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55" yWindow="1860" windowWidth="7620" windowHeight="1980" tabRatio="862" firstSheet="1" activeTab="11"/>
  </bookViews>
  <sheets>
    <sheet name="EOM CAPACITY CHART" sheetId="19" r:id="rId1"/>
    <sheet name="Monthly Stage" sheetId="9" r:id="rId2"/>
    <sheet name="Assumptions" sheetId="1" r:id="rId3"/>
    <sheet name="Yearly Stage" sheetId="18" r:id="rId4"/>
    <sheet name="EOM Content Chart" sheetId="12" r:id="rId5"/>
    <sheet name="EOM Use Chart" sheetId="16" r:id="rId6"/>
    <sheet name="SWGW_Supplies" sheetId="14" r:id="rId7"/>
    <sheet name="Op_Chart" sheetId="15" r:id="rId8"/>
    <sheet name="Capacity Curve" sheetId="11" r:id="rId9"/>
    <sheet name="Inflow" sheetId="7" r:id="rId10"/>
    <sheet name="Evaporation" sheetId="6" r:id="rId11"/>
    <sheet name="Supplemental Flows" sheetId="8" r:id="rId12"/>
  </sheets>
  <definedNames>
    <definedName name="solver_adj" localSheetId="2" hidden="1">Assumptions!$C$12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Assumptions!#REF!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17660</definedName>
  </definedNames>
  <calcPr calcId="125725"/>
</workbook>
</file>

<file path=xl/calcChain.xml><?xml version="1.0" encoding="utf-8"?>
<calcChain xmlns="http://schemas.openxmlformats.org/spreadsheetml/2006/main">
  <c r="R686" i="9"/>
  <c r="S3"/>
  <c r="E3"/>
  <c r="A16"/>
  <c r="G16" s="1"/>
  <c r="A17"/>
  <c r="G17" s="1"/>
  <c r="A2" i="7"/>
  <c r="E2"/>
  <c r="A781"/>
  <c r="E781"/>
  <c r="A780"/>
  <c r="E780"/>
  <c r="A779"/>
  <c r="E779"/>
  <c r="A778"/>
  <c r="E778"/>
  <c r="A777"/>
  <c r="E777"/>
  <c r="A776"/>
  <c r="E776"/>
  <c r="A775"/>
  <c r="E775"/>
  <c r="A774"/>
  <c r="E774"/>
  <c r="A773"/>
  <c r="E773"/>
  <c r="A772"/>
  <c r="E772"/>
  <c r="A771"/>
  <c r="E771"/>
  <c r="A770"/>
  <c r="E770"/>
  <c r="A769"/>
  <c r="E769"/>
  <c r="A768"/>
  <c r="E768"/>
  <c r="A767"/>
  <c r="E767"/>
  <c r="A766"/>
  <c r="E766"/>
  <c r="A765"/>
  <c r="E765"/>
  <c r="A764"/>
  <c r="E764"/>
  <c r="A763"/>
  <c r="E763"/>
  <c r="A762"/>
  <c r="E762"/>
  <c r="A761"/>
  <c r="E761"/>
  <c r="A760"/>
  <c r="E760"/>
  <c r="A759"/>
  <c r="E759"/>
  <c r="A758"/>
  <c r="E758"/>
  <c r="A757"/>
  <c r="E757"/>
  <c r="A756"/>
  <c r="E756"/>
  <c r="A755"/>
  <c r="E755"/>
  <c r="A754"/>
  <c r="E754"/>
  <c r="A753"/>
  <c r="E753"/>
  <c r="A752"/>
  <c r="E752"/>
  <c r="A751"/>
  <c r="E751"/>
  <c r="A750"/>
  <c r="E750"/>
  <c r="A749"/>
  <c r="E749"/>
  <c r="A748"/>
  <c r="E748"/>
  <c r="A747"/>
  <c r="E747"/>
  <c r="A746"/>
  <c r="E746"/>
  <c r="A745"/>
  <c r="E745"/>
  <c r="A744"/>
  <c r="E744"/>
  <c r="A743"/>
  <c r="E743"/>
  <c r="A742"/>
  <c r="E742"/>
  <c r="A741"/>
  <c r="E741"/>
  <c r="A740"/>
  <c r="E740"/>
  <c r="A739"/>
  <c r="E739"/>
  <c r="A738"/>
  <c r="E738"/>
  <c r="A737"/>
  <c r="E737"/>
  <c r="A736"/>
  <c r="E736"/>
  <c r="A735"/>
  <c r="E735"/>
  <c r="A734"/>
  <c r="E734"/>
  <c r="A733"/>
  <c r="E733"/>
  <c r="A732"/>
  <c r="E732"/>
  <c r="A731"/>
  <c r="E731"/>
  <c r="A730"/>
  <c r="E730"/>
  <c r="A729"/>
  <c r="E729"/>
  <c r="A728"/>
  <c r="E728"/>
  <c r="A727"/>
  <c r="E727"/>
  <c r="A726"/>
  <c r="E726"/>
  <c r="A725"/>
  <c r="E725"/>
  <c r="A724"/>
  <c r="E724"/>
  <c r="A723"/>
  <c r="E723"/>
  <c r="A722"/>
  <c r="E722"/>
  <c r="A721"/>
  <c r="E721"/>
  <c r="A720"/>
  <c r="E720"/>
  <c r="A719"/>
  <c r="E719"/>
  <c r="A718"/>
  <c r="E718"/>
  <c r="A717"/>
  <c r="E717"/>
  <c r="A716"/>
  <c r="E716"/>
  <c r="A715"/>
  <c r="E715"/>
  <c r="A714"/>
  <c r="E714"/>
  <c r="A713"/>
  <c r="E713"/>
  <c r="A712"/>
  <c r="E712"/>
  <c r="A711"/>
  <c r="E711"/>
  <c r="A710"/>
  <c r="E710"/>
  <c r="A709"/>
  <c r="E709"/>
  <c r="A708"/>
  <c r="E708"/>
  <c r="A707"/>
  <c r="E707"/>
  <c r="A706"/>
  <c r="E706"/>
  <c r="A705"/>
  <c r="E705"/>
  <c r="A704"/>
  <c r="E704"/>
  <c r="A703"/>
  <c r="E703"/>
  <c r="A702"/>
  <c r="E702"/>
  <c r="A701"/>
  <c r="E701"/>
  <c r="A700"/>
  <c r="E700"/>
  <c r="A699"/>
  <c r="E699"/>
  <c r="A698"/>
  <c r="E698"/>
  <c r="A697"/>
  <c r="E697"/>
  <c r="A696"/>
  <c r="E696"/>
  <c r="A695"/>
  <c r="E695"/>
  <c r="A694"/>
  <c r="E694"/>
  <c r="A693"/>
  <c r="E693"/>
  <c r="A692"/>
  <c r="E692"/>
  <c r="A691"/>
  <c r="E691"/>
  <c r="A690"/>
  <c r="E690"/>
  <c r="A689"/>
  <c r="E689"/>
  <c r="A688"/>
  <c r="E688"/>
  <c r="A687"/>
  <c r="E687"/>
  <c r="A686"/>
  <c r="E686"/>
  <c r="A685"/>
  <c r="E685"/>
  <c r="A684"/>
  <c r="E684"/>
  <c r="A683"/>
  <c r="E683"/>
  <c r="A682"/>
  <c r="E682"/>
  <c r="A681"/>
  <c r="E681"/>
  <c r="A680"/>
  <c r="E680"/>
  <c r="A679"/>
  <c r="E679"/>
  <c r="A678"/>
  <c r="E678"/>
  <c r="A677"/>
  <c r="E677"/>
  <c r="A676"/>
  <c r="E676"/>
  <c r="A675"/>
  <c r="E675"/>
  <c r="A674"/>
  <c r="E674"/>
  <c r="A673"/>
  <c r="E673"/>
  <c r="A672"/>
  <c r="E672"/>
  <c r="A671"/>
  <c r="E671"/>
  <c r="A670"/>
  <c r="E670"/>
  <c r="A669"/>
  <c r="E669"/>
  <c r="A668"/>
  <c r="E668"/>
  <c r="A667"/>
  <c r="E667"/>
  <c r="A666"/>
  <c r="E666"/>
  <c r="A665"/>
  <c r="E665"/>
  <c r="A664"/>
  <c r="E664"/>
  <c r="A663"/>
  <c r="E663"/>
  <c r="A662"/>
  <c r="E662"/>
  <c r="A661"/>
  <c r="E661"/>
  <c r="A660"/>
  <c r="E660"/>
  <c r="A659"/>
  <c r="E659"/>
  <c r="A658"/>
  <c r="E658"/>
  <c r="A657"/>
  <c r="E657"/>
  <c r="A656"/>
  <c r="E656"/>
  <c r="A655"/>
  <c r="E655"/>
  <c r="A654"/>
  <c r="E654"/>
  <c r="A653"/>
  <c r="E653"/>
  <c r="A652"/>
  <c r="E652"/>
  <c r="A651"/>
  <c r="E651"/>
  <c r="A650"/>
  <c r="E650"/>
  <c r="A649"/>
  <c r="E649"/>
  <c r="A648"/>
  <c r="E648"/>
  <c r="A647"/>
  <c r="E647"/>
  <c r="A646"/>
  <c r="E646"/>
  <c r="A645"/>
  <c r="E645"/>
  <c r="A644"/>
  <c r="E644"/>
  <c r="A643"/>
  <c r="E643"/>
  <c r="A642"/>
  <c r="E642"/>
  <c r="A641"/>
  <c r="E641"/>
  <c r="A640"/>
  <c r="E640"/>
  <c r="A639"/>
  <c r="E639"/>
  <c r="A638"/>
  <c r="E638"/>
  <c r="A637"/>
  <c r="E637"/>
  <c r="A636"/>
  <c r="E636"/>
  <c r="A635"/>
  <c r="E635"/>
  <c r="A634"/>
  <c r="E634"/>
  <c r="A633"/>
  <c r="E633"/>
  <c r="A632"/>
  <c r="E632"/>
  <c r="A631"/>
  <c r="E631"/>
  <c r="A630"/>
  <c r="E630"/>
  <c r="A629"/>
  <c r="E629"/>
  <c r="A628"/>
  <c r="E628"/>
  <c r="A627"/>
  <c r="E627"/>
  <c r="A626"/>
  <c r="E626"/>
  <c r="A625"/>
  <c r="E625"/>
  <c r="A624"/>
  <c r="E624"/>
  <c r="A623"/>
  <c r="E623"/>
  <c r="A622"/>
  <c r="E622"/>
  <c r="A621"/>
  <c r="E621"/>
  <c r="A620"/>
  <c r="E620"/>
  <c r="A619"/>
  <c r="E619"/>
  <c r="A618"/>
  <c r="E618"/>
  <c r="A617"/>
  <c r="E617"/>
  <c r="A616"/>
  <c r="E616"/>
  <c r="A615"/>
  <c r="E615"/>
  <c r="A614"/>
  <c r="E614"/>
  <c r="A613"/>
  <c r="E613"/>
  <c r="A612"/>
  <c r="E612"/>
  <c r="A611"/>
  <c r="E611"/>
  <c r="A610"/>
  <c r="E610"/>
  <c r="A609"/>
  <c r="E609"/>
  <c r="A608"/>
  <c r="E608"/>
  <c r="A607"/>
  <c r="E607"/>
  <c r="A606"/>
  <c r="E606"/>
  <c r="A605"/>
  <c r="E605"/>
  <c r="A604"/>
  <c r="E604"/>
  <c r="A603"/>
  <c r="E603"/>
  <c r="A602"/>
  <c r="E602"/>
  <c r="A601"/>
  <c r="E601"/>
  <c r="A600"/>
  <c r="E600"/>
  <c r="A599"/>
  <c r="E599"/>
  <c r="A598"/>
  <c r="E598"/>
  <c r="A597"/>
  <c r="E597"/>
  <c r="A596"/>
  <c r="E596"/>
  <c r="A595"/>
  <c r="E595"/>
  <c r="A594"/>
  <c r="E594"/>
  <c r="A593"/>
  <c r="E593"/>
  <c r="A592"/>
  <c r="E592"/>
  <c r="A591"/>
  <c r="E591"/>
  <c r="A590"/>
  <c r="E590"/>
  <c r="A589"/>
  <c r="E589"/>
  <c r="A588"/>
  <c r="E588"/>
  <c r="A587"/>
  <c r="E587"/>
  <c r="A586"/>
  <c r="E586"/>
  <c r="A585"/>
  <c r="E585"/>
  <c r="A584"/>
  <c r="E584"/>
  <c r="A583"/>
  <c r="E583"/>
  <c r="A582"/>
  <c r="E582"/>
  <c r="A581"/>
  <c r="E581"/>
  <c r="A580"/>
  <c r="E580"/>
  <c r="A579"/>
  <c r="E579"/>
  <c r="A578"/>
  <c r="E578"/>
  <c r="A577"/>
  <c r="E577"/>
  <c r="A576"/>
  <c r="E576"/>
  <c r="A575"/>
  <c r="E575"/>
  <c r="A574"/>
  <c r="E574"/>
  <c r="A573"/>
  <c r="E573"/>
  <c r="A572"/>
  <c r="E572"/>
  <c r="A571"/>
  <c r="E571"/>
  <c r="A570"/>
  <c r="E570"/>
  <c r="A569"/>
  <c r="E569"/>
  <c r="A568"/>
  <c r="E568"/>
  <c r="A567"/>
  <c r="E567"/>
  <c r="A566"/>
  <c r="E566"/>
  <c r="A565"/>
  <c r="E565"/>
  <c r="A564"/>
  <c r="E564"/>
  <c r="A563"/>
  <c r="E563"/>
  <c r="A562"/>
  <c r="E562"/>
  <c r="A561"/>
  <c r="E561"/>
  <c r="A560"/>
  <c r="E560"/>
  <c r="A559"/>
  <c r="E559"/>
  <c r="A558"/>
  <c r="E558"/>
  <c r="A557"/>
  <c r="E557"/>
  <c r="A556"/>
  <c r="E556"/>
  <c r="A555"/>
  <c r="E555"/>
  <c r="A554"/>
  <c r="E554"/>
  <c r="A553"/>
  <c r="E553"/>
  <c r="A552"/>
  <c r="E552"/>
  <c r="A551"/>
  <c r="E551"/>
  <c r="A550"/>
  <c r="E550"/>
  <c r="A549"/>
  <c r="E549"/>
  <c r="A548"/>
  <c r="E548"/>
  <c r="A547"/>
  <c r="E547"/>
  <c r="A546"/>
  <c r="E546"/>
  <c r="A545"/>
  <c r="E545"/>
  <c r="A544"/>
  <c r="E544"/>
  <c r="A543"/>
  <c r="E543"/>
  <c r="A542"/>
  <c r="E542"/>
  <c r="A541"/>
  <c r="E541"/>
  <c r="A540"/>
  <c r="E540"/>
  <c r="A539"/>
  <c r="E539"/>
  <c r="A538"/>
  <c r="E538"/>
  <c r="A537"/>
  <c r="E537"/>
  <c r="A536"/>
  <c r="E536"/>
  <c r="A535"/>
  <c r="E535"/>
  <c r="A534"/>
  <c r="E534"/>
  <c r="A533"/>
  <c r="E533"/>
  <c r="A532"/>
  <c r="E532"/>
  <c r="A531"/>
  <c r="E531"/>
  <c r="A530"/>
  <c r="E530"/>
  <c r="A529"/>
  <c r="E529"/>
  <c r="A528"/>
  <c r="E528"/>
  <c r="A527"/>
  <c r="E527"/>
  <c r="A526"/>
  <c r="E526"/>
  <c r="A525"/>
  <c r="E525"/>
  <c r="A524"/>
  <c r="E524"/>
  <c r="A523"/>
  <c r="E523"/>
  <c r="A522"/>
  <c r="E522"/>
  <c r="A521"/>
  <c r="E521"/>
  <c r="A520"/>
  <c r="E520"/>
  <c r="A519"/>
  <c r="E519"/>
  <c r="A518"/>
  <c r="E518"/>
  <c r="A517"/>
  <c r="E517"/>
  <c r="A516"/>
  <c r="E516"/>
  <c r="A515"/>
  <c r="E515"/>
  <c r="A514"/>
  <c r="E514"/>
  <c r="A513"/>
  <c r="E513"/>
  <c r="A512"/>
  <c r="E512"/>
  <c r="A511"/>
  <c r="E511"/>
  <c r="A510"/>
  <c r="E510"/>
  <c r="A509"/>
  <c r="E509"/>
  <c r="A508"/>
  <c r="E508"/>
  <c r="A507"/>
  <c r="E507"/>
  <c r="A506"/>
  <c r="E506"/>
  <c r="A505"/>
  <c r="E505"/>
  <c r="A504"/>
  <c r="E504"/>
  <c r="A503"/>
  <c r="E503"/>
  <c r="A502"/>
  <c r="E502"/>
  <c r="A501"/>
  <c r="E501"/>
  <c r="A500"/>
  <c r="E500"/>
  <c r="A499"/>
  <c r="E499"/>
  <c r="A498"/>
  <c r="E498"/>
  <c r="A497"/>
  <c r="E497"/>
  <c r="A496"/>
  <c r="E496"/>
  <c r="A495"/>
  <c r="E495"/>
  <c r="A494"/>
  <c r="E494"/>
  <c r="A493"/>
  <c r="E493"/>
  <c r="A492"/>
  <c r="E492"/>
  <c r="A491"/>
  <c r="E491"/>
  <c r="A490"/>
  <c r="E490"/>
  <c r="A489"/>
  <c r="E489"/>
  <c r="A488"/>
  <c r="E488"/>
  <c r="A487"/>
  <c r="E487"/>
  <c r="A486"/>
  <c r="E486"/>
  <c r="A485"/>
  <c r="E485"/>
  <c r="A484"/>
  <c r="E484"/>
  <c r="A483"/>
  <c r="E483"/>
  <c r="A482"/>
  <c r="E482"/>
  <c r="A481"/>
  <c r="E481"/>
  <c r="A480"/>
  <c r="E480"/>
  <c r="A479"/>
  <c r="E479"/>
  <c r="A478"/>
  <c r="E478"/>
  <c r="A477"/>
  <c r="E477"/>
  <c r="A476"/>
  <c r="E476"/>
  <c r="A475"/>
  <c r="E475"/>
  <c r="A474"/>
  <c r="E474"/>
  <c r="A473"/>
  <c r="E473"/>
  <c r="A472"/>
  <c r="E472"/>
  <c r="A471"/>
  <c r="E471"/>
  <c r="A470"/>
  <c r="E470"/>
  <c r="A469"/>
  <c r="E469"/>
  <c r="A468"/>
  <c r="E468"/>
  <c r="A467"/>
  <c r="E467"/>
  <c r="A466"/>
  <c r="E466"/>
  <c r="A465"/>
  <c r="E465"/>
  <c r="A464"/>
  <c r="E464"/>
  <c r="A463"/>
  <c r="E463"/>
  <c r="A462"/>
  <c r="E462"/>
  <c r="A461"/>
  <c r="E461"/>
  <c r="A460"/>
  <c r="E460"/>
  <c r="A459"/>
  <c r="E459"/>
  <c r="A458"/>
  <c r="E458"/>
  <c r="A457"/>
  <c r="E457"/>
  <c r="A456"/>
  <c r="E456"/>
  <c r="A455"/>
  <c r="E455"/>
  <c r="A454"/>
  <c r="E454"/>
  <c r="A453"/>
  <c r="E453"/>
  <c r="A452"/>
  <c r="E452"/>
  <c r="A451"/>
  <c r="E451"/>
  <c r="A450"/>
  <c r="E450"/>
  <c r="A449"/>
  <c r="E449"/>
  <c r="A448"/>
  <c r="E448"/>
  <c r="A447"/>
  <c r="E447"/>
  <c r="A446"/>
  <c r="E446"/>
  <c r="A445"/>
  <c r="E445"/>
  <c r="A444"/>
  <c r="E444"/>
  <c r="A443"/>
  <c r="E443"/>
  <c r="A442"/>
  <c r="E442"/>
  <c r="A441"/>
  <c r="E441"/>
  <c r="A440"/>
  <c r="E440"/>
  <c r="A439"/>
  <c r="E439"/>
  <c r="A438"/>
  <c r="E438"/>
  <c r="A437"/>
  <c r="E437"/>
  <c r="A436"/>
  <c r="E436"/>
  <c r="A435"/>
  <c r="E435"/>
  <c r="A434"/>
  <c r="E434"/>
  <c r="A433"/>
  <c r="E433"/>
  <c r="A432"/>
  <c r="E432"/>
  <c r="A431"/>
  <c r="E431"/>
  <c r="A430"/>
  <c r="E430"/>
  <c r="A429"/>
  <c r="E429"/>
  <c r="A428"/>
  <c r="E428"/>
  <c r="A427"/>
  <c r="E427"/>
  <c r="A426"/>
  <c r="E426"/>
  <c r="A425"/>
  <c r="E425"/>
  <c r="A424"/>
  <c r="E424"/>
  <c r="A423"/>
  <c r="E423"/>
  <c r="A422"/>
  <c r="E422"/>
  <c r="A421"/>
  <c r="E421"/>
  <c r="A420"/>
  <c r="E420"/>
  <c r="A419"/>
  <c r="E419"/>
  <c r="A418"/>
  <c r="E418"/>
  <c r="A417"/>
  <c r="E417"/>
  <c r="A416"/>
  <c r="E416"/>
  <c r="A415"/>
  <c r="E415"/>
  <c r="A414"/>
  <c r="E414"/>
  <c r="A413"/>
  <c r="E413"/>
  <c r="A412"/>
  <c r="E412"/>
  <c r="A411"/>
  <c r="E411"/>
  <c r="A410"/>
  <c r="E410"/>
  <c r="A409"/>
  <c r="E409"/>
  <c r="A408"/>
  <c r="E408"/>
  <c r="A407"/>
  <c r="E407"/>
  <c r="A406"/>
  <c r="E406"/>
  <c r="A405"/>
  <c r="E405"/>
  <c r="A404"/>
  <c r="E404"/>
  <c r="A403"/>
  <c r="E403"/>
  <c r="A402"/>
  <c r="E402"/>
  <c r="A401"/>
  <c r="E401"/>
  <c r="A400"/>
  <c r="E400"/>
  <c r="A399"/>
  <c r="E399"/>
  <c r="A398"/>
  <c r="E398"/>
  <c r="A397"/>
  <c r="E397"/>
  <c r="A396"/>
  <c r="E396"/>
  <c r="A395"/>
  <c r="E395"/>
  <c r="A394"/>
  <c r="E394"/>
  <c r="A393"/>
  <c r="E393"/>
  <c r="A392"/>
  <c r="E392"/>
  <c r="A391"/>
  <c r="E391"/>
  <c r="A390"/>
  <c r="E390"/>
  <c r="A389"/>
  <c r="E389"/>
  <c r="A388"/>
  <c r="E388"/>
  <c r="A387"/>
  <c r="E387"/>
  <c r="A386"/>
  <c r="E386"/>
  <c r="A385"/>
  <c r="E385"/>
  <c r="A384"/>
  <c r="E384"/>
  <c r="A383"/>
  <c r="E383"/>
  <c r="A382"/>
  <c r="E382"/>
  <c r="A381"/>
  <c r="E381"/>
  <c r="A380"/>
  <c r="E380"/>
  <c r="A379"/>
  <c r="E379"/>
  <c r="A378"/>
  <c r="E378"/>
  <c r="A377"/>
  <c r="E377"/>
  <c r="A376"/>
  <c r="E376"/>
  <c r="A375"/>
  <c r="E375"/>
  <c r="A374"/>
  <c r="E374"/>
  <c r="A373"/>
  <c r="E373"/>
  <c r="A372"/>
  <c r="E372"/>
  <c r="A371"/>
  <c r="E371"/>
  <c r="A370"/>
  <c r="E370"/>
  <c r="A369"/>
  <c r="E369"/>
  <c r="A368"/>
  <c r="E368"/>
  <c r="A367"/>
  <c r="E367"/>
  <c r="A366"/>
  <c r="E366"/>
  <c r="A365"/>
  <c r="E365"/>
  <c r="A364"/>
  <c r="E364"/>
  <c r="A363"/>
  <c r="E363"/>
  <c r="A362"/>
  <c r="E362"/>
  <c r="A361"/>
  <c r="E361"/>
  <c r="A360"/>
  <c r="E360"/>
  <c r="A359"/>
  <c r="E359"/>
  <c r="A358"/>
  <c r="E358"/>
  <c r="A357"/>
  <c r="E357"/>
  <c r="A356"/>
  <c r="E356"/>
  <c r="A355"/>
  <c r="E355"/>
  <c r="A354"/>
  <c r="E354"/>
  <c r="A353"/>
  <c r="E353"/>
  <c r="A352"/>
  <c r="E352"/>
  <c r="A351"/>
  <c r="E351"/>
  <c r="A350"/>
  <c r="E350"/>
  <c r="A349"/>
  <c r="E349"/>
  <c r="A348"/>
  <c r="E348"/>
  <c r="A347"/>
  <c r="E347"/>
  <c r="A346"/>
  <c r="E346"/>
  <c r="A345"/>
  <c r="E345"/>
  <c r="A344"/>
  <c r="E344"/>
  <c r="A343"/>
  <c r="E343"/>
  <c r="A342"/>
  <c r="E342"/>
  <c r="A341"/>
  <c r="E341"/>
  <c r="A340"/>
  <c r="E340"/>
  <c r="A339"/>
  <c r="E339"/>
  <c r="A338"/>
  <c r="E338"/>
  <c r="A337"/>
  <c r="E337"/>
  <c r="A336"/>
  <c r="E336"/>
  <c r="A335"/>
  <c r="E335"/>
  <c r="A334"/>
  <c r="E334"/>
  <c r="A333"/>
  <c r="E333"/>
  <c r="A332"/>
  <c r="E332"/>
  <c r="A331"/>
  <c r="E331"/>
  <c r="A330"/>
  <c r="E330"/>
  <c r="A329"/>
  <c r="E329"/>
  <c r="A328"/>
  <c r="E328"/>
  <c r="A327"/>
  <c r="E327"/>
  <c r="A326"/>
  <c r="E326"/>
  <c r="A325"/>
  <c r="E325"/>
  <c r="A324"/>
  <c r="E324"/>
  <c r="A323"/>
  <c r="E323"/>
  <c r="A322"/>
  <c r="E322"/>
  <c r="A321"/>
  <c r="E321"/>
  <c r="A320"/>
  <c r="E320"/>
  <c r="A319"/>
  <c r="E319"/>
  <c r="A318"/>
  <c r="E318"/>
  <c r="A317"/>
  <c r="E317"/>
  <c r="A316"/>
  <c r="E316"/>
  <c r="A315"/>
  <c r="E315"/>
  <c r="A314"/>
  <c r="E314"/>
  <c r="A313"/>
  <c r="E313"/>
  <c r="A312"/>
  <c r="E312"/>
  <c r="A311"/>
  <c r="E311"/>
  <c r="A310"/>
  <c r="E310"/>
  <c r="A309"/>
  <c r="E309"/>
  <c r="A308"/>
  <c r="E308"/>
  <c r="A307"/>
  <c r="E307"/>
  <c r="A306"/>
  <c r="E306"/>
  <c r="A305"/>
  <c r="E305"/>
  <c r="A304"/>
  <c r="E304"/>
  <c r="A303"/>
  <c r="E303"/>
  <c r="A302"/>
  <c r="E302"/>
  <c r="A301"/>
  <c r="E301"/>
  <c r="A300"/>
  <c r="E300"/>
  <c r="A299"/>
  <c r="E299"/>
  <c r="A298"/>
  <c r="E298"/>
  <c r="A297"/>
  <c r="E297"/>
  <c r="A296"/>
  <c r="E296"/>
  <c r="A295"/>
  <c r="E295"/>
  <c r="A294"/>
  <c r="E294"/>
  <c r="A293"/>
  <c r="E293"/>
  <c r="A292"/>
  <c r="E292"/>
  <c r="A291"/>
  <c r="E291"/>
  <c r="A290"/>
  <c r="E290"/>
  <c r="A289"/>
  <c r="E289"/>
  <c r="A288"/>
  <c r="E288"/>
  <c r="A287"/>
  <c r="E287"/>
  <c r="A286"/>
  <c r="E286"/>
  <c r="A285"/>
  <c r="E285"/>
  <c r="A284"/>
  <c r="E284"/>
  <c r="A283"/>
  <c r="E283"/>
  <c r="A282"/>
  <c r="E282"/>
  <c r="A281"/>
  <c r="E281"/>
  <c r="A280"/>
  <c r="E280"/>
  <c r="A279"/>
  <c r="E279"/>
  <c r="A278"/>
  <c r="E278"/>
  <c r="A277"/>
  <c r="E277"/>
  <c r="A276"/>
  <c r="E276"/>
  <c r="A275"/>
  <c r="E275"/>
  <c r="A274"/>
  <c r="E274"/>
  <c r="A273"/>
  <c r="E273"/>
  <c r="A272"/>
  <c r="E272"/>
  <c r="A271"/>
  <c r="E271"/>
  <c r="A270"/>
  <c r="E270"/>
  <c r="A269"/>
  <c r="E269"/>
  <c r="A268"/>
  <c r="E268"/>
  <c r="A267"/>
  <c r="E267"/>
  <c r="A266"/>
  <c r="E266"/>
  <c r="A265"/>
  <c r="E265"/>
  <c r="A264"/>
  <c r="E264"/>
  <c r="A263"/>
  <c r="E263"/>
  <c r="A262"/>
  <c r="E262"/>
  <c r="A261"/>
  <c r="E261"/>
  <c r="A260"/>
  <c r="E260"/>
  <c r="A259"/>
  <c r="E259"/>
  <c r="A258"/>
  <c r="E258"/>
  <c r="A257"/>
  <c r="E257"/>
  <c r="A256"/>
  <c r="E256"/>
  <c r="A255"/>
  <c r="E255"/>
  <c r="A254"/>
  <c r="E254"/>
  <c r="A253"/>
  <c r="E253"/>
  <c r="A252"/>
  <c r="E252"/>
  <c r="A251"/>
  <c r="E251"/>
  <c r="A250"/>
  <c r="E250"/>
  <c r="A249"/>
  <c r="E249"/>
  <c r="A248"/>
  <c r="E248"/>
  <c r="A247"/>
  <c r="E247"/>
  <c r="A246"/>
  <c r="E246"/>
  <c r="A245"/>
  <c r="E245"/>
  <c r="A244"/>
  <c r="E244"/>
  <c r="A243"/>
  <c r="E243"/>
  <c r="A242"/>
  <c r="E242"/>
  <c r="A241"/>
  <c r="E241"/>
  <c r="A240"/>
  <c r="E240"/>
  <c r="A239"/>
  <c r="E239"/>
  <c r="A238"/>
  <c r="E238"/>
  <c r="A237"/>
  <c r="E237"/>
  <c r="A236"/>
  <c r="E236"/>
  <c r="A235"/>
  <c r="E235"/>
  <c r="A234"/>
  <c r="E234"/>
  <c r="A233"/>
  <c r="E233"/>
  <c r="A232"/>
  <c r="E232"/>
  <c r="A231"/>
  <c r="E231"/>
  <c r="A230"/>
  <c r="E230"/>
  <c r="A229"/>
  <c r="E229"/>
  <c r="A228"/>
  <c r="E228"/>
  <c r="A227"/>
  <c r="E227"/>
  <c r="A226"/>
  <c r="E226"/>
  <c r="A225"/>
  <c r="E225"/>
  <c r="A224"/>
  <c r="E224"/>
  <c r="A223"/>
  <c r="E223"/>
  <c r="A222"/>
  <c r="E222"/>
  <c r="A221"/>
  <c r="E221"/>
  <c r="A220"/>
  <c r="E220"/>
  <c r="A219"/>
  <c r="E219"/>
  <c r="A218"/>
  <c r="E218"/>
  <c r="A217"/>
  <c r="E217"/>
  <c r="A216"/>
  <c r="E216"/>
  <c r="A215"/>
  <c r="E215"/>
  <c r="A214"/>
  <c r="E214"/>
  <c r="A213"/>
  <c r="E213"/>
  <c r="A212"/>
  <c r="E212"/>
  <c r="A211"/>
  <c r="E211"/>
  <c r="A210"/>
  <c r="E210"/>
  <c r="A209"/>
  <c r="E209"/>
  <c r="A208"/>
  <c r="E208"/>
  <c r="A207"/>
  <c r="E207"/>
  <c r="A206"/>
  <c r="E206"/>
  <c r="A205"/>
  <c r="E205"/>
  <c r="A204"/>
  <c r="E204"/>
  <c r="A203"/>
  <c r="E203"/>
  <c r="A202"/>
  <c r="E202"/>
  <c r="A201"/>
  <c r="E201"/>
  <c r="A200"/>
  <c r="E200"/>
  <c r="A199"/>
  <c r="E199"/>
  <c r="A198"/>
  <c r="E198"/>
  <c r="A197"/>
  <c r="E197"/>
  <c r="A196"/>
  <c r="E196"/>
  <c r="A195"/>
  <c r="E195"/>
  <c r="A194"/>
  <c r="E194"/>
  <c r="A193"/>
  <c r="E193"/>
  <c r="A192"/>
  <c r="E192"/>
  <c r="A191"/>
  <c r="E191"/>
  <c r="A190"/>
  <c r="E190"/>
  <c r="A189"/>
  <c r="E189"/>
  <c r="A188"/>
  <c r="E188"/>
  <c r="A187"/>
  <c r="E187"/>
  <c r="A186"/>
  <c r="E186"/>
  <c r="A185"/>
  <c r="E185"/>
  <c r="A184"/>
  <c r="E184"/>
  <c r="A183"/>
  <c r="E183"/>
  <c r="A182"/>
  <c r="E182"/>
  <c r="A181"/>
  <c r="E181"/>
  <c r="A180"/>
  <c r="E180"/>
  <c r="A179"/>
  <c r="E179"/>
  <c r="A178"/>
  <c r="E178"/>
  <c r="A177"/>
  <c r="E177"/>
  <c r="A176"/>
  <c r="E176"/>
  <c r="A175"/>
  <c r="E175"/>
  <c r="A174"/>
  <c r="E174"/>
  <c r="A173"/>
  <c r="E173"/>
  <c r="A172"/>
  <c r="E172"/>
  <c r="A171"/>
  <c r="E171"/>
  <c r="A170"/>
  <c r="E170"/>
  <c r="A169"/>
  <c r="E169"/>
  <c r="A168"/>
  <c r="E168"/>
  <c r="A167"/>
  <c r="E167"/>
  <c r="A166"/>
  <c r="E166"/>
  <c r="A165"/>
  <c r="E165"/>
  <c r="A164"/>
  <c r="E164"/>
  <c r="A163"/>
  <c r="E163"/>
  <c r="A162"/>
  <c r="E162"/>
  <c r="A161"/>
  <c r="E161"/>
  <c r="A160"/>
  <c r="E160"/>
  <c r="A159"/>
  <c r="E159"/>
  <c r="A158"/>
  <c r="E158"/>
  <c r="A157"/>
  <c r="E157"/>
  <c r="A156"/>
  <c r="E156"/>
  <c r="A155"/>
  <c r="E155"/>
  <c r="A154"/>
  <c r="E154"/>
  <c r="A153"/>
  <c r="E153"/>
  <c r="A152"/>
  <c r="E152"/>
  <c r="A151"/>
  <c r="E151"/>
  <c r="A150"/>
  <c r="E150"/>
  <c r="A149"/>
  <c r="E149"/>
  <c r="A148"/>
  <c r="E148"/>
  <c r="A147"/>
  <c r="E147"/>
  <c r="A146"/>
  <c r="E146"/>
  <c r="A145"/>
  <c r="E145"/>
  <c r="A144"/>
  <c r="E144"/>
  <c r="A143"/>
  <c r="E143"/>
  <c r="A142"/>
  <c r="E142"/>
  <c r="A141"/>
  <c r="E141"/>
  <c r="A140"/>
  <c r="E140"/>
  <c r="A139"/>
  <c r="E139"/>
  <c r="A138"/>
  <c r="E138"/>
  <c r="A137"/>
  <c r="E137"/>
  <c r="A136"/>
  <c r="E136"/>
  <c r="A135"/>
  <c r="E135"/>
  <c r="A134"/>
  <c r="E134"/>
  <c r="A133"/>
  <c r="E133"/>
  <c r="A132"/>
  <c r="E132"/>
  <c r="A131"/>
  <c r="E131"/>
  <c r="A130"/>
  <c r="E130"/>
  <c r="A129"/>
  <c r="E129"/>
  <c r="A128"/>
  <c r="E128"/>
  <c r="A127"/>
  <c r="E127"/>
  <c r="A126"/>
  <c r="E126"/>
  <c r="A125"/>
  <c r="E125"/>
  <c r="A124"/>
  <c r="E124"/>
  <c r="A123"/>
  <c r="E123"/>
  <c r="A122"/>
  <c r="E122"/>
  <c r="A121"/>
  <c r="E121"/>
  <c r="A120"/>
  <c r="E120"/>
  <c r="A119"/>
  <c r="E119"/>
  <c r="A118"/>
  <c r="E118"/>
  <c r="A117"/>
  <c r="E117"/>
  <c r="A116"/>
  <c r="E116"/>
  <c r="A115"/>
  <c r="E115"/>
  <c r="A114"/>
  <c r="E114"/>
  <c r="A113"/>
  <c r="E113"/>
  <c r="A112"/>
  <c r="E112"/>
  <c r="A111"/>
  <c r="E111"/>
  <c r="A110"/>
  <c r="E110"/>
  <c r="A109"/>
  <c r="E109"/>
  <c r="A108"/>
  <c r="E108"/>
  <c r="A107"/>
  <c r="E107"/>
  <c r="A106"/>
  <c r="E106"/>
  <c r="A105"/>
  <c r="E105"/>
  <c r="A104"/>
  <c r="E104"/>
  <c r="A103"/>
  <c r="E103"/>
  <c r="A102"/>
  <c r="E102"/>
  <c r="A101"/>
  <c r="E101"/>
  <c r="A100"/>
  <c r="E100"/>
  <c r="A99"/>
  <c r="E99"/>
  <c r="A98"/>
  <c r="E98"/>
  <c r="A97"/>
  <c r="E97"/>
  <c r="A96"/>
  <c r="E96"/>
  <c r="A95"/>
  <c r="E95"/>
  <c r="A94"/>
  <c r="E94"/>
  <c r="A93"/>
  <c r="E93"/>
  <c r="A92"/>
  <c r="E92"/>
  <c r="A91"/>
  <c r="E91"/>
  <c r="A90"/>
  <c r="E90"/>
  <c r="A89"/>
  <c r="E89"/>
  <c r="A88"/>
  <c r="E88"/>
  <c r="A87"/>
  <c r="E87"/>
  <c r="A86"/>
  <c r="E86"/>
  <c r="A85"/>
  <c r="E85"/>
  <c r="A84"/>
  <c r="E84"/>
  <c r="A83"/>
  <c r="E83"/>
  <c r="A82"/>
  <c r="E82"/>
  <c r="A81"/>
  <c r="E81"/>
  <c r="A80"/>
  <c r="E80"/>
  <c r="A79"/>
  <c r="E79"/>
  <c r="A78"/>
  <c r="E78"/>
  <c r="A77"/>
  <c r="E77"/>
  <c r="A76"/>
  <c r="E76"/>
  <c r="A75"/>
  <c r="E75"/>
  <c r="A74"/>
  <c r="E74"/>
  <c r="A73"/>
  <c r="E73"/>
  <c r="A72"/>
  <c r="E72"/>
  <c r="A71"/>
  <c r="E71"/>
  <c r="A70"/>
  <c r="E70"/>
  <c r="A69"/>
  <c r="E69"/>
  <c r="A68"/>
  <c r="E68"/>
  <c r="A67"/>
  <c r="E67"/>
  <c r="A66"/>
  <c r="E66"/>
  <c r="A65"/>
  <c r="E65"/>
  <c r="A64"/>
  <c r="E64"/>
  <c r="A63"/>
  <c r="E63"/>
  <c r="A62"/>
  <c r="E62"/>
  <c r="A61"/>
  <c r="E61"/>
  <c r="A60"/>
  <c r="E60"/>
  <c r="A59"/>
  <c r="E59"/>
  <c r="A58"/>
  <c r="E58"/>
  <c r="A57"/>
  <c r="E57"/>
  <c r="A56"/>
  <c r="E56"/>
  <c r="A55"/>
  <c r="E55"/>
  <c r="A54"/>
  <c r="E54"/>
  <c r="A53"/>
  <c r="E53"/>
  <c r="A52"/>
  <c r="E52"/>
  <c r="A51"/>
  <c r="E51"/>
  <c r="A50"/>
  <c r="E50"/>
  <c r="A49"/>
  <c r="E49"/>
  <c r="A48"/>
  <c r="E48"/>
  <c r="A47"/>
  <c r="E47"/>
  <c r="A46"/>
  <c r="E46"/>
  <c r="A45"/>
  <c r="E45"/>
  <c r="A44"/>
  <c r="E44"/>
  <c r="A43"/>
  <c r="E43"/>
  <c r="A42"/>
  <c r="E42"/>
  <c r="A41"/>
  <c r="E41"/>
  <c r="A40"/>
  <c r="E40"/>
  <c r="A39"/>
  <c r="E39"/>
  <c r="A38"/>
  <c r="E38"/>
  <c r="A37"/>
  <c r="E37"/>
  <c r="A36"/>
  <c r="E36"/>
  <c r="A35"/>
  <c r="E35"/>
  <c r="A34"/>
  <c r="E34"/>
  <c r="A33"/>
  <c r="E33"/>
  <c r="A32"/>
  <c r="E32"/>
  <c r="A31"/>
  <c r="E31"/>
  <c r="A30"/>
  <c r="E30"/>
  <c r="A29"/>
  <c r="E29"/>
  <c r="A28"/>
  <c r="E28"/>
  <c r="A27"/>
  <c r="E27"/>
  <c r="A26"/>
  <c r="E26"/>
  <c r="A25"/>
  <c r="E25"/>
  <c r="A24"/>
  <c r="E24"/>
  <c r="A23"/>
  <c r="E23"/>
  <c r="A22"/>
  <c r="E22"/>
  <c r="A21"/>
  <c r="E21"/>
  <c r="A20"/>
  <c r="E20"/>
  <c r="A19"/>
  <c r="E19"/>
  <c r="A18"/>
  <c r="E18"/>
  <c r="A17"/>
  <c r="E17"/>
  <c r="A16"/>
  <c r="E16"/>
  <c r="A15"/>
  <c r="E15"/>
  <c r="A14"/>
  <c r="E14"/>
  <c r="A13"/>
  <c r="E13"/>
  <c r="A12"/>
  <c r="E12"/>
  <c r="A11"/>
  <c r="E11"/>
  <c r="A10"/>
  <c r="E10"/>
  <c r="A9"/>
  <c r="E9"/>
  <c r="A8"/>
  <c r="E8"/>
  <c r="A7"/>
  <c r="E7"/>
  <c r="A6"/>
  <c r="E6"/>
  <c r="A5"/>
  <c r="E5"/>
  <c r="A4"/>
  <c r="E4"/>
  <c r="A3"/>
  <c r="E3"/>
  <c r="B129" i="1"/>
  <c r="C129"/>
  <c r="D129"/>
  <c r="B130"/>
  <c r="C130"/>
  <c r="D130"/>
  <c r="C5" s="1"/>
  <c r="C7" s="1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4"/>
  <c r="D164"/>
  <c r="B165"/>
  <c r="D165"/>
  <c r="C2"/>
  <c r="B128"/>
  <c r="C128"/>
  <c r="D128"/>
  <c r="C17"/>
  <c r="A32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D99" i="11"/>
  <c r="E99"/>
  <c r="F99"/>
  <c r="G99"/>
  <c r="H99"/>
  <c r="I99"/>
  <c r="D100"/>
  <c r="E100"/>
  <c r="F100"/>
  <c r="G100"/>
  <c r="H100"/>
  <c r="I100"/>
  <c r="D101"/>
  <c r="E101"/>
  <c r="F101"/>
  <c r="G101"/>
  <c r="H101"/>
  <c r="I101"/>
  <c r="D102"/>
  <c r="E102"/>
  <c r="F102"/>
  <c r="G102"/>
  <c r="H102"/>
  <c r="I102"/>
  <c r="D103"/>
  <c r="E103"/>
  <c r="F103"/>
  <c r="G103"/>
  <c r="H103"/>
  <c r="I103"/>
  <c r="D104"/>
  <c r="E104"/>
  <c r="F104"/>
  <c r="G104"/>
  <c r="H104"/>
  <c r="I104"/>
  <c r="D105"/>
  <c r="E105"/>
  <c r="F105"/>
  <c r="G105"/>
  <c r="H105"/>
  <c r="I105"/>
  <c r="D106"/>
  <c r="E106"/>
  <c r="F106"/>
  <c r="G106"/>
  <c r="H106"/>
  <c r="I106"/>
  <c r="D107"/>
  <c r="E107"/>
  <c r="F107"/>
  <c r="G107"/>
  <c r="H107"/>
  <c r="I107"/>
  <c r="D108"/>
  <c r="E108"/>
  <c r="F108"/>
  <c r="G108"/>
  <c r="H108"/>
  <c r="I108"/>
  <c r="D109"/>
  <c r="E109"/>
  <c r="F109"/>
  <c r="G109"/>
  <c r="H109"/>
  <c r="I109"/>
  <c r="D110"/>
  <c r="E110"/>
  <c r="F110"/>
  <c r="G110"/>
  <c r="H110"/>
  <c r="I110"/>
  <c r="D111"/>
  <c r="E111"/>
  <c r="F111"/>
  <c r="G111"/>
  <c r="H111"/>
  <c r="I111"/>
  <c r="D112"/>
  <c r="E112"/>
  <c r="F112"/>
  <c r="G112"/>
  <c r="H112"/>
  <c r="I112"/>
  <c r="D113"/>
  <c r="E113"/>
  <c r="F113"/>
  <c r="G113"/>
  <c r="H113"/>
  <c r="I113"/>
  <c r="D114"/>
  <c r="E114"/>
  <c r="F114"/>
  <c r="G114"/>
  <c r="H114"/>
  <c r="I114"/>
  <c r="D115"/>
  <c r="E115"/>
  <c r="F115"/>
  <c r="G115"/>
  <c r="H115"/>
  <c r="I115"/>
  <c r="D116"/>
  <c r="E116"/>
  <c r="F116"/>
  <c r="G116"/>
  <c r="H116"/>
  <c r="I116"/>
  <c r="D117"/>
  <c r="E117"/>
  <c r="F117"/>
  <c r="G117"/>
  <c r="H117"/>
  <c r="I117"/>
  <c r="D118"/>
  <c r="E118"/>
  <c r="F118"/>
  <c r="G118"/>
  <c r="H118"/>
  <c r="I118"/>
  <c r="D119"/>
  <c r="E119"/>
  <c r="F119"/>
  <c r="G119"/>
  <c r="H119"/>
  <c r="I119"/>
  <c r="D120"/>
  <c r="E120"/>
  <c r="F120"/>
  <c r="G120"/>
  <c r="H120"/>
  <c r="I120"/>
  <c r="D121"/>
  <c r="E121"/>
  <c r="F121"/>
  <c r="G121"/>
  <c r="H121"/>
  <c r="I121"/>
  <c r="D122"/>
  <c r="E122"/>
  <c r="F122"/>
  <c r="G122"/>
  <c r="H122"/>
  <c r="I122"/>
  <c r="D123"/>
  <c r="E123"/>
  <c r="F123"/>
  <c r="G123"/>
  <c r="H123"/>
  <c r="I123"/>
  <c r="D124"/>
  <c r="E124"/>
  <c r="F124"/>
  <c r="G124"/>
  <c r="H124"/>
  <c r="I124"/>
  <c r="D125"/>
  <c r="E125"/>
  <c r="F125"/>
  <c r="G125"/>
  <c r="H125"/>
  <c r="I125"/>
  <c r="D126"/>
  <c r="E126"/>
  <c r="F126"/>
  <c r="G126"/>
  <c r="H126"/>
  <c r="I126"/>
  <c r="D127"/>
  <c r="E127"/>
  <c r="F127"/>
  <c r="G127"/>
  <c r="H127"/>
  <c r="I127"/>
  <c r="D128"/>
  <c r="E128"/>
  <c r="F128"/>
  <c r="G128"/>
  <c r="H128"/>
  <c r="I128"/>
  <c r="D129"/>
  <c r="E129"/>
  <c r="F129"/>
  <c r="G129"/>
  <c r="H129"/>
  <c r="I129"/>
  <c r="D130"/>
  <c r="E130"/>
  <c r="F130"/>
  <c r="G130"/>
  <c r="H130"/>
  <c r="I130"/>
  <c r="D131"/>
  <c r="E131"/>
  <c r="F131"/>
  <c r="G131"/>
  <c r="H131"/>
  <c r="I131"/>
  <c r="D132"/>
  <c r="E132"/>
  <c r="F132"/>
  <c r="G132"/>
  <c r="H132"/>
  <c r="I132"/>
  <c r="D133"/>
  <c r="E133"/>
  <c r="F133"/>
  <c r="G133"/>
  <c r="H133"/>
  <c r="I133"/>
  <c r="D36" i="1"/>
  <c r="D45"/>
  <c r="C6" s="1"/>
  <c r="D127"/>
  <c r="B32"/>
  <c r="C32"/>
  <c r="D32"/>
  <c r="B33"/>
  <c r="C33"/>
  <c r="D33"/>
  <c r="B34"/>
  <c r="C34"/>
  <c r="D34"/>
  <c r="B35"/>
  <c r="C35"/>
  <c r="D35"/>
  <c r="B36"/>
  <c r="C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C31"/>
  <c r="D31"/>
  <c r="H31" s="1"/>
  <c r="E31" s="1"/>
  <c r="F31" s="1"/>
  <c r="B31"/>
  <c r="J4" i="1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J3"/>
  <c r="A6" i="9"/>
  <c r="A4"/>
  <c r="A2" i="8"/>
  <c r="A3"/>
  <c r="D4" i="9"/>
  <c r="A4" i="8"/>
  <c r="A5"/>
  <c r="A12" i="9"/>
  <c r="A10"/>
  <c r="A6" i="8"/>
  <c r="A7"/>
  <c r="A8"/>
  <c r="A9"/>
  <c r="A10"/>
  <c r="A11"/>
  <c r="A686" i="9"/>
  <c r="B686" s="1"/>
  <c r="A685"/>
  <c r="B685" s="1"/>
  <c r="A684"/>
  <c r="B684" s="1"/>
  <c r="A683"/>
  <c r="B683" s="1"/>
  <c r="A682"/>
  <c r="B682" s="1"/>
  <c r="A681"/>
  <c r="B681" s="1"/>
  <c r="A680"/>
  <c r="B680" s="1"/>
  <c r="A679"/>
  <c r="B679" s="1"/>
  <c r="A678"/>
  <c r="B678" s="1"/>
  <c r="A677"/>
  <c r="B677" s="1"/>
  <c r="A676"/>
  <c r="B676" s="1"/>
  <c r="A675"/>
  <c r="B675" s="1"/>
  <c r="A674"/>
  <c r="B674" s="1"/>
  <c r="A673"/>
  <c r="B673" s="1"/>
  <c r="A672"/>
  <c r="B672" s="1"/>
  <c r="A671"/>
  <c r="B671" s="1"/>
  <c r="A670"/>
  <c r="B670" s="1"/>
  <c r="A669"/>
  <c r="B669" s="1"/>
  <c r="A668"/>
  <c r="B668" s="1"/>
  <c r="A667"/>
  <c r="B667" s="1"/>
  <c r="A666"/>
  <c r="B666" s="1"/>
  <c r="A665"/>
  <c r="B665" s="1"/>
  <c r="A664"/>
  <c r="B664" s="1"/>
  <c r="A663"/>
  <c r="B663" s="1"/>
  <c r="A662"/>
  <c r="B662" s="1"/>
  <c r="A661"/>
  <c r="B661" s="1"/>
  <c r="A660"/>
  <c r="B660" s="1"/>
  <c r="A659"/>
  <c r="B659" s="1"/>
  <c r="A658"/>
  <c r="B658" s="1"/>
  <c r="A657"/>
  <c r="B657" s="1"/>
  <c r="A656"/>
  <c r="B656" s="1"/>
  <c r="A655"/>
  <c r="B655" s="1"/>
  <c r="A654"/>
  <c r="B654" s="1"/>
  <c r="A653"/>
  <c r="B653" s="1"/>
  <c r="A652"/>
  <c r="B652" s="1"/>
  <c r="A651"/>
  <c r="B651" s="1"/>
  <c r="A650"/>
  <c r="B650" s="1"/>
  <c r="A649"/>
  <c r="B649" s="1"/>
  <c r="A648"/>
  <c r="B648" s="1"/>
  <c r="A647"/>
  <c r="B647" s="1"/>
  <c r="A646"/>
  <c r="B646" s="1"/>
  <c r="A645"/>
  <c r="B645" s="1"/>
  <c r="A644"/>
  <c r="B644" s="1"/>
  <c r="A643"/>
  <c r="B643" s="1"/>
  <c r="A642"/>
  <c r="B642" s="1"/>
  <c r="A641"/>
  <c r="B641" s="1"/>
  <c r="A640"/>
  <c r="B640" s="1"/>
  <c r="A639"/>
  <c r="B639" s="1"/>
  <c r="A638"/>
  <c r="B638" s="1"/>
  <c r="A637"/>
  <c r="B637" s="1"/>
  <c r="A636"/>
  <c r="B636" s="1"/>
  <c r="A635"/>
  <c r="B635" s="1"/>
  <c r="A634"/>
  <c r="B634" s="1"/>
  <c r="A633"/>
  <c r="B633" s="1"/>
  <c r="A632"/>
  <c r="B632" s="1"/>
  <c r="A631"/>
  <c r="B631" s="1"/>
  <c r="A630"/>
  <c r="B630" s="1"/>
  <c r="A629"/>
  <c r="B629" s="1"/>
  <c r="A628"/>
  <c r="B628" s="1"/>
  <c r="A627"/>
  <c r="B627" s="1"/>
  <c r="A626"/>
  <c r="B626" s="1"/>
  <c r="A625"/>
  <c r="B625" s="1"/>
  <c r="A624"/>
  <c r="B624" s="1"/>
  <c r="A623"/>
  <c r="B623" s="1"/>
  <c r="A622"/>
  <c r="B622" s="1"/>
  <c r="A621"/>
  <c r="B621" s="1"/>
  <c r="A620"/>
  <c r="B620" s="1"/>
  <c r="A619"/>
  <c r="B619" s="1"/>
  <c r="A618"/>
  <c r="B618" s="1"/>
  <c r="A617"/>
  <c r="B617" s="1"/>
  <c r="A616"/>
  <c r="B616" s="1"/>
  <c r="A615"/>
  <c r="B615" s="1"/>
  <c r="A614"/>
  <c r="B614" s="1"/>
  <c r="A613"/>
  <c r="B613" s="1"/>
  <c r="A612"/>
  <c r="B612" s="1"/>
  <c r="A611"/>
  <c r="B611" s="1"/>
  <c r="A610"/>
  <c r="B610" s="1"/>
  <c r="A609"/>
  <c r="B609" s="1"/>
  <c r="A608"/>
  <c r="B608" s="1"/>
  <c r="A607"/>
  <c r="B607" s="1"/>
  <c r="A606"/>
  <c r="B606" s="1"/>
  <c r="A605"/>
  <c r="B605" s="1"/>
  <c r="A604"/>
  <c r="B604" s="1"/>
  <c r="A603"/>
  <c r="B603" s="1"/>
  <c r="A602"/>
  <c r="B602" s="1"/>
  <c r="A601"/>
  <c r="B601" s="1"/>
  <c r="A600"/>
  <c r="B600" s="1"/>
  <c r="A599"/>
  <c r="B599" s="1"/>
  <c r="A598"/>
  <c r="B598" s="1"/>
  <c r="A597"/>
  <c r="B597" s="1"/>
  <c r="A596"/>
  <c r="B596" s="1"/>
  <c r="A595"/>
  <c r="B595" s="1"/>
  <c r="A594"/>
  <c r="B594" s="1"/>
  <c r="A593"/>
  <c r="B593" s="1"/>
  <c r="A592"/>
  <c r="B592" s="1"/>
  <c r="A591"/>
  <c r="B591" s="1"/>
  <c r="A590"/>
  <c r="B590" s="1"/>
  <c r="A589"/>
  <c r="B589" s="1"/>
  <c r="A588"/>
  <c r="B588" s="1"/>
  <c r="A587"/>
  <c r="B587" s="1"/>
  <c r="A586"/>
  <c r="B586" s="1"/>
  <c r="A585"/>
  <c r="B585" s="1"/>
  <c r="A584"/>
  <c r="B584" s="1"/>
  <c r="A583"/>
  <c r="B583" s="1"/>
  <c r="A582"/>
  <c r="B582" s="1"/>
  <c r="A581"/>
  <c r="B581" s="1"/>
  <c r="A580"/>
  <c r="B580" s="1"/>
  <c r="A579"/>
  <c r="B579" s="1"/>
  <c r="A578"/>
  <c r="B578" s="1"/>
  <c r="A577"/>
  <c r="B577" s="1"/>
  <c r="A576"/>
  <c r="B576" s="1"/>
  <c r="A575"/>
  <c r="B575" s="1"/>
  <c r="A574"/>
  <c r="B574" s="1"/>
  <c r="A573"/>
  <c r="B573" s="1"/>
  <c r="A572"/>
  <c r="B572" s="1"/>
  <c r="A571"/>
  <c r="B571" s="1"/>
  <c r="A570"/>
  <c r="B570" s="1"/>
  <c r="A569"/>
  <c r="B569" s="1"/>
  <c r="A568"/>
  <c r="B568" s="1"/>
  <c r="A567"/>
  <c r="B567" s="1"/>
  <c r="A566"/>
  <c r="B566" s="1"/>
  <c r="A565"/>
  <c r="B565" s="1"/>
  <c r="A564"/>
  <c r="B564" s="1"/>
  <c r="A563"/>
  <c r="B563" s="1"/>
  <c r="A562"/>
  <c r="B562" s="1"/>
  <c r="A561"/>
  <c r="B561" s="1"/>
  <c r="A560"/>
  <c r="B560" s="1"/>
  <c r="A559"/>
  <c r="B559" s="1"/>
  <c r="A558"/>
  <c r="B558" s="1"/>
  <c r="A557"/>
  <c r="B557" s="1"/>
  <c r="A556"/>
  <c r="B556" s="1"/>
  <c r="A555"/>
  <c r="B555" s="1"/>
  <c r="A554"/>
  <c r="B554" s="1"/>
  <c r="A553"/>
  <c r="B553" s="1"/>
  <c r="A552"/>
  <c r="B552" s="1"/>
  <c r="A551"/>
  <c r="B551" s="1"/>
  <c r="A550"/>
  <c r="B550" s="1"/>
  <c r="A549"/>
  <c r="B549" s="1"/>
  <c r="A548"/>
  <c r="B548" s="1"/>
  <c r="A547"/>
  <c r="B547" s="1"/>
  <c r="A546"/>
  <c r="B546" s="1"/>
  <c r="A545"/>
  <c r="B545" s="1"/>
  <c r="A544"/>
  <c r="B544" s="1"/>
  <c r="A543"/>
  <c r="B543" s="1"/>
  <c r="A542"/>
  <c r="B542" s="1"/>
  <c r="A541"/>
  <c r="B541" s="1"/>
  <c r="A540"/>
  <c r="B540" s="1"/>
  <c r="A539"/>
  <c r="B539" s="1"/>
  <c r="A538"/>
  <c r="B538" s="1"/>
  <c r="A537"/>
  <c r="B537" s="1"/>
  <c r="A536"/>
  <c r="B536" s="1"/>
  <c r="A535"/>
  <c r="B535" s="1"/>
  <c r="A534"/>
  <c r="B534" s="1"/>
  <c r="A533"/>
  <c r="B533" s="1"/>
  <c r="A532"/>
  <c r="B532" s="1"/>
  <c r="A531"/>
  <c r="B531" s="1"/>
  <c r="A530"/>
  <c r="B530" s="1"/>
  <c r="A529"/>
  <c r="B529" s="1"/>
  <c r="A528"/>
  <c r="B528" s="1"/>
  <c r="A527"/>
  <c r="B527" s="1"/>
  <c r="A526"/>
  <c r="B526" s="1"/>
  <c r="A525"/>
  <c r="B525" s="1"/>
  <c r="A524"/>
  <c r="B524" s="1"/>
  <c r="A523"/>
  <c r="B523" s="1"/>
  <c r="A522"/>
  <c r="B522" s="1"/>
  <c r="A521"/>
  <c r="B521" s="1"/>
  <c r="A520"/>
  <c r="B520" s="1"/>
  <c r="A519"/>
  <c r="B519" s="1"/>
  <c r="A518"/>
  <c r="B518" s="1"/>
  <c r="A517"/>
  <c r="B517" s="1"/>
  <c r="A516"/>
  <c r="B516" s="1"/>
  <c r="A515"/>
  <c r="B515" s="1"/>
  <c r="A514"/>
  <c r="B514" s="1"/>
  <c r="A513"/>
  <c r="B513" s="1"/>
  <c r="A512"/>
  <c r="B512" s="1"/>
  <c r="A511"/>
  <c r="B511" s="1"/>
  <c r="A510"/>
  <c r="B510" s="1"/>
  <c r="A509"/>
  <c r="B509" s="1"/>
  <c r="A508"/>
  <c r="B508" s="1"/>
  <c r="A507"/>
  <c r="B507" s="1"/>
  <c r="A506"/>
  <c r="B506" s="1"/>
  <c r="A505"/>
  <c r="B505" s="1"/>
  <c r="A504"/>
  <c r="B504" s="1"/>
  <c r="A503"/>
  <c r="B503" s="1"/>
  <c r="A502"/>
  <c r="B502" s="1"/>
  <c r="A501"/>
  <c r="B501" s="1"/>
  <c r="A500"/>
  <c r="B500" s="1"/>
  <c r="A499"/>
  <c r="B499" s="1"/>
  <c r="A498"/>
  <c r="B498" s="1"/>
  <c r="A497"/>
  <c r="B497" s="1"/>
  <c r="A496"/>
  <c r="B496" s="1"/>
  <c r="A495"/>
  <c r="B495" s="1"/>
  <c r="A494"/>
  <c r="B494" s="1"/>
  <c r="A493"/>
  <c r="B493" s="1"/>
  <c r="A492"/>
  <c r="B492" s="1"/>
  <c r="A491"/>
  <c r="B491" s="1"/>
  <c r="A490"/>
  <c r="B490" s="1"/>
  <c r="A489"/>
  <c r="B489" s="1"/>
  <c r="A488"/>
  <c r="B488" s="1"/>
  <c r="A487"/>
  <c r="B487" s="1"/>
  <c r="A486"/>
  <c r="B486" s="1"/>
  <c r="A485"/>
  <c r="B485" s="1"/>
  <c r="A484"/>
  <c r="B484" s="1"/>
  <c r="A483"/>
  <c r="B483" s="1"/>
  <c r="A482"/>
  <c r="B482" s="1"/>
  <c r="A481"/>
  <c r="B481" s="1"/>
  <c r="A480"/>
  <c r="B480" s="1"/>
  <c r="A479"/>
  <c r="B479" s="1"/>
  <c r="A478"/>
  <c r="B478" s="1"/>
  <c r="A477"/>
  <c r="B477" s="1"/>
  <c r="A476"/>
  <c r="B476" s="1"/>
  <c r="A475"/>
  <c r="B475" s="1"/>
  <c r="A474"/>
  <c r="B474" s="1"/>
  <c r="A473"/>
  <c r="B473" s="1"/>
  <c r="A472"/>
  <c r="B472" s="1"/>
  <c r="A471"/>
  <c r="B471" s="1"/>
  <c r="A470"/>
  <c r="B470" s="1"/>
  <c r="A469"/>
  <c r="B469" s="1"/>
  <c r="A468"/>
  <c r="B468" s="1"/>
  <c r="A467"/>
  <c r="B467" s="1"/>
  <c r="A466"/>
  <c r="B466" s="1"/>
  <c r="A465"/>
  <c r="B465" s="1"/>
  <c r="A464"/>
  <c r="B464" s="1"/>
  <c r="A463"/>
  <c r="B463" s="1"/>
  <c r="A462"/>
  <c r="B462" s="1"/>
  <c r="A461"/>
  <c r="B461" s="1"/>
  <c r="A460"/>
  <c r="B460" s="1"/>
  <c r="A459"/>
  <c r="B459" s="1"/>
  <c r="A458"/>
  <c r="B458" s="1"/>
  <c r="A457"/>
  <c r="B457" s="1"/>
  <c r="A456"/>
  <c r="B456" s="1"/>
  <c r="A455"/>
  <c r="B455" s="1"/>
  <c r="A454"/>
  <c r="B454" s="1"/>
  <c r="A453"/>
  <c r="B453" s="1"/>
  <c r="A452"/>
  <c r="B452" s="1"/>
  <c r="A451"/>
  <c r="B451" s="1"/>
  <c r="A450"/>
  <c r="B450" s="1"/>
  <c r="A449"/>
  <c r="B449" s="1"/>
  <c r="A448"/>
  <c r="B448" s="1"/>
  <c r="A447"/>
  <c r="B447" s="1"/>
  <c r="A446"/>
  <c r="B446" s="1"/>
  <c r="A445"/>
  <c r="B445" s="1"/>
  <c r="A444"/>
  <c r="B444" s="1"/>
  <c r="A443"/>
  <c r="B443" s="1"/>
  <c r="A442"/>
  <c r="B442" s="1"/>
  <c r="A441"/>
  <c r="B441" s="1"/>
  <c r="A440"/>
  <c r="B440" s="1"/>
  <c r="A439"/>
  <c r="B439" s="1"/>
  <c r="A438"/>
  <c r="B438" s="1"/>
  <c r="A437"/>
  <c r="B437" s="1"/>
  <c r="A436"/>
  <c r="B436" s="1"/>
  <c r="A435"/>
  <c r="B435" s="1"/>
  <c r="A434"/>
  <c r="B434" s="1"/>
  <c r="A433"/>
  <c r="B433" s="1"/>
  <c r="A432"/>
  <c r="B432" s="1"/>
  <c r="A431"/>
  <c r="B431" s="1"/>
  <c r="A430"/>
  <c r="B430" s="1"/>
  <c r="A429"/>
  <c r="B429" s="1"/>
  <c r="A428"/>
  <c r="B428" s="1"/>
  <c r="A427"/>
  <c r="B427" s="1"/>
  <c r="A426"/>
  <c r="B426" s="1"/>
  <c r="A425"/>
  <c r="B425" s="1"/>
  <c r="A424"/>
  <c r="B424" s="1"/>
  <c r="A423"/>
  <c r="B423" s="1"/>
  <c r="A422"/>
  <c r="B422" s="1"/>
  <c r="A421"/>
  <c r="B421" s="1"/>
  <c r="A420"/>
  <c r="B420" s="1"/>
  <c r="A419"/>
  <c r="B419" s="1"/>
  <c r="A418"/>
  <c r="B418" s="1"/>
  <c r="A417"/>
  <c r="B417" s="1"/>
  <c r="A416"/>
  <c r="B416" s="1"/>
  <c r="A415"/>
  <c r="B415" s="1"/>
  <c r="A414"/>
  <c r="B414" s="1"/>
  <c r="A413"/>
  <c r="B413" s="1"/>
  <c r="A412"/>
  <c r="B412" s="1"/>
  <c r="A411"/>
  <c r="B411" s="1"/>
  <c r="A410"/>
  <c r="B410" s="1"/>
  <c r="A409"/>
  <c r="B409" s="1"/>
  <c r="A408"/>
  <c r="B408" s="1"/>
  <c r="A407"/>
  <c r="B407" s="1"/>
  <c r="A406"/>
  <c r="B406" s="1"/>
  <c r="A405"/>
  <c r="B405" s="1"/>
  <c r="A404"/>
  <c r="B404" s="1"/>
  <c r="A403"/>
  <c r="B403" s="1"/>
  <c r="A402"/>
  <c r="B402" s="1"/>
  <c r="A401"/>
  <c r="B401" s="1"/>
  <c r="A400"/>
  <c r="B400" s="1"/>
  <c r="A399"/>
  <c r="B399" s="1"/>
  <c r="A398"/>
  <c r="B398" s="1"/>
  <c r="A397"/>
  <c r="B397" s="1"/>
  <c r="A396"/>
  <c r="B396" s="1"/>
  <c r="A395"/>
  <c r="B395" s="1"/>
  <c r="A394"/>
  <c r="B394" s="1"/>
  <c r="A393"/>
  <c r="B393" s="1"/>
  <c r="A392"/>
  <c r="B392" s="1"/>
  <c r="A391"/>
  <c r="B391" s="1"/>
  <c r="A390"/>
  <c r="B390" s="1"/>
  <c r="A389"/>
  <c r="B389" s="1"/>
  <c r="A388"/>
  <c r="B388" s="1"/>
  <c r="A387"/>
  <c r="B387" s="1"/>
  <c r="A386"/>
  <c r="B386" s="1"/>
  <c r="A385"/>
  <c r="B385" s="1"/>
  <c r="A384"/>
  <c r="B384" s="1"/>
  <c r="A383"/>
  <c r="B383" s="1"/>
  <c r="A382"/>
  <c r="B382" s="1"/>
  <c r="A381"/>
  <c r="B381" s="1"/>
  <c r="A380"/>
  <c r="B380" s="1"/>
  <c r="A379"/>
  <c r="B379" s="1"/>
  <c r="A378"/>
  <c r="B378" s="1"/>
  <c r="A377"/>
  <c r="B377" s="1"/>
  <c r="A376"/>
  <c r="B376" s="1"/>
  <c r="A375"/>
  <c r="B375" s="1"/>
  <c r="A374"/>
  <c r="B374" s="1"/>
  <c r="A373"/>
  <c r="B373" s="1"/>
  <c r="A372"/>
  <c r="B372" s="1"/>
  <c r="A371"/>
  <c r="B371" s="1"/>
  <c r="A370"/>
  <c r="B370" s="1"/>
  <c r="A369"/>
  <c r="B369" s="1"/>
  <c r="A368"/>
  <c r="B368" s="1"/>
  <c r="A367"/>
  <c r="B367" s="1"/>
  <c r="A366"/>
  <c r="B366" s="1"/>
  <c r="A365"/>
  <c r="B365" s="1"/>
  <c r="A364"/>
  <c r="B364" s="1"/>
  <c r="A363"/>
  <c r="B363" s="1"/>
  <c r="A362"/>
  <c r="B362" s="1"/>
  <c r="A361"/>
  <c r="B361" s="1"/>
  <c r="A360"/>
  <c r="B360" s="1"/>
  <c r="A359"/>
  <c r="B359" s="1"/>
  <c r="A358"/>
  <c r="B358" s="1"/>
  <c r="A357"/>
  <c r="B357" s="1"/>
  <c r="A356"/>
  <c r="B356" s="1"/>
  <c r="A355"/>
  <c r="B355" s="1"/>
  <c r="A354"/>
  <c r="B354" s="1"/>
  <c r="A353"/>
  <c r="B353" s="1"/>
  <c r="A352"/>
  <c r="B352" s="1"/>
  <c r="A351"/>
  <c r="B351" s="1"/>
  <c r="A350"/>
  <c r="B350" s="1"/>
  <c r="A349"/>
  <c r="B349" s="1"/>
  <c r="A348"/>
  <c r="B348" s="1"/>
  <c r="A347"/>
  <c r="B347" s="1"/>
  <c r="A346"/>
  <c r="B346" s="1"/>
  <c r="A345"/>
  <c r="B345" s="1"/>
  <c r="A344"/>
  <c r="B344" s="1"/>
  <c r="A343"/>
  <c r="B343" s="1"/>
  <c r="A342"/>
  <c r="B342" s="1"/>
  <c r="A341"/>
  <c r="B341" s="1"/>
  <c r="A340"/>
  <c r="B340" s="1"/>
  <c r="A339"/>
  <c r="B339" s="1"/>
  <c r="A338"/>
  <c r="B338" s="1"/>
  <c r="A337"/>
  <c r="B337" s="1"/>
  <c r="A336"/>
  <c r="B336" s="1"/>
  <c r="A335"/>
  <c r="B335" s="1"/>
  <c r="A334"/>
  <c r="B334" s="1"/>
  <c r="A333"/>
  <c r="B333" s="1"/>
  <c r="A332"/>
  <c r="B332" s="1"/>
  <c r="A331"/>
  <c r="B331" s="1"/>
  <c r="A330"/>
  <c r="B330" s="1"/>
  <c r="A329"/>
  <c r="B329" s="1"/>
  <c r="A328"/>
  <c r="B328" s="1"/>
  <c r="A327"/>
  <c r="B327" s="1"/>
  <c r="A326"/>
  <c r="B326" s="1"/>
  <c r="A325"/>
  <c r="B325" s="1"/>
  <c r="A324"/>
  <c r="B324" s="1"/>
  <c r="A323"/>
  <c r="B323" s="1"/>
  <c r="A322"/>
  <c r="B322" s="1"/>
  <c r="A321"/>
  <c r="B321" s="1"/>
  <c r="A320"/>
  <c r="B320" s="1"/>
  <c r="A319"/>
  <c r="B319" s="1"/>
  <c r="A318"/>
  <c r="B318" s="1"/>
  <c r="A317"/>
  <c r="B317" s="1"/>
  <c r="A316"/>
  <c r="B316" s="1"/>
  <c r="A315"/>
  <c r="B315" s="1"/>
  <c r="A314"/>
  <c r="B314" s="1"/>
  <c r="A313"/>
  <c r="B313" s="1"/>
  <c r="A312"/>
  <c r="B312" s="1"/>
  <c r="A311"/>
  <c r="B311" s="1"/>
  <c r="A310"/>
  <c r="B310" s="1"/>
  <c r="A309"/>
  <c r="B309" s="1"/>
  <c r="A308"/>
  <c r="B308" s="1"/>
  <c r="A307"/>
  <c r="B307" s="1"/>
  <c r="A306"/>
  <c r="B306" s="1"/>
  <c r="A305"/>
  <c r="B305" s="1"/>
  <c r="A304"/>
  <c r="B304" s="1"/>
  <c r="A303"/>
  <c r="B303" s="1"/>
  <c r="A302"/>
  <c r="B302" s="1"/>
  <c r="A301"/>
  <c r="B301" s="1"/>
  <c r="A300"/>
  <c r="B300" s="1"/>
  <c r="A299"/>
  <c r="B299" s="1"/>
  <c r="A298"/>
  <c r="B298" s="1"/>
  <c r="A297"/>
  <c r="B297" s="1"/>
  <c r="A296"/>
  <c r="B296" s="1"/>
  <c r="A295"/>
  <c r="B295" s="1"/>
  <c r="A294"/>
  <c r="B294" s="1"/>
  <c r="A293"/>
  <c r="B293" s="1"/>
  <c r="A292"/>
  <c r="B292" s="1"/>
  <c r="A291"/>
  <c r="B291" s="1"/>
  <c r="A290"/>
  <c r="B290" s="1"/>
  <c r="A289"/>
  <c r="B289" s="1"/>
  <c r="A288"/>
  <c r="B288" s="1"/>
  <c r="A287"/>
  <c r="B287" s="1"/>
  <c r="A286"/>
  <c r="B286" s="1"/>
  <c r="A285"/>
  <c r="B285" s="1"/>
  <c r="A284"/>
  <c r="B284" s="1"/>
  <c r="A283"/>
  <c r="B283" s="1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A263"/>
  <c r="B263" s="1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D109" s="1"/>
  <c r="A108"/>
  <c r="A107"/>
  <c r="D107" s="1"/>
  <c r="A106"/>
  <c r="A105"/>
  <c r="D105" s="1"/>
  <c r="A104"/>
  <c r="G104" s="1"/>
  <c r="B104"/>
  <c r="A103"/>
  <c r="G103" s="1"/>
  <c r="B103"/>
  <c r="A102"/>
  <c r="G102" s="1"/>
  <c r="B102"/>
  <c r="A101"/>
  <c r="G101" s="1"/>
  <c r="B101"/>
  <c r="A100"/>
  <c r="G100" s="1"/>
  <c r="B100"/>
  <c r="A99"/>
  <c r="G99" s="1"/>
  <c r="B99"/>
  <c r="A98"/>
  <c r="G98" s="1"/>
  <c r="B98"/>
  <c r="A97"/>
  <c r="G97" s="1"/>
  <c r="B97"/>
  <c r="A96"/>
  <c r="G96" s="1"/>
  <c r="A95"/>
  <c r="G95" s="1"/>
  <c r="A94"/>
  <c r="G94" s="1"/>
  <c r="A93"/>
  <c r="G93" s="1"/>
  <c r="A92"/>
  <c r="G92" s="1"/>
  <c r="A91"/>
  <c r="G91" s="1"/>
  <c r="A90"/>
  <c r="G90" s="1"/>
  <c r="A89"/>
  <c r="G89" s="1"/>
  <c r="A88"/>
  <c r="G88" s="1"/>
  <c r="A87"/>
  <c r="G87" s="1"/>
  <c r="A86"/>
  <c r="G86" s="1"/>
  <c r="A85"/>
  <c r="G85" s="1"/>
  <c r="A84"/>
  <c r="G84" s="1"/>
  <c r="A83"/>
  <c r="G83" s="1"/>
  <c r="A82"/>
  <c r="G82" s="1"/>
  <c r="A81"/>
  <c r="G81" s="1"/>
  <c r="A80"/>
  <c r="G80" s="1"/>
  <c r="A79"/>
  <c r="G79" s="1"/>
  <c r="A78"/>
  <c r="G78" s="1"/>
  <c r="A77"/>
  <c r="G77" s="1"/>
  <c r="A76"/>
  <c r="G76" s="1"/>
  <c r="A75"/>
  <c r="G75" s="1"/>
  <c r="A74"/>
  <c r="G74" s="1"/>
  <c r="A73"/>
  <c r="G73" s="1"/>
  <c r="A72"/>
  <c r="G72" s="1"/>
  <c r="A71"/>
  <c r="G71" s="1"/>
  <c r="A70"/>
  <c r="G70" s="1"/>
  <c r="A69"/>
  <c r="G69" s="1"/>
  <c r="A68"/>
  <c r="G68" s="1"/>
  <c r="A67"/>
  <c r="G67" s="1"/>
  <c r="A66"/>
  <c r="G66" s="1"/>
  <c r="A65"/>
  <c r="G65" s="1"/>
  <c r="A64"/>
  <c r="G64" s="1"/>
  <c r="A63"/>
  <c r="G63" s="1"/>
  <c r="A62"/>
  <c r="G62" s="1"/>
  <c r="A61"/>
  <c r="G61" s="1"/>
  <c r="A60"/>
  <c r="G60" s="1"/>
  <c r="A59"/>
  <c r="G59" s="1"/>
  <c r="A58"/>
  <c r="G58" s="1"/>
  <c r="A57"/>
  <c r="G57" s="1"/>
  <c r="A56"/>
  <c r="G56" s="1"/>
  <c r="A55"/>
  <c r="G55" s="1"/>
  <c r="A54"/>
  <c r="G54" s="1"/>
  <c r="A53"/>
  <c r="G53" s="1"/>
  <c r="A52"/>
  <c r="G52" s="1"/>
  <c r="A51"/>
  <c r="G51" s="1"/>
  <c r="A50"/>
  <c r="G50" s="1"/>
  <c r="A49"/>
  <c r="G49" s="1"/>
  <c r="A48"/>
  <c r="G48" s="1"/>
  <c r="A47"/>
  <c r="G47" s="1"/>
  <c r="A46"/>
  <c r="G46" s="1"/>
  <c r="A45"/>
  <c r="G45" s="1"/>
  <c r="A44"/>
  <c r="G44" s="1"/>
  <c r="A43"/>
  <c r="G43" s="1"/>
  <c r="A42"/>
  <c r="G42" s="1"/>
  <c r="A41"/>
  <c r="G41" s="1"/>
  <c r="A40"/>
  <c r="G40" s="1"/>
  <c r="A39"/>
  <c r="G39" s="1"/>
  <c r="A38"/>
  <c r="G38" s="1"/>
  <c r="A37"/>
  <c r="G37" s="1"/>
  <c r="A36"/>
  <c r="G36" s="1"/>
  <c r="A35"/>
  <c r="G35" s="1"/>
  <c r="A34"/>
  <c r="G34" s="1"/>
  <c r="A33"/>
  <c r="G33" s="1"/>
  <c r="A32"/>
  <c r="G32" s="1"/>
  <c r="A31"/>
  <c r="G31" s="1"/>
  <c r="A30"/>
  <c r="G30" s="1"/>
  <c r="A29"/>
  <c r="G29" s="1"/>
  <c r="A28"/>
  <c r="G28" s="1"/>
  <c r="A27"/>
  <c r="G27" s="1"/>
  <c r="A26"/>
  <c r="G26" s="1"/>
  <c r="A25"/>
  <c r="G25" s="1"/>
  <c r="A24"/>
  <c r="G24" s="1"/>
  <c r="A23"/>
  <c r="G23" s="1"/>
  <c r="A22"/>
  <c r="G22" s="1"/>
  <c r="A21"/>
  <c r="G21" s="1"/>
  <c r="A20"/>
  <c r="G20" s="1"/>
  <c r="A19"/>
  <c r="G19" s="1"/>
  <c r="A18"/>
  <c r="G18" s="1"/>
  <c r="B17"/>
  <c r="B16"/>
  <c r="A15"/>
  <c r="G15" s="1"/>
  <c r="A14"/>
  <c r="G14" s="1"/>
  <c r="A13"/>
  <c r="G13" s="1"/>
  <c r="A11"/>
  <c r="G11" s="1"/>
  <c r="A9"/>
  <c r="G9" s="1"/>
  <c r="A8"/>
  <c r="G8" s="1"/>
  <c r="A7"/>
  <c r="G7" s="1"/>
  <c r="A5"/>
  <c r="G5" s="1"/>
  <c r="A3"/>
  <c r="G3" s="1"/>
  <c r="D7"/>
  <c r="A12" i="8"/>
  <c r="A13"/>
  <c r="E98" i="11"/>
  <c r="C1" i="1"/>
  <c r="H126"/>
  <c r="E126" s="1"/>
  <c r="F126" s="1"/>
  <c r="H127"/>
  <c r="E127" s="1"/>
  <c r="F127" s="1"/>
  <c r="C4" i="9"/>
  <c r="E97" i="11"/>
  <c r="H124" i="1"/>
  <c r="E124" s="1"/>
  <c r="F124" s="1"/>
  <c r="E95" i="11"/>
  <c r="H122" i="1"/>
  <c r="E122" s="1"/>
  <c r="F122" s="1"/>
  <c r="C6" i="9"/>
  <c r="E93" i="11"/>
  <c r="H121" i="1"/>
  <c r="E121" s="1"/>
  <c r="F121" s="1"/>
  <c r="E92" i="11"/>
  <c r="C8" i="9"/>
  <c r="H120" i="1"/>
  <c r="E120" s="1"/>
  <c r="F120" s="1"/>
  <c r="H110"/>
  <c r="E110" s="1"/>
  <c r="F110" s="1"/>
  <c r="E91" i="11"/>
  <c r="H118" i="1"/>
  <c r="E118" s="1"/>
  <c r="F118" s="1"/>
  <c r="H108"/>
  <c r="E108" s="1"/>
  <c r="F108" s="1"/>
  <c r="E89" i="11"/>
  <c r="H116" i="1"/>
  <c r="E116" s="1"/>
  <c r="F116" s="1"/>
  <c r="H106"/>
  <c r="E106" s="1"/>
  <c r="F106" s="1"/>
  <c r="E87" i="11"/>
  <c r="H105" i="1"/>
  <c r="E105" s="1"/>
  <c r="E86" i="11"/>
  <c r="L3" i="9"/>
  <c r="A14" i="8"/>
  <c r="A15"/>
  <c r="D174" i="9" s="1"/>
  <c r="A16" i="8"/>
  <c r="A17"/>
  <c r="A18"/>
  <c r="A19"/>
  <c r="A20"/>
  <c r="A21"/>
  <c r="A22"/>
  <c r="A23"/>
  <c r="A24"/>
  <c r="A25"/>
  <c r="C18" i="9"/>
  <c r="C20"/>
  <c r="H119" i="1"/>
  <c r="E119" s="1"/>
  <c r="F119" s="1"/>
  <c r="H109"/>
  <c r="E109" s="1"/>
  <c r="F109" s="1"/>
  <c r="E90" i="11"/>
  <c r="H117" i="1"/>
  <c r="E117" s="1"/>
  <c r="F117" s="1"/>
  <c r="H107"/>
  <c r="E107" s="1"/>
  <c r="F107" s="1"/>
  <c r="E88" i="11"/>
  <c r="C24" i="9"/>
  <c r="A26" i="8"/>
  <c r="A27"/>
  <c r="A28"/>
  <c r="A29"/>
  <c r="A30"/>
  <c r="A31"/>
  <c r="A32"/>
  <c r="A33"/>
  <c r="A34"/>
  <c r="A35"/>
  <c r="A36"/>
  <c r="A37"/>
  <c r="H104" i="1"/>
  <c r="E104" s="1"/>
  <c r="F104" s="1"/>
  <c r="E75" i="11"/>
  <c r="C27" i="9"/>
  <c r="H103" i="1"/>
  <c r="E103" s="1"/>
  <c r="F103" s="1"/>
  <c r="E74" i="11"/>
  <c r="C28" i="9"/>
  <c r="H102" i="1"/>
  <c r="E102" s="1"/>
  <c r="F102" s="1"/>
  <c r="E73" i="11"/>
  <c r="C29" i="9"/>
  <c r="H100" i="1"/>
  <c r="E100" s="1"/>
  <c r="F100" s="1"/>
  <c r="E71" i="11"/>
  <c r="C30" i="9"/>
  <c r="C32"/>
  <c r="C34"/>
  <c r="C36"/>
  <c r="A38" i="8"/>
  <c r="A39"/>
  <c r="A40"/>
  <c r="A41"/>
  <c r="A42"/>
  <c r="A43"/>
  <c r="A44"/>
  <c r="A45"/>
  <c r="A46"/>
  <c r="A47"/>
  <c r="A48"/>
  <c r="A49"/>
  <c r="C40" i="9"/>
  <c r="H101" i="1"/>
  <c r="E101" s="1"/>
  <c r="F101" s="1"/>
  <c r="E72" i="11"/>
  <c r="C41" i="9"/>
  <c r="C45"/>
  <c r="H99" i="1"/>
  <c r="E99" s="1"/>
  <c r="F99" s="1"/>
  <c r="H125"/>
  <c r="E125" s="1"/>
  <c r="F125" s="1"/>
  <c r="E70" i="11"/>
  <c r="H98" i="1"/>
  <c r="E98" s="1"/>
  <c r="F98" s="1"/>
  <c r="H123"/>
  <c r="E123" s="1"/>
  <c r="E69" i="11"/>
  <c r="H97" i="1"/>
  <c r="E97" s="1"/>
  <c r="F97" s="1"/>
  <c r="E68" i="11"/>
  <c r="H96" i="1"/>
  <c r="E96" s="1"/>
  <c r="E67" i="11"/>
  <c r="C50" i="9"/>
  <c r="A50" i="8"/>
  <c r="A51"/>
  <c r="A52"/>
  <c r="A53"/>
  <c r="A54"/>
  <c r="A55"/>
  <c r="A56"/>
  <c r="A57"/>
  <c r="A58"/>
  <c r="A59"/>
  <c r="A60"/>
  <c r="A61"/>
  <c r="H95" i="1"/>
  <c r="E95" s="1"/>
  <c r="F95" s="1"/>
  <c r="E66" i="11"/>
  <c r="C52" i="9"/>
  <c r="C54"/>
  <c r="C56"/>
  <c r="C58"/>
  <c r="C60"/>
  <c r="H94" i="1"/>
  <c r="E94" s="1"/>
  <c r="F94" s="1"/>
  <c r="E65" i="11"/>
  <c r="C62" i="9"/>
  <c r="A62" i="8"/>
  <c r="D63" i="9"/>
  <c r="A63" i="8"/>
  <c r="D64" i="9"/>
  <c r="A64" i="8"/>
  <c r="D65" i="9"/>
  <c r="A65" i="8"/>
  <c r="D66" i="9"/>
  <c r="A66" i="8"/>
  <c r="D67" i="9"/>
  <c r="A67" i="8"/>
  <c r="D68" i="9"/>
  <c r="A68" i="8"/>
  <c r="D69" i="9"/>
  <c r="A69" i="8"/>
  <c r="D70" i="9"/>
  <c r="A70" i="8"/>
  <c r="D71" i="9"/>
  <c r="A71" i="8"/>
  <c r="D72" i="9"/>
  <c r="A72" i="8"/>
  <c r="D73" i="9"/>
  <c r="A73" i="8"/>
  <c r="D74" i="9"/>
  <c r="C65"/>
  <c r="C69"/>
  <c r="C73"/>
  <c r="C74"/>
  <c r="A74" i="8"/>
  <c r="D219" i="9" s="1"/>
  <c r="A75" i="8"/>
  <c r="A76"/>
  <c r="A77"/>
  <c r="A78"/>
  <c r="A79"/>
  <c r="A80"/>
  <c r="A81"/>
  <c r="A82"/>
  <c r="A83"/>
  <c r="A84"/>
  <c r="A85"/>
  <c r="C75" i="9"/>
  <c r="C79"/>
  <c r="C83"/>
  <c r="C86"/>
  <c r="A86" i="8"/>
  <c r="D87" i="9"/>
  <c r="A87" i="8"/>
  <c r="D88" i="9"/>
  <c r="A88" i="8"/>
  <c r="D89" i="9"/>
  <c r="A89" i="8"/>
  <c r="D90" i="9"/>
  <c r="A90" i="8"/>
  <c r="D91" i="9"/>
  <c r="A91" i="8"/>
  <c r="D92" i="9"/>
  <c r="A92" i="8"/>
  <c r="D93" i="9"/>
  <c r="A93" i="8"/>
  <c r="D94" i="9"/>
  <c r="A94" i="8"/>
  <c r="D95" i="9"/>
  <c r="A95" i="8"/>
  <c r="D96" i="9"/>
  <c r="A96" i="8"/>
  <c r="D97" i="9"/>
  <c r="A97" i="8"/>
  <c r="D98" i="9"/>
  <c r="C89"/>
  <c r="C93"/>
  <c r="C97"/>
  <c r="C98"/>
  <c r="A98" i="8"/>
  <c r="D231" i="9" s="1"/>
  <c r="A99" i="8"/>
  <c r="A100"/>
  <c r="A101"/>
  <c r="A102"/>
  <c r="A103"/>
  <c r="A104"/>
  <c r="A105"/>
  <c r="A106"/>
  <c r="A107"/>
  <c r="A108"/>
  <c r="D239" i="9" s="1"/>
  <c r="A109" i="8"/>
  <c r="C99" i="9"/>
  <c r="C101"/>
  <c r="C103"/>
  <c r="C105"/>
  <c r="C107"/>
  <c r="H93" i="1"/>
  <c r="E93" s="1"/>
  <c r="F93" s="1"/>
  <c r="E64" i="11"/>
  <c r="C108" i="9"/>
  <c r="H92" i="1"/>
  <c r="E92" s="1"/>
  <c r="F92" s="1"/>
  <c r="E63" i="11"/>
  <c r="C109" i="9"/>
  <c r="H91" i="1"/>
  <c r="E91" s="1"/>
  <c r="F91" s="1"/>
  <c r="E62" i="11"/>
  <c r="A110" i="8"/>
  <c r="A111"/>
  <c r="D240" i="9" s="1"/>
  <c r="A112" i="8"/>
  <c r="A113"/>
  <c r="A114"/>
  <c r="A115"/>
  <c r="A116"/>
  <c r="A117"/>
  <c r="A118"/>
  <c r="A119"/>
  <c r="A120"/>
  <c r="A121"/>
  <c r="H90" i="1"/>
  <c r="E90" s="1"/>
  <c r="F90" s="1"/>
  <c r="E61" i="11"/>
  <c r="C111" i="9"/>
  <c r="H89" i="1"/>
  <c r="E89" s="1"/>
  <c r="F89" s="1"/>
  <c r="E60" i="11"/>
  <c r="C114" i="9"/>
  <c r="C116"/>
  <c r="C118"/>
  <c r="C120"/>
  <c r="A122" i="8"/>
  <c r="A123"/>
  <c r="A124"/>
  <c r="A125"/>
  <c r="A126"/>
  <c r="A127"/>
  <c r="A128"/>
  <c r="A129"/>
  <c r="A130"/>
  <c r="A131"/>
  <c r="A132"/>
  <c r="A133"/>
  <c r="C124" i="9"/>
  <c r="C126"/>
  <c r="C128"/>
  <c r="C130"/>
  <c r="C132"/>
  <c r="A134" i="8"/>
  <c r="A135"/>
  <c r="A136"/>
  <c r="A137"/>
  <c r="A138"/>
  <c r="A139"/>
  <c r="A140"/>
  <c r="A141"/>
  <c r="A142"/>
  <c r="A143"/>
  <c r="A144"/>
  <c r="A145"/>
  <c r="C136" i="9"/>
  <c r="C138"/>
  <c r="C140"/>
  <c r="C142"/>
  <c r="C144"/>
  <c r="A146" i="8"/>
  <c r="A147"/>
  <c r="A148"/>
  <c r="A149"/>
  <c r="A150"/>
  <c r="A151"/>
  <c r="A152"/>
  <c r="A153"/>
  <c r="A154"/>
  <c r="A155"/>
  <c r="A156"/>
  <c r="A157"/>
  <c r="H88" i="1"/>
  <c r="E88" s="1"/>
  <c r="F88" s="1"/>
  <c r="E59" i="11"/>
  <c r="C149" i="9"/>
  <c r="H87" i="1"/>
  <c r="E87" s="1"/>
  <c r="F87" s="1"/>
  <c r="E58" i="11"/>
  <c r="C150" i="9"/>
  <c r="C152"/>
  <c r="H86" i="1"/>
  <c r="E86" s="1"/>
  <c r="F86" s="1"/>
  <c r="E57" i="11"/>
  <c r="C153" i="9"/>
  <c r="H85" i="1"/>
  <c r="E85" s="1"/>
  <c r="F85" s="1"/>
  <c r="E56" i="11"/>
  <c r="C154" i="9"/>
  <c r="H84" i="1"/>
  <c r="E84" s="1"/>
  <c r="F84" s="1"/>
  <c r="E55" i="11"/>
  <c r="C155" i="9"/>
  <c r="H83" i="1"/>
  <c r="E83" s="1"/>
  <c r="F83" s="1"/>
  <c r="E54" i="11"/>
  <c r="C156" i="9"/>
  <c r="E53" i="11"/>
  <c r="A158" i="8"/>
  <c r="A159"/>
  <c r="A160"/>
  <c r="A161"/>
  <c r="A162"/>
  <c r="A163"/>
  <c r="A164"/>
  <c r="A165"/>
  <c r="A166"/>
  <c r="A167"/>
  <c r="A168"/>
  <c r="A169"/>
  <c r="H81" i="1"/>
  <c r="E81" s="1"/>
  <c r="F81" s="1"/>
  <c r="E52" i="11"/>
  <c r="C161" i="9"/>
  <c r="H80" i="1"/>
  <c r="E80" s="1"/>
  <c r="F80" s="1"/>
  <c r="E51" i="11"/>
  <c r="C162" i="9"/>
  <c r="C164"/>
  <c r="C166"/>
  <c r="H79" i="1"/>
  <c r="E79" s="1"/>
  <c r="F79" s="1"/>
  <c r="E50" i="11"/>
  <c r="C169" i="9"/>
  <c r="C170"/>
  <c r="A170" i="8"/>
  <c r="A171"/>
  <c r="A172"/>
  <c r="A173"/>
  <c r="A174"/>
  <c r="A175"/>
  <c r="A176"/>
  <c r="A177"/>
  <c r="A178"/>
  <c r="A179"/>
  <c r="A180"/>
  <c r="A181"/>
  <c r="C171" i="9"/>
  <c r="H78" i="1"/>
  <c r="E78" s="1"/>
  <c r="F78" s="1"/>
  <c r="E49" i="11"/>
  <c r="C174" i="9"/>
  <c r="C176"/>
  <c r="H77" i="1"/>
  <c r="E77" s="1"/>
  <c r="F77" s="1"/>
  <c r="E48" i="11"/>
  <c r="C177" i="9"/>
  <c r="H76" i="1"/>
  <c r="E76" s="1"/>
  <c r="E47" i="11"/>
  <c r="C180" i="9"/>
  <c r="A182" i="8"/>
  <c r="A183"/>
  <c r="A184"/>
  <c r="A185"/>
  <c r="A186"/>
  <c r="A187"/>
  <c r="A188"/>
  <c r="A189"/>
  <c r="A190"/>
  <c r="A191"/>
  <c r="A192"/>
  <c r="A193"/>
  <c r="C184" i="9"/>
  <c r="C186"/>
  <c r="C188"/>
  <c r="C190"/>
  <c r="C192"/>
  <c r="A194" i="8"/>
  <c r="A195"/>
  <c r="A196"/>
  <c r="A197"/>
  <c r="A198"/>
  <c r="A199"/>
  <c r="A200"/>
  <c r="A201"/>
  <c r="A202"/>
  <c r="A203"/>
  <c r="A204"/>
  <c r="A205"/>
  <c r="C195" i="9"/>
  <c r="C196"/>
  <c r="C197"/>
  <c r="C198"/>
  <c r="C199"/>
  <c r="C200"/>
  <c r="C201"/>
  <c r="C202"/>
  <c r="C203"/>
  <c r="C204"/>
  <c r="C205"/>
  <c r="C206"/>
  <c r="A206" i="8"/>
  <c r="A207"/>
  <c r="A208"/>
  <c r="A209"/>
  <c r="A210"/>
  <c r="A211"/>
  <c r="A212"/>
  <c r="A213"/>
  <c r="A214"/>
  <c r="A215"/>
  <c r="A216"/>
  <c r="A217"/>
  <c r="C207" i="9"/>
  <c r="C208"/>
  <c r="H75" i="1"/>
  <c r="E75" s="1"/>
  <c r="F75" s="1"/>
  <c r="E46" i="11"/>
  <c r="C209" i="9"/>
  <c r="C210"/>
  <c r="C211"/>
  <c r="C212"/>
  <c r="C213"/>
  <c r="C214"/>
  <c r="C215"/>
  <c r="C216"/>
  <c r="C217"/>
  <c r="C218"/>
  <c r="A218" i="8"/>
  <c r="A219"/>
  <c r="A220"/>
  <c r="A221"/>
  <c r="A222"/>
  <c r="A223"/>
  <c r="A224"/>
  <c r="A225"/>
  <c r="A226"/>
  <c r="A227"/>
  <c r="A228"/>
  <c r="A229"/>
  <c r="C219" i="9"/>
  <c r="C220"/>
  <c r="C221"/>
  <c r="C222"/>
  <c r="C223"/>
  <c r="C224"/>
  <c r="C225"/>
  <c r="C226"/>
  <c r="C227"/>
  <c r="C228"/>
  <c r="C229"/>
  <c r="C230"/>
  <c r="A230" i="8"/>
  <c r="A231"/>
  <c r="A232"/>
  <c r="A233"/>
  <c r="A234"/>
  <c r="A235"/>
  <c r="A236"/>
  <c r="A237"/>
  <c r="A238"/>
  <c r="A239"/>
  <c r="A240"/>
  <c r="A241"/>
  <c r="C231" i="9"/>
  <c r="C232"/>
  <c r="C233"/>
  <c r="G234"/>
  <c r="C234"/>
  <c r="G235"/>
  <c r="C235"/>
  <c r="G236"/>
  <c r="C236"/>
  <c r="G237"/>
  <c r="C237"/>
  <c r="G238"/>
  <c r="C238"/>
  <c r="G239"/>
  <c r="C239"/>
  <c r="G240"/>
  <c r="C240"/>
  <c r="G241"/>
  <c r="C241"/>
  <c r="G242"/>
  <c r="C242"/>
  <c r="A242" i="8"/>
  <c r="D243" i="9"/>
  <c r="A243" i="8"/>
  <c r="D244" i="9"/>
  <c r="A244" i="8"/>
  <c r="D245" i="9"/>
  <c r="A245" i="8"/>
  <c r="D246" i="9"/>
  <c r="A246" i="8"/>
  <c r="D247" i="9"/>
  <c r="A247" i="8"/>
  <c r="D248" i="9"/>
  <c r="A248" i="8"/>
  <c r="D249" i="9"/>
  <c r="A249" i="8"/>
  <c r="D250" i="9"/>
  <c r="A250" i="8"/>
  <c r="D251" i="9"/>
  <c r="A251" i="8"/>
  <c r="D252" i="9"/>
  <c r="A252" i="8"/>
  <c r="D253" i="9"/>
  <c r="A253" i="8"/>
  <c r="D254" i="9"/>
  <c r="G243"/>
  <c r="C243"/>
  <c r="G244"/>
  <c r="C244"/>
  <c r="G245"/>
  <c r="C245"/>
  <c r="G246"/>
  <c r="C246"/>
  <c r="G247"/>
  <c r="C247"/>
  <c r="G248"/>
  <c r="C248"/>
  <c r="G249"/>
  <c r="C249"/>
  <c r="G250"/>
  <c r="C250"/>
  <c r="G251"/>
  <c r="C251"/>
  <c r="G252"/>
  <c r="C252"/>
  <c r="G253"/>
  <c r="C253"/>
  <c r="G254"/>
  <c r="C254"/>
  <c r="A254" i="8"/>
  <c r="D255" i="9"/>
  <c r="A255" i="8"/>
  <c r="D256" i="9"/>
  <c r="A256" i="8"/>
  <c r="D257" i="9"/>
  <c r="A257" i="8"/>
  <c r="D258" i="9"/>
  <c r="A258" i="8"/>
  <c r="D259" i="9"/>
  <c r="A259" i="8"/>
  <c r="D260" i="9"/>
  <c r="A260" i="8"/>
  <c r="D261" i="9"/>
  <c r="A261" i="8"/>
  <c r="D262" i="9"/>
  <c r="A262" i="8"/>
  <c r="D263" i="9"/>
  <c r="A263" i="8"/>
  <c r="D264" i="9"/>
  <c r="A264" i="8"/>
  <c r="D265" i="9"/>
  <c r="A265" i="8"/>
  <c r="D266" i="9"/>
  <c r="G255"/>
  <c r="C255"/>
  <c r="G256"/>
  <c r="C256"/>
  <c r="G257"/>
  <c r="C257"/>
  <c r="G258"/>
  <c r="C258"/>
  <c r="G259"/>
  <c r="C259"/>
  <c r="G260"/>
  <c r="C260"/>
  <c r="G261"/>
  <c r="C261"/>
  <c r="G262"/>
  <c r="C262"/>
  <c r="G263"/>
  <c r="C263"/>
  <c r="G264"/>
  <c r="C264"/>
  <c r="G265"/>
  <c r="C265"/>
  <c r="G266"/>
  <c r="C266"/>
  <c r="A266" i="8"/>
  <c r="D267" i="9"/>
  <c r="A267" i="8"/>
  <c r="D268" i="9"/>
  <c r="A268" i="8"/>
  <c r="D269" i="9"/>
  <c r="A269" i="8"/>
  <c r="D270" i="9"/>
  <c r="A270" i="8"/>
  <c r="D271" i="9"/>
  <c r="A271" i="8"/>
  <c r="D272" i="9"/>
  <c r="A272" i="8"/>
  <c r="D273" i="9"/>
  <c r="A273" i="8"/>
  <c r="D274" i="9"/>
  <c r="A274" i="8"/>
  <c r="D275" i="9"/>
  <c r="A275" i="8"/>
  <c r="D276" i="9"/>
  <c r="A276" i="8"/>
  <c r="D277" i="9"/>
  <c r="A277" i="8"/>
  <c r="D278" i="9"/>
  <c r="G267"/>
  <c r="C267"/>
  <c r="G268"/>
  <c r="C268"/>
  <c r="G269"/>
  <c r="C269"/>
  <c r="G270"/>
  <c r="C270"/>
  <c r="G271"/>
  <c r="C271"/>
  <c r="G272"/>
  <c r="C272"/>
  <c r="G273"/>
  <c r="C273"/>
  <c r="G274"/>
  <c r="C274"/>
  <c r="G275"/>
  <c r="C275"/>
  <c r="G276"/>
  <c r="C276"/>
  <c r="G277"/>
  <c r="C277"/>
  <c r="G278"/>
  <c r="C278"/>
  <c r="A278" i="8"/>
  <c r="D279" i="9"/>
  <c r="A279" i="8"/>
  <c r="D280" i="9"/>
  <c r="A280" i="8"/>
  <c r="D281" i="9"/>
  <c r="A281" i="8"/>
  <c r="D282" i="9"/>
  <c r="A282" i="8"/>
  <c r="D283" i="9"/>
  <c r="A283" i="8"/>
  <c r="D284" i="9"/>
  <c r="A284" i="8"/>
  <c r="D285" i="9"/>
  <c r="A285" i="8"/>
  <c r="D286" i="9"/>
  <c r="A286" i="8"/>
  <c r="D287" i="9"/>
  <c r="A287" i="8"/>
  <c r="D288" i="9"/>
  <c r="A288" i="8"/>
  <c r="D289" i="9"/>
  <c r="A289" i="8"/>
  <c r="D290" i="9"/>
  <c r="G279"/>
  <c r="C279"/>
  <c r="G280"/>
  <c r="C280"/>
  <c r="G281"/>
  <c r="C281"/>
  <c r="G282"/>
  <c r="C282"/>
  <c r="G283"/>
  <c r="C283"/>
  <c r="G284"/>
  <c r="C284"/>
  <c r="G285"/>
  <c r="C285"/>
  <c r="G286"/>
  <c r="C286"/>
  <c r="G287"/>
  <c r="C287"/>
  <c r="G288"/>
  <c r="C288"/>
  <c r="G289"/>
  <c r="C289"/>
  <c r="G290"/>
  <c r="C290"/>
  <c r="A290" i="8"/>
  <c r="D291" i="9"/>
  <c r="A291" i="8"/>
  <c r="D292" i="9"/>
  <c r="A292" i="8"/>
  <c r="D293" i="9"/>
  <c r="A293" i="8"/>
  <c r="D294" i="9"/>
  <c r="A294" i="8"/>
  <c r="D295" i="9"/>
  <c r="A295" i="8"/>
  <c r="D296" i="9"/>
  <c r="A296" i="8"/>
  <c r="D297" i="9"/>
  <c r="A297" i="8"/>
  <c r="D298" i="9"/>
  <c r="A298" i="8"/>
  <c r="D299" i="9"/>
  <c r="A299" i="8"/>
  <c r="D300" i="9"/>
  <c r="A300" i="8"/>
  <c r="D301" i="9"/>
  <c r="A301" i="8"/>
  <c r="D302" i="9"/>
  <c r="G291"/>
  <c r="C291"/>
  <c r="G292"/>
  <c r="C292"/>
  <c r="G293"/>
  <c r="C293"/>
  <c r="G294"/>
  <c r="C294"/>
  <c r="G295"/>
  <c r="C295"/>
  <c r="G296"/>
  <c r="C296"/>
  <c r="G297"/>
  <c r="C297"/>
  <c r="G298"/>
  <c r="C298"/>
  <c r="G299"/>
  <c r="C299"/>
  <c r="G300"/>
  <c r="C300"/>
  <c r="G301"/>
  <c r="C301"/>
  <c r="G302"/>
  <c r="C302"/>
  <c r="A302" i="8"/>
  <c r="D303" i="9"/>
  <c r="A303" i="8"/>
  <c r="D304" i="9"/>
  <c r="A304" i="8"/>
  <c r="D305" i="9"/>
  <c r="A305" i="8"/>
  <c r="D306" i="9"/>
  <c r="A306" i="8"/>
  <c r="D307" i="9"/>
  <c r="A307" i="8"/>
  <c r="D308" i="9"/>
  <c r="A308" i="8"/>
  <c r="D309" i="9"/>
  <c r="A309" i="8"/>
  <c r="D310" i="9"/>
  <c r="A310" i="8"/>
  <c r="D311" i="9"/>
  <c r="A311" i="8"/>
  <c r="D312" i="9"/>
  <c r="A312" i="8"/>
  <c r="D313" i="9"/>
  <c r="A313" i="8"/>
  <c r="D314" i="9"/>
  <c r="G303"/>
  <c r="C303"/>
  <c r="G304"/>
  <c r="C304"/>
  <c r="G305"/>
  <c r="C305"/>
  <c r="G306"/>
  <c r="C306"/>
  <c r="G307"/>
  <c r="C307"/>
  <c r="G308"/>
  <c r="C308"/>
  <c r="G309"/>
  <c r="C309"/>
  <c r="G310"/>
  <c r="C310"/>
  <c r="G311"/>
  <c r="C311"/>
  <c r="G312"/>
  <c r="C312"/>
  <c r="G313"/>
  <c r="C313"/>
  <c r="G314"/>
  <c r="C314"/>
  <c r="A314" i="8"/>
  <c r="D315" i="9"/>
  <c r="A315" i="8"/>
  <c r="D316" i="9"/>
  <c r="A316" i="8"/>
  <c r="D317" i="9"/>
  <c r="A317" i="8"/>
  <c r="D318" i="9"/>
  <c r="A318" i="8"/>
  <c r="D319" i="9"/>
  <c r="A319" i="8"/>
  <c r="D320" i="9"/>
  <c r="A320" i="8"/>
  <c r="D321" i="9"/>
  <c r="A321" i="8"/>
  <c r="D322" i="9"/>
  <c r="A322" i="8"/>
  <c r="D323" i="9"/>
  <c r="A323" i="8"/>
  <c r="D324" i="9"/>
  <c r="A324" i="8"/>
  <c r="D325" i="9"/>
  <c r="A325" i="8"/>
  <c r="D326" i="9"/>
  <c r="G315"/>
  <c r="C315"/>
  <c r="G316"/>
  <c r="C316"/>
  <c r="G317"/>
  <c r="C317"/>
  <c r="G318"/>
  <c r="C318"/>
  <c r="G319"/>
  <c r="C319"/>
  <c r="G320"/>
  <c r="C320"/>
  <c r="G321"/>
  <c r="C321"/>
  <c r="G322"/>
  <c r="C322"/>
  <c r="G323"/>
  <c r="C323"/>
  <c r="G324"/>
  <c r="C324"/>
  <c r="G325"/>
  <c r="C325"/>
  <c r="G326"/>
  <c r="C326"/>
  <c r="A326" i="8"/>
  <c r="D327" i="9"/>
  <c r="A327" i="8"/>
  <c r="D328" i="9"/>
  <c r="A328" i="8"/>
  <c r="D329" i="9"/>
  <c r="A329" i="8"/>
  <c r="D330" i="9"/>
  <c r="A330" i="8"/>
  <c r="D331" i="9"/>
  <c r="A331" i="8"/>
  <c r="D332" i="9"/>
  <c r="A332" i="8"/>
  <c r="D333" i="9"/>
  <c r="A333" i="8"/>
  <c r="D334" i="9"/>
  <c r="A334" i="8"/>
  <c r="D335" i="9"/>
  <c r="A335" i="8"/>
  <c r="D336" i="9"/>
  <c r="A336" i="8"/>
  <c r="D337" i="9"/>
  <c r="A337" i="8"/>
  <c r="D338" i="9"/>
  <c r="G327"/>
  <c r="C327"/>
  <c r="G328"/>
  <c r="C328"/>
  <c r="G329"/>
  <c r="C329"/>
  <c r="G330"/>
  <c r="C330"/>
  <c r="G331"/>
  <c r="C331"/>
  <c r="G332"/>
  <c r="C332"/>
  <c r="G333"/>
  <c r="C333"/>
  <c r="G334"/>
  <c r="C334"/>
  <c r="G335"/>
  <c r="C335"/>
  <c r="G336"/>
  <c r="C336"/>
  <c r="G337"/>
  <c r="C337"/>
  <c r="G338"/>
  <c r="C338"/>
  <c r="A338" i="8"/>
  <c r="D339" i="9"/>
  <c r="A339" i="8"/>
  <c r="D340" i="9"/>
  <c r="A340" i="8"/>
  <c r="D341" i="9"/>
  <c r="A341" i="8"/>
  <c r="D342" i="9"/>
  <c r="A342" i="8"/>
  <c r="D343" i="9"/>
  <c r="A343" i="8"/>
  <c r="D344" i="9"/>
  <c r="A344" i="8"/>
  <c r="D345" i="9"/>
  <c r="A345" i="8"/>
  <c r="D346" i="9"/>
  <c r="A346" i="8"/>
  <c r="D347" i="9"/>
  <c r="A347" i="8"/>
  <c r="D348" i="9"/>
  <c r="A348" i="8"/>
  <c r="D349" i="9"/>
  <c r="A349" i="8"/>
  <c r="D350" i="9"/>
  <c r="G339"/>
  <c r="C339"/>
  <c r="G340"/>
  <c r="C340"/>
  <c r="G341"/>
  <c r="C341"/>
  <c r="G342"/>
  <c r="C342"/>
  <c r="G343"/>
  <c r="C343"/>
  <c r="G344"/>
  <c r="C344"/>
  <c r="G345"/>
  <c r="C345"/>
  <c r="G346"/>
  <c r="C346"/>
  <c r="G347"/>
  <c r="C347"/>
  <c r="G348"/>
  <c r="C348"/>
  <c r="G349"/>
  <c r="C349"/>
  <c r="G350"/>
  <c r="C350"/>
  <c r="A350" i="8"/>
  <c r="D351" i="9"/>
  <c r="A351" i="8"/>
  <c r="D352" i="9"/>
  <c r="A352" i="8"/>
  <c r="D353" i="9"/>
  <c r="A353" i="8"/>
  <c r="D354" i="9"/>
  <c r="A354" i="8"/>
  <c r="D355" i="9"/>
  <c r="A355" i="8"/>
  <c r="D356" i="9"/>
  <c r="A356" i="8"/>
  <c r="D357" i="9"/>
  <c r="A357" i="8"/>
  <c r="D358" i="9"/>
  <c r="A358" i="8"/>
  <c r="D359" i="9"/>
  <c r="A359" i="8"/>
  <c r="D360" i="9"/>
  <c r="A360" i="8"/>
  <c r="D361" i="9"/>
  <c r="A361" i="8"/>
  <c r="D362" i="9"/>
  <c r="G351"/>
  <c r="C351"/>
  <c r="G352"/>
  <c r="C352"/>
  <c r="G353"/>
  <c r="C353"/>
  <c r="G354"/>
  <c r="C354"/>
  <c r="G355"/>
  <c r="C355"/>
  <c r="G356"/>
  <c r="C356"/>
  <c r="G357"/>
  <c r="C357"/>
  <c r="G358"/>
  <c r="C358"/>
  <c r="G359"/>
  <c r="C359"/>
  <c r="G360"/>
  <c r="C360"/>
  <c r="G361"/>
  <c r="C361"/>
  <c r="G362"/>
  <c r="C362"/>
  <c r="A362" i="8"/>
  <c r="D363" i="9"/>
  <c r="A363" i="8"/>
  <c r="D364" i="9"/>
  <c r="A364" i="8"/>
  <c r="D365" i="9"/>
  <c r="A365" i="8"/>
  <c r="D366" i="9"/>
  <c r="A366" i="8"/>
  <c r="D367" i="9"/>
  <c r="A367" i="8"/>
  <c r="D368" i="9"/>
  <c r="A368" i="8"/>
  <c r="D369" i="9"/>
  <c r="A369" i="8"/>
  <c r="D370" i="9"/>
  <c r="A370" i="8"/>
  <c r="D371" i="9"/>
  <c r="A371" i="8"/>
  <c r="D372" i="9"/>
  <c r="A372" i="8"/>
  <c r="D373" i="9"/>
  <c r="A373" i="8"/>
  <c r="D374" i="9"/>
  <c r="G363"/>
  <c r="C363"/>
  <c r="G364"/>
  <c r="C364"/>
  <c r="G365"/>
  <c r="C365"/>
  <c r="G366"/>
  <c r="C366"/>
  <c r="G367"/>
  <c r="C367"/>
  <c r="G368"/>
  <c r="C368"/>
  <c r="G369"/>
  <c r="C369"/>
  <c r="G370"/>
  <c r="C370"/>
  <c r="G371"/>
  <c r="C371"/>
  <c r="G372"/>
  <c r="C372"/>
  <c r="G373"/>
  <c r="C373"/>
  <c r="G374"/>
  <c r="C374"/>
  <c r="A374" i="8"/>
  <c r="D375" i="9"/>
  <c r="A375" i="8"/>
  <c r="D376" i="9"/>
  <c r="A376" i="8"/>
  <c r="D377" i="9"/>
  <c r="A377" i="8"/>
  <c r="D378" i="9"/>
  <c r="A378" i="8"/>
  <c r="D379" i="9"/>
  <c r="A379" i="8"/>
  <c r="D380" i="9"/>
  <c r="A380" i="8"/>
  <c r="D381" i="9"/>
  <c r="A381" i="8"/>
  <c r="D382" i="9"/>
  <c r="A382" i="8"/>
  <c r="D383" i="9"/>
  <c r="A383" i="8"/>
  <c r="D384" i="9"/>
  <c r="A384" i="8"/>
  <c r="D385" i="9"/>
  <c r="A385" i="8"/>
  <c r="D386" i="9"/>
  <c r="G375"/>
  <c r="C375"/>
  <c r="G376"/>
  <c r="C376"/>
  <c r="G377"/>
  <c r="C377"/>
  <c r="G378"/>
  <c r="C378"/>
  <c r="G379"/>
  <c r="C379"/>
  <c r="G380"/>
  <c r="C380"/>
  <c r="G381"/>
  <c r="C381"/>
  <c r="G382"/>
  <c r="C382"/>
  <c r="G383"/>
  <c r="C383"/>
  <c r="G384"/>
  <c r="C384"/>
  <c r="G385"/>
  <c r="C385"/>
  <c r="G386"/>
  <c r="C386"/>
  <c r="A386" i="8"/>
  <c r="D387" i="9"/>
  <c r="A387" i="8"/>
  <c r="D388" i="9"/>
  <c r="A388" i="8"/>
  <c r="D389" i="9"/>
  <c r="A389" i="8"/>
  <c r="D390" i="9"/>
  <c r="A390" i="8"/>
  <c r="D391" i="9"/>
  <c r="A391" i="8"/>
  <c r="D392" i="9"/>
  <c r="A392" i="8"/>
  <c r="D393" i="9"/>
  <c r="A393" i="8"/>
  <c r="D394" i="9"/>
  <c r="A394" i="8"/>
  <c r="D395" i="9"/>
  <c r="A395" i="8"/>
  <c r="D396" i="9"/>
  <c r="A396" i="8"/>
  <c r="D397" i="9"/>
  <c r="A397" i="8"/>
  <c r="D398" i="9"/>
  <c r="G387"/>
  <c r="C387"/>
  <c r="G388"/>
  <c r="C388"/>
  <c r="G389"/>
  <c r="C389"/>
  <c r="G390"/>
  <c r="C390"/>
  <c r="G391"/>
  <c r="C391"/>
  <c r="G392"/>
  <c r="C392"/>
  <c r="G393"/>
  <c r="C393"/>
  <c r="G394"/>
  <c r="C394"/>
  <c r="G395"/>
  <c r="C395"/>
  <c r="G396"/>
  <c r="C396"/>
  <c r="G397"/>
  <c r="C397"/>
  <c r="G398"/>
  <c r="C398"/>
  <c r="A398" i="8"/>
  <c r="D399" i="9" s="1"/>
  <c r="A399" i="8"/>
  <c r="A400"/>
  <c r="A401"/>
  <c r="A402"/>
  <c r="A403"/>
  <c r="A404"/>
  <c r="A405"/>
  <c r="A406"/>
  <c r="A407"/>
  <c r="A408"/>
  <c r="A409"/>
  <c r="G399" i="9"/>
  <c r="C399"/>
  <c r="G400"/>
  <c r="C400"/>
  <c r="G401"/>
  <c r="C401"/>
  <c r="G402"/>
  <c r="C402"/>
  <c r="G403"/>
  <c r="C403"/>
  <c r="G404"/>
  <c r="C404"/>
  <c r="G405"/>
  <c r="C405"/>
  <c r="G406"/>
  <c r="C406"/>
  <c r="G407"/>
  <c r="C407"/>
  <c r="G408"/>
  <c r="C408"/>
  <c r="G409"/>
  <c r="C409"/>
  <c r="G410"/>
  <c r="C410"/>
  <c r="A410" i="8"/>
  <c r="A411"/>
  <c r="A412"/>
  <c r="A413"/>
  <c r="A414"/>
  <c r="A415"/>
  <c r="A416"/>
  <c r="A417"/>
  <c r="A418"/>
  <c r="A419"/>
  <c r="A420"/>
  <c r="A421"/>
  <c r="G411" i="9"/>
  <c r="C411"/>
  <c r="G412"/>
  <c r="C412"/>
  <c r="G413"/>
  <c r="C413"/>
  <c r="G414"/>
  <c r="C414"/>
  <c r="G415"/>
  <c r="C415"/>
  <c r="G416"/>
  <c r="C416"/>
  <c r="G417"/>
  <c r="C417"/>
  <c r="G418"/>
  <c r="C418"/>
  <c r="G419"/>
  <c r="C419"/>
  <c r="G420"/>
  <c r="C420"/>
  <c r="G421"/>
  <c r="C421"/>
  <c r="G422"/>
  <c r="C422"/>
  <c r="A422" i="8"/>
  <c r="A423"/>
  <c r="A424"/>
  <c r="A425"/>
  <c r="A426"/>
  <c r="A427"/>
  <c r="A428"/>
  <c r="A429"/>
  <c r="A430"/>
  <c r="A431"/>
  <c r="A432"/>
  <c r="A433"/>
  <c r="G423" i="9"/>
  <c r="C423"/>
  <c r="G424"/>
  <c r="C424"/>
  <c r="G425"/>
  <c r="C425"/>
  <c r="G426"/>
  <c r="C426"/>
  <c r="G427"/>
  <c r="C427"/>
  <c r="G428"/>
  <c r="C428"/>
  <c r="G429"/>
  <c r="C429"/>
  <c r="G430"/>
  <c r="C430"/>
  <c r="G431"/>
  <c r="C431"/>
  <c r="G432"/>
  <c r="C432"/>
  <c r="G433"/>
  <c r="C433"/>
  <c r="G434"/>
  <c r="C434"/>
  <c r="A434" i="8"/>
  <c r="A435"/>
  <c r="A436"/>
  <c r="A437"/>
  <c r="A438"/>
  <c r="A439"/>
  <c r="A440"/>
  <c r="A441"/>
  <c r="A442"/>
  <c r="A443"/>
  <c r="A444"/>
  <c r="A445"/>
  <c r="G435" i="9"/>
  <c r="C435"/>
  <c r="G436"/>
  <c r="C436"/>
  <c r="G437"/>
  <c r="C437"/>
  <c r="G438"/>
  <c r="C438"/>
  <c r="G439"/>
  <c r="C439"/>
  <c r="G440"/>
  <c r="C440"/>
  <c r="G441"/>
  <c r="C441"/>
  <c r="G442"/>
  <c r="C442"/>
  <c r="G443"/>
  <c r="C443"/>
  <c r="G444"/>
  <c r="C444"/>
  <c r="G445"/>
  <c r="C445"/>
  <c r="G446"/>
  <c r="C446"/>
  <c r="A446" i="8"/>
  <c r="A447"/>
  <c r="A448"/>
  <c r="A449"/>
  <c r="A450"/>
  <c r="A451"/>
  <c r="A452"/>
  <c r="A453"/>
  <c r="A454"/>
  <c r="A455"/>
  <c r="A456"/>
  <c r="A457"/>
  <c r="G447" i="9"/>
  <c r="C447"/>
  <c r="G448"/>
  <c r="C448"/>
  <c r="G449"/>
  <c r="C449"/>
  <c r="G450"/>
  <c r="C450"/>
  <c r="G451"/>
  <c r="C451"/>
  <c r="G452"/>
  <c r="C452"/>
  <c r="G453"/>
  <c r="C453"/>
  <c r="G454"/>
  <c r="C454"/>
  <c r="G455"/>
  <c r="C455"/>
  <c r="G456"/>
  <c r="C456"/>
  <c r="G457"/>
  <c r="C457"/>
  <c r="G458"/>
  <c r="C458"/>
  <c r="A458" i="8"/>
  <c r="A459"/>
  <c r="A460"/>
  <c r="A461"/>
  <c r="A462"/>
  <c r="A463"/>
  <c r="A464"/>
  <c r="A465"/>
  <c r="A466"/>
  <c r="A467"/>
  <c r="A468"/>
  <c r="A469"/>
  <c r="G459" i="9"/>
  <c r="C459"/>
  <c r="G460"/>
  <c r="C460"/>
  <c r="G461"/>
  <c r="C461"/>
  <c r="G462"/>
  <c r="C462"/>
  <c r="G463"/>
  <c r="C463"/>
  <c r="G464"/>
  <c r="C464"/>
  <c r="G465"/>
  <c r="C465"/>
  <c r="G466"/>
  <c r="C466"/>
  <c r="G467"/>
  <c r="C467"/>
  <c r="G468"/>
  <c r="C468"/>
  <c r="G469"/>
  <c r="C469"/>
  <c r="G470"/>
  <c r="C470"/>
  <c r="A470" i="8"/>
  <c r="A471"/>
  <c r="A472"/>
  <c r="A473"/>
  <c r="A474"/>
  <c r="A475"/>
  <c r="A476"/>
  <c r="A477"/>
  <c r="A478"/>
  <c r="A479"/>
  <c r="A480"/>
  <c r="A481"/>
  <c r="G471" i="9"/>
  <c r="C471"/>
  <c r="G472"/>
  <c r="C472"/>
  <c r="G473"/>
  <c r="C473"/>
  <c r="G474"/>
  <c r="C474"/>
  <c r="G475"/>
  <c r="C475"/>
  <c r="G476"/>
  <c r="C476"/>
  <c r="G477"/>
  <c r="C477"/>
  <c r="G478"/>
  <c r="C478"/>
  <c r="G479"/>
  <c r="C479"/>
  <c r="G480"/>
  <c r="C480"/>
  <c r="G481"/>
  <c r="C481"/>
  <c r="G482"/>
  <c r="C482"/>
  <c r="A482" i="8"/>
  <c r="A483"/>
  <c r="A484"/>
  <c r="A485"/>
  <c r="A486"/>
  <c r="A487"/>
  <c r="A488"/>
  <c r="D489" i="9"/>
  <c r="A489" i="8"/>
  <c r="D490" i="9"/>
  <c r="A490" i="8"/>
  <c r="D491" i="9"/>
  <c r="A491" i="8"/>
  <c r="D492" i="9"/>
  <c r="A492" i="8"/>
  <c r="D493" i="9"/>
  <c r="A493" i="8"/>
  <c r="D494" i="9"/>
  <c r="G483"/>
  <c r="C483"/>
  <c r="G484"/>
  <c r="C484"/>
  <c r="G485"/>
  <c r="C485"/>
  <c r="G486"/>
  <c r="C486"/>
  <c r="G487"/>
  <c r="C487"/>
  <c r="G488"/>
  <c r="C488"/>
  <c r="G489"/>
  <c r="C489"/>
  <c r="G490"/>
  <c r="C490"/>
  <c r="G491"/>
  <c r="C491"/>
  <c r="G492"/>
  <c r="C492"/>
  <c r="G493"/>
  <c r="C493"/>
  <c r="G494"/>
  <c r="C494"/>
  <c r="A494" i="8"/>
  <c r="D495" i="9"/>
  <c r="A495" i="8"/>
  <c r="D496" i="9"/>
  <c r="A496" i="8"/>
  <c r="D497" i="9"/>
  <c r="A497" i="8"/>
  <c r="D498" i="9"/>
  <c r="A498" i="8"/>
  <c r="D499" i="9"/>
  <c r="A499" i="8"/>
  <c r="D500" i="9"/>
  <c r="A500" i="8"/>
  <c r="D501" i="9"/>
  <c r="A501" i="8"/>
  <c r="D502" i="9"/>
  <c r="A502" i="8"/>
  <c r="D503" i="9"/>
  <c r="A503" i="8"/>
  <c r="D504" i="9"/>
  <c r="A504" i="8"/>
  <c r="D505" i="9"/>
  <c r="A505" i="8"/>
  <c r="D506" i="9"/>
  <c r="G495"/>
  <c r="C495"/>
  <c r="G496"/>
  <c r="C496"/>
  <c r="G497"/>
  <c r="C497"/>
  <c r="G498"/>
  <c r="C498"/>
  <c r="G499"/>
  <c r="C499"/>
  <c r="G500"/>
  <c r="C500"/>
  <c r="G501"/>
  <c r="C501"/>
  <c r="G502"/>
  <c r="C502"/>
  <c r="G503"/>
  <c r="C503"/>
  <c r="G504"/>
  <c r="C504"/>
  <c r="G505"/>
  <c r="C505"/>
  <c r="G506"/>
  <c r="C506"/>
  <c r="A506" i="8"/>
  <c r="D507" i="9"/>
  <c r="A507" i="8"/>
  <c r="D508" i="9"/>
  <c r="A508" i="8"/>
  <c r="D509" i="9"/>
  <c r="A509" i="8"/>
  <c r="D510" i="9"/>
  <c r="A510" i="8"/>
  <c r="D511" i="9"/>
  <c r="A511" i="8"/>
  <c r="D512" i="9"/>
  <c r="A512" i="8"/>
  <c r="D513" i="9"/>
  <c r="A513" i="8"/>
  <c r="D514" i="9"/>
  <c r="A514" i="8"/>
  <c r="D515" i="9"/>
  <c r="A515" i="8"/>
  <c r="D516" i="9"/>
  <c r="A516" i="8"/>
  <c r="D517" i="9"/>
  <c r="A517" i="8"/>
  <c r="D518" i="9"/>
  <c r="G507"/>
  <c r="C507"/>
  <c r="G508"/>
  <c r="C508"/>
  <c r="G509"/>
  <c r="C509"/>
  <c r="G510"/>
  <c r="C510"/>
  <c r="G511"/>
  <c r="C511"/>
  <c r="G512"/>
  <c r="C512"/>
  <c r="E96" i="11"/>
  <c r="G513" i="9"/>
  <c r="C513"/>
  <c r="G514"/>
  <c r="C514"/>
  <c r="G515"/>
  <c r="C515"/>
  <c r="G516"/>
  <c r="C516"/>
  <c r="G517"/>
  <c r="C517"/>
  <c r="G518"/>
  <c r="C518"/>
  <c r="A518" i="8"/>
  <c r="D519" i="9" s="1"/>
  <c r="A519" i="8"/>
  <c r="A520"/>
  <c r="A521"/>
  <c r="A522"/>
  <c r="A523"/>
  <c r="A524"/>
  <c r="A525"/>
  <c r="A526"/>
  <c r="A527"/>
  <c r="A528"/>
  <c r="A529"/>
  <c r="G519" i="9"/>
  <c r="C519"/>
  <c r="G520"/>
  <c r="C520"/>
  <c r="G521"/>
  <c r="C521"/>
  <c r="G522"/>
  <c r="C522"/>
  <c r="G523"/>
  <c r="C523"/>
  <c r="G524"/>
  <c r="C524"/>
  <c r="G525"/>
  <c r="C525"/>
  <c r="G526"/>
  <c r="C526"/>
  <c r="G527"/>
  <c r="C527"/>
  <c r="G528"/>
  <c r="C528"/>
  <c r="G529"/>
  <c r="C529"/>
  <c r="G530"/>
  <c r="C530"/>
  <c r="A530" i="8"/>
  <c r="A531"/>
  <c r="A532"/>
  <c r="A533"/>
  <c r="A534"/>
  <c r="A535"/>
  <c r="A536"/>
  <c r="A537"/>
  <c r="A538"/>
  <c r="A539"/>
  <c r="A540"/>
  <c r="A541"/>
  <c r="G531" i="9"/>
  <c r="C531"/>
  <c r="G532"/>
  <c r="C532"/>
  <c r="G533"/>
  <c r="C533"/>
  <c r="G534"/>
  <c r="C534"/>
  <c r="G535"/>
  <c r="C535"/>
  <c r="G536"/>
  <c r="C536"/>
  <c r="G537"/>
  <c r="C537"/>
  <c r="G538"/>
  <c r="C538"/>
  <c r="G539"/>
  <c r="C539"/>
  <c r="G540"/>
  <c r="C540"/>
  <c r="G541"/>
  <c r="C541"/>
  <c r="G542"/>
  <c r="C542"/>
  <c r="A542" i="8"/>
  <c r="D543" i="9" s="1"/>
  <c r="A543" i="8"/>
  <c r="A544"/>
  <c r="A545"/>
  <c r="A546"/>
  <c r="A547"/>
  <c r="D548" i="9"/>
  <c r="A548" i="8"/>
  <c r="D549" i="9"/>
  <c r="A549" i="8"/>
  <c r="D550" i="9"/>
  <c r="A550" i="8"/>
  <c r="D551" i="9"/>
  <c r="A551" i="8"/>
  <c r="D552" i="9"/>
  <c r="A552" i="8"/>
  <c r="D553" i="9"/>
  <c r="A553" i="8"/>
  <c r="D554" i="9"/>
  <c r="G543"/>
  <c r="C543"/>
  <c r="G544"/>
  <c r="C544"/>
  <c r="G545"/>
  <c r="C545"/>
  <c r="G546"/>
  <c r="C546"/>
  <c r="G547"/>
  <c r="C547"/>
  <c r="G548"/>
  <c r="C548"/>
  <c r="G549"/>
  <c r="C549"/>
  <c r="G550"/>
  <c r="C550"/>
  <c r="G551"/>
  <c r="C551"/>
  <c r="G552"/>
  <c r="C552"/>
  <c r="G553"/>
  <c r="C553"/>
  <c r="G554"/>
  <c r="C554"/>
  <c r="A554" i="8"/>
  <c r="D555" i="9"/>
  <c r="A555" i="8"/>
  <c r="D556" i="9"/>
  <c r="A556" i="8"/>
  <c r="D557" i="9"/>
  <c r="A557" i="8"/>
  <c r="D558" i="9"/>
  <c r="A558" i="8"/>
  <c r="D559" i="9"/>
  <c r="A559" i="8"/>
  <c r="D560" i="9"/>
  <c r="A560" i="8"/>
  <c r="D561" i="9"/>
  <c r="A561" i="8"/>
  <c r="D562" i="9"/>
  <c r="A562" i="8"/>
  <c r="D563" i="9"/>
  <c r="A563" i="8"/>
  <c r="D564" i="9"/>
  <c r="A564" i="8"/>
  <c r="D565" i="9"/>
  <c r="A565" i="8"/>
  <c r="D566" i="9"/>
  <c r="G555"/>
  <c r="C555"/>
  <c r="G556"/>
  <c r="C556"/>
  <c r="G557"/>
  <c r="C557"/>
  <c r="G558"/>
  <c r="C558"/>
  <c r="G559"/>
  <c r="C559"/>
  <c r="G560"/>
  <c r="C560"/>
  <c r="G561"/>
  <c r="C561"/>
  <c r="G562"/>
  <c r="C562"/>
  <c r="G563"/>
  <c r="C563"/>
  <c r="G564"/>
  <c r="C564"/>
  <c r="G565"/>
  <c r="C565"/>
  <c r="G566"/>
  <c r="C566"/>
  <c r="A566" i="8"/>
  <c r="D567" i="9"/>
  <c r="A567" i="8"/>
  <c r="D568" i="9"/>
  <c r="A568" i="8"/>
  <c r="D569" i="9"/>
  <c r="A569" i="8"/>
  <c r="D570" i="9"/>
  <c r="A570" i="8"/>
  <c r="D571" i="9"/>
  <c r="A571" i="8"/>
  <c r="D572" i="9"/>
  <c r="A572" i="8"/>
  <c r="D573" i="9"/>
  <c r="A573" i="8"/>
  <c r="D574" i="9"/>
  <c r="A574" i="8"/>
  <c r="D575" i="9"/>
  <c r="A575" i="8"/>
  <c r="D576" i="9"/>
  <c r="A576" i="8"/>
  <c r="D577" i="9"/>
  <c r="A577" i="8"/>
  <c r="D578" i="9"/>
  <c r="G567"/>
  <c r="C567"/>
  <c r="G568"/>
  <c r="C568"/>
  <c r="G569"/>
  <c r="C569"/>
  <c r="G570"/>
  <c r="C570"/>
  <c r="G571"/>
  <c r="C571"/>
  <c r="G572"/>
  <c r="C572"/>
  <c r="G573"/>
  <c r="C573"/>
  <c r="G574"/>
  <c r="C574"/>
  <c r="G575"/>
  <c r="C575"/>
  <c r="G576"/>
  <c r="C576"/>
  <c r="G577"/>
  <c r="C577"/>
  <c r="G578"/>
  <c r="C578"/>
  <c r="A578" i="8"/>
  <c r="D579" i="9"/>
  <c r="A579" i="8"/>
  <c r="D580" i="9"/>
  <c r="A580" i="8"/>
  <c r="D581" i="9"/>
  <c r="A581" i="8"/>
  <c r="D582" i="9"/>
  <c r="A582" i="8"/>
  <c r="D583" i="9"/>
  <c r="A583" i="8"/>
  <c r="D584" i="9"/>
  <c r="A584" i="8"/>
  <c r="D585" i="9"/>
  <c r="A585" i="8"/>
  <c r="D586" i="9"/>
  <c r="A586" i="8"/>
  <c r="D587" i="9"/>
  <c r="A587" i="8"/>
  <c r="D588" i="9"/>
  <c r="A588" i="8"/>
  <c r="D589" i="9"/>
  <c r="A589" i="8"/>
  <c r="D590" i="9"/>
  <c r="G579"/>
  <c r="C579"/>
  <c r="G580"/>
  <c r="C580"/>
  <c r="G581"/>
  <c r="C581"/>
  <c r="G582"/>
  <c r="C582"/>
  <c r="G583"/>
  <c r="C583"/>
  <c r="G584"/>
  <c r="C584"/>
  <c r="G585"/>
  <c r="C585"/>
  <c r="G586"/>
  <c r="C586"/>
  <c r="G587"/>
  <c r="C587"/>
  <c r="G588"/>
  <c r="C588"/>
  <c r="G589"/>
  <c r="C589"/>
  <c r="G590"/>
  <c r="C590"/>
  <c r="A590" i="8"/>
  <c r="D591" i="9"/>
  <c r="A591" i="8"/>
  <c r="D592" i="9"/>
  <c r="A592" i="8"/>
  <c r="D593" i="9"/>
  <c r="A593" i="8"/>
  <c r="D594" i="9"/>
  <c r="A594" i="8"/>
  <c r="D595" i="9"/>
  <c r="A595" i="8"/>
  <c r="D596" i="9"/>
  <c r="A596" i="8"/>
  <c r="D597" i="9"/>
  <c r="A597" i="8"/>
  <c r="D598" i="9"/>
  <c r="A598" i="8"/>
  <c r="D599" i="9"/>
  <c r="A599" i="8"/>
  <c r="D600" i="9"/>
  <c r="A600" i="8"/>
  <c r="D601" i="9"/>
  <c r="A601" i="8"/>
  <c r="D602" i="9"/>
  <c r="G591"/>
  <c r="C591"/>
  <c r="G592"/>
  <c r="C592"/>
  <c r="G593"/>
  <c r="C593"/>
  <c r="G594"/>
  <c r="C594"/>
  <c r="G595"/>
  <c r="C595"/>
  <c r="G596"/>
  <c r="C596"/>
  <c r="E94" i="11"/>
  <c r="G597" i="9"/>
  <c r="C597"/>
  <c r="G598"/>
  <c r="C598"/>
  <c r="G599"/>
  <c r="C599"/>
  <c r="G600"/>
  <c r="C600"/>
  <c r="G601"/>
  <c r="C601"/>
  <c r="G602"/>
  <c r="C602"/>
  <c r="A602" i="8"/>
  <c r="D603" i="9" s="1"/>
  <c r="A603" i="8"/>
  <c r="A604"/>
  <c r="A605"/>
  <c r="A606"/>
  <c r="A607"/>
  <c r="A608"/>
  <c r="A609"/>
  <c r="A610"/>
  <c r="A611"/>
  <c r="A612"/>
  <c r="A613"/>
  <c r="G603" i="9"/>
  <c r="C603"/>
  <c r="G604"/>
  <c r="C604"/>
  <c r="G605"/>
  <c r="C605"/>
  <c r="G606"/>
  <c r="C606"/>
  <c r="G607"/>
  <c r="C607"/>
  <c r="G608"/>
  <c r="C608"/>
  <c r="G609"/>
  <c r="C609"/>
  <c r="G610"/>
  <c r="C610"/>
  <c r="G611"/>
  <c r="C611"/>
  <c r="G612"/>
  <c r="C612"/>
  <c r="G613"/>
  <c r="C613"/>
  <c r="G614"/>
  <c r="C614"/>
  <c r="A614" i="8"/>
  <c r="A615"/>
  <c r="A616"/>
  <c r="A617"/>
  <c r="A618"/>
  <c r="A619"/>
  <c r="A620"/>
  <c r="A621"/>
  <c r="A622"/>
  <c r="A623"/>
  <c r="A624"/>
  <c r="A625"/>
  <c r="G615" i="9"/>
  <c r="C615"/>
  <c r="G616"/>
  <c r="C616"/>
  <c r="G617"/>
  <c r="C617"/>
  <c r="G618"/>
  <c r="C618"/>
  <c r="G619"/>
  <c r="C619"/>
  <c r="G620"/>
  <c r="C620"/>
  <c r="G621"/>
  <c r="C621"/>
  <c r="G622"/>
  <c r="C622"/>
  <c r="G623"/>
  <c r="C623"/>
  <c r="G624"/>
  <c r="C624"/>
  <c r="G625"/>
  <c r="C625"/>
  <c r="G626"/>
  <c r="C626"/>
  <c r="A626" i="8"/>
  <c r="A627"/>
  <c r="A628"/>
  <c r="A629"/>
  <c r="A630"/>
  <c r="A631"/>
  <c r="A632"/>
  <c r="A633"/>
  <c r="A634"/>
  <c r="A635"/>
  <c r="A636"/>
  <c r="A637"/>
  <c r="G627" i="9"/>
  <c r="C627"/>
  <c r="G628"/>
  <c r="C628"/>
  <c r="G629"/>
  <c r="C629"/>
  <c r="G630"/>
  <c r="C630"/>
  <c r="G631"/>
  <c r="C631"/>
  <c r="G632"/>
  <c r="C632"/>
  <c r="G633"/>
  <c r="C633"/>
  <c r="G634"/>
  <c r="C634"/>
  <c r="G635"/>
  <c r="C635"/>
  <c r="G636"/>
  <c r="C636"/>
  <c r="G637"/>
  <c r="C637"/>
  <c r="G638"/>
  <c r="C638"/>
  <c r="A638" i="8"/>
  <c r="A639"/>
  <c r="A640"/>
  <c r="A641"/>
  <c r="A642"/>
  <c r="A643"/>
  <c r="A644"/>
  <c r="A645"/>
  <c r="A646"/>
  <c r="A647"/>
  <c r="A648"/>
  <c r="A649"/>
  <c r="G639" i="9"/>
  <c r="C639"/>
  <c r="G640"/>
  <c r="C640"/>
  <c r="G641"/>
  <c r="C641"/>
  <c r="G642"/>
  <c r="C642"/>
  <c r="G643"/>
  <c r="C643"/>
  <c r="G644"/>
  <c r="C644"/>
  <c r="G645"/>
  <c r="C645"/>
  <c r="G646"/>
  <c r="C646"/>
  <c r="G647"/>
  <c r="C647"/>
  <c r="G648"/>
  <c r="C648"/>
  <c r="G649"/>
  <c r="C649"/>
  <c r="G650"/>
  <c r="C650"/>
  <c r="A650" i="8"/>
  <c r="D651" i="9" s="1"/>
  <c r="A651" i="8"/>
  <c r="A652"/>
  <c r="A653"/>
  <c r="A654"/>
  <c r="A655"/>
  <c r="A656"/>
  <c r="A657"/>
  <c r="D658" i="9"/>
  <c r="A658" i="8"/>
  <c r="D659" i="9"/>
  <c r="A659" i="8"/>
  <c r="D660" i="9"/>
  <c r="A660" i="8"/>
  <c r="D661" i="9"/>
  <c r="A661" i="8"/>
  <c r="D662" i="9"/>
  <c r="G651"/>
  <c r="C651"/>
  <c r="G652"/>
  <c r="C652"/>
  <c r="G653"/>
  <c r="C653"/>
  <c r="G654"/>
  <c r="C654"/>
  <c r="G655"/>
  <c r="C655"/>
  <c r="G656"/>
  <c r="C656"/>
  <c r="G657"/>
  <c r="C657"/>
  <c r="G658"/>
  <c r="C658"/>
  <c r="G659"/>
  <c r="C659"/>
  <c r="G660"/>
  <c r="C660"/>
  <c r="G661"/>
  <c r="C661"/>
  <c r="G662"/>
  <c r="C662"/>
  <c r="A662" i="8"/>
  <c r="D663" i="9"/>
  <c r="A663" i="8"/>
  <c r="D664" i="9"/>
  <c r="A664" i="8"/>
  <c r="D665" i="9"/>
  <c r="A665" i="8"/>
  <c r="D666" i="9"/>
  <c r="A666" i="8"/>
  <c r="D667" i="9"/>
  <c r="A667" i="8"/>
  <c r="D668" i="9"/>
  <c r="A668" i="8"/>
  <c r="D669" i="9"/>
  <c r="A669" i="8"/>
  <c r="D670" i="9"/>
  <c r="A670" i="8"/>
  <c r="D671" i="9"/>
  <c r="A671" i="8"/>
  <c r="D672" i="9"/>
  <c r="A672" i="8"/>
  <c r="D673" i="9"/>
  <c r="A673" i="8"/>
  <c r="D674" i="9"/>
  <c r="G663"/>
  <c r="C663"/>
  <c r="G664"/>
  <c r="C664"/>
  <c r="G665"/>
  <c r="C665"/>
  <c r="G666"/>
  <c r="C666"/>
  <c r="G667"/>
  <c r="C667"/>
  <c r="G668"/>
  <c r="C668"/>
  <c r="G669"/>
  <c r="C669"/>
  <c r="G670"/>
  <c r="C670"/>
  <c r="G671"/>
  <c r="C671"/>
  <c r="G672"/>
  <c r="C672"/>
  <c r="G673"/>
  <c r="C673"/>
  <c r="G674"/>
  <c r="C674"/>
  <c r="A674" i="8"/>
  <c r="D675" i="9"/>
  <c r="A675" i="8"/>
  <c r="D676" i="9"/>
  <c r="A676" i="8"/>
  <c r="D677" i="9"/>
  <c r="A677" i="8"/>
  <c r="D678" i="9"/>
  <c r="A678" i="8"/>
  <c r="D679" i="9"/>
  <c r="A679" i="8"/>
  <c r="D680" i="9"/>
  <c r="A680" i="8"/>
  <c r="D681" i="9"/>
  <c r="A681" i="8"/>
  <c r="D682" i="9"/>
  <c r="A682" i="8"/>
  <c r="D683" i="9"/>
  <c r="A683" i="8"/>
  <c r="D684" i="9"/>
  <c r="A684" i="8"/>
  <c r="D685" i="9"/>
  <c r="A685" i="8"/>
  <c r="D686" i="9"/>
  <c r="G675"/>
  <c r="C675"/>
  <c r="G676"/>
  <c r="C676"/>
  <c r="G677"/>
  <c r="C677"/>
  <c r="G678"/>
  <c r="C678"/>
  <c r="G679"/>
  <c r="C679"/>
  <c r="G680"/>
  <c r="C680"/>
  <c r="G681"/>
  <c r="C681"/>
  <c r="G682"/>
  <c r="C682"/>
  <c r="G683"/>
  <c r="C683"/>
  <c r="G684"/>
  <c r="C684"/>
  <c r="G685"/>
  <c r="C685"/>
  <c r="G686"/>
  <c r="C686"/>
  <c r="A686" i="8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Q4" i="9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3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15"/>
  <c r="P16"/>
  <c r="P17"/>
  <c r="P18"/>
  <c r="P19"/>
  <c r="P20"/>
  <c r="P21"/>
  <c r="P22"/>
  <c r="P23"/>
  <c r="P24"/>
  <c r="P25"/>
  <c r="P4"/>
  <c r="P5"/>
  <c r="P6"/>
  <c r="P7"/>
  <c r="P8"/>
  <c r="P9"/>
  <c r="P10"/>
  <c r="P11"/>
  <c r="P12"/>
  <c r="P13"/>
  <c r="P14"/>
  <c r="P3"/>
  <c r="C14" i="1"/>
  <c r="H32"/>
  <c r="E32" s="1"/>
  <c r="F32" s="1"/>
  <c r="H33"/>
  <c r="E33" s="1"/>
  <c r="F33" s="1"/>
  <c r="H34"/>
  <c r="E34" s="1"/>
  <c r="F34" s="1"/>
  <c r="H35"/>
  <c r="E35" s="1"/>
  <c r="F35" s="1"/>
  <c r="H37"/>
  <c r="E37" s="1"/>
  <c r="F37" s="1"/>
  <c r="H38"/>
  <c r="E38" s="1"/>
  <c r="F38" s="1"/>
  <c r="H39"/>
  <c r="E39" s="1"/>
  <c r="F39" s="1"/>
  <c r="H40"/>
  <c r="E40" s="1"/>
  <c r="F40" s="1"/>
  <c r="H41"/>
  <c r="E41" s="1"/>
  <c r="F41" s="1"/>
  <c r="H42"/>
  <c r="E42" s="1"/>
  <c r="F42" s="1"/>
  <c r="H43"/>
  <c r="E43" s="1"/>
  <c r="F43" s="1"/>
  <c r="H44"/>
  <c r="E44" s="1"/>
  <c r="F44" s="1"/>
  <c r="H45"/>
  <c r="E45" s="1"/>
  <c r="F45" s="1"/>
  <c r="H46"/>
  <c r="E46" s="1"/>
  <c r="F46" s="1"/>
  <c r="H47"/>
  <c r="E47" s="1"/>
  <c r="F47" s="1"/>
  <c r="H48"/>
  <c r="E48" s="1"/>
  <c r="F48" s="1"/>
  <c r="H49"/>
  <c r="E49" s="1"/>
  <c r="F49" s="1"/>
  <c r="H50"/>
  <c r="E50" s="1"/>
  <c r="F50" s="1"/>
  <c r="H51"/>
  <c r="E51" s="1"/>
  <c r="F51" s="1"/>
  <c r="H52"/>
  <c r="E52" s="1"/>
  <c r="F52" s="1"/>
  <c r="H53"/>
  <c r="E53" s="1"/>
  <c r="F53" s="1"/>
  <c r="H54"/>
  <c r="E54" s="1"/>
  <c r="F54" s="1"/>
  <c r="H55"/>
  <c r="E55" s="1"/>
  <c r="F55" s="1"/>
  <c r="H56"/>
  <c r="E56" s="1"/>
  <c r="F56" s="1"/>
  <c r="H57"/>
  <c r="E57" s="1"/>
  <c r="F57" s="1"/>
  <c r="H58"/>
  <c r="E58" s="1"/>
  <c r="F58" s="1"/>
  <c r="H59"/>
  <c r="E59" s="1"/>
  <c r="F59" s="1"/>
  <c r="H60"/>
  <c r="E60" s="1"/>
  <c r="F60" s="1"/>
  <c r="H61"/>
  <c r="E61" s="1"/>
  <c r="F61" s="1"/>
  <c r="H62"/>
  <c r="E62" s="1"/>
  <c r="F62" s="1"/>
  <c r="H63"/>
  <c r="E63" s="1"/>
  <c r="F63" s="1"/>
  <c r="H64"/>
  <c r="E64" s="1"/>
  <c r="F64" s="1"/>
  <c r="H65"/>
  <c r="E65" s="1"/>
  <c r="F65" s="1"/>
  <c r="H66"/>
  <c r="E66" s="1"/>
  <c r="F66" s="1"/>
  <c r="H67"/>
  <c r="E67" s="1"/>
  <c r="F67" s="1"/>
  <c r="H68"/>
  <c r="E68" s="1"/>
  <c r="F68" s="1"/>
  <c r="H69"/>
  <c r="E69" s="1"/>
  <c r="F69" s="1"/>
  <c r="H70"/>
  <c r="E70" s="1"/>
  <c r="F70" s="1"/>
  <c r="H71"/>
  <c r="E71" s="1"/>
  <c r="F71" s="1"/>
  <c r="H72"/>
  <c r="E72" s="1"/>
  <c r="F72" s="1"/>
  <c r="H73"/>
  <c r="E73" s="1"/>
  <c r="F73" s="1"/>
  <c r="H74"/>
  <c r="E74" s="1"/>
  <c r="F74" s="1"/>
  <c r="F76"/>
  <c r="F96"/>
  <c r="F105"/>
  <c r="H111"/>
  <c r="E111" s="1"/>
  <c r="F111" s="1"/>
  <c r="H112"/>
  <c r="E112" s="1"/>
  <c r="F112" s="1"/>
  <c r="H113"/>
  <c r="E113" s="1"/>
  <c r="F113" s="1"/>
  <c r="H114"/>
  <c r="E114" s="1"/>
  <c r="F114" s="1"/>
  <c r="H115"/>
  <c r="E115" s="1"/>
  <c r="F115" s="1"/>
  <c r="F123"/>
  <c r="G2" i="11"/>
  <c r="H2"/>
  <c r="I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B1"/>
  <c r="I1" s="1"/>
  <c r="C1"/>
  <c r="H1" s="1"/>
  <c r="A1"/>
  <c r="G1" s="1"/>
  <c r="E34"/>
  <c r="D34"/>
  <c r="C529" i="7"/>
  <c r="C541"/>
  <c r="C553"/>
  <c r="C565"/>
  <c r="C577"/>
  <c r="C589"/>
  <c r="C601"/>
  <c r="C613"/>
  <c r="C625"/>
  <c r="C637"/>
  <c r="C649"/>
  <c r="C661"/>
  <c r="C673"/>
  <c r="C685"/>
  <c r="C697"/>
  <c r="C709"/>
  <c r="C721"/>
  <c r="C733"/>
  <c r="C745"/>
  <c r="C757"/>
  <c r="C769"/>
  <c r="C781"/>
  <c r="D3" i="11"/>
  <c r="E3"/>
  <c r="D55"/>
  <c r="D33"/>
  <c r="E33"/>
  <c r="D52"/>
  <c r="D71"/>
  <c r="D90"/>
  <c r="D31"/>
  <c r="E31"/>
  <c r="D69"/>
  <c r="D87"/>
  <c r="D29"/>
  <c r="E29"/>
  <c r="D85"/>
  <c r="E85"/>
  <c r="D41"/>
  <c r="E41"/>
  <c r="D93"/>
  <c r="D73"/>
  <c r="D81"/>
  <c r="E81"/>
  <c r="D50"/>
  <c r="E44"/>
  <c r="E36"/>
  <c r="E80"/>
  <c r="E82"/>
  <c r="E42"/>
  <c r="E35"/>
  <c r="D57"/>
  <c r="D44"/>
  <c r="D65"/>
  <c r="D36"/>
  <c r="D80"/>
  <c r="D96"/>
  <c r="D64"/>
  <c r="D82"/>
  <c r="D66"/>
  <c r="D88"/>
  <c r="D53"/>
  <c r="D54"/>
  <c r="D86"/>
  <c r="D68"/>
  <c r="D62"/>
  <c r="D42"/>
  <c r="D63"/>
  <c r="D74"/>
  <c r="D35"/>
  <c r="D70"/>
  <c r="D48"/>
  <c r="D97"/>
  <c r="D94"/>
  <c r="C13" i="7"/>
  <c r="C25"/>
  <c r="C37"/>
  <c r="C49"/>
  <c r="C61"/>
  <c r="C73"/>
  <c r="C85"/>
  <c r="C97"/>
  <c r="C109"/>
  <c r="C121"/>
  <c r="C133"/>
  <c r="C145"/>
  <c r="C157"/>
  <c r="C169"/>
  <c r="C181"/>
  <c r="C193"/>
  <c r="C205"/>
  <c r="C217"/>
  <c r="C229"/>
  <c r="C241"/>
  <c r="C253"/>
  <c r="C265"/>
  <c r="C277"/>
  <c r="C289"/>
  <c r="C301"/>
  <c r="C313"/>
  <c r="C325"/>
  <c r="C337"/>
  <c r="C349"/>
  <c r="C361"/>
  <c r="C373"/>
  <c r="C385"/>
  <c r="C397"/>
  <c r="C409"/>
  <c r="C421"/>
  <c r="C433"/>
  <c r="C445"/>
  <c r="C457"/>
  <c r="C469"/>
  <c r="C481"/>
  <c r="C493"/>
  <c r="C505"/>
  <c r="C517"/>
  <c r="D2" i="11"/>
  <c r="E2"/>
  <c r="F2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F29"/>
  <c r="D30"/>
  <c r="E30"/>
  <c r="F30"/>
  <c r="F31"/>
  <c r="D32"/>
  <c r="E32"/>
  <c r="F32"/>
  <c r="F33"/>
  <c r="F34"/>
  <c r="F35"/>
  <c r="F36"/>
  <c r="D37"/>
  <c r="E37"/>
  <c r="F37"/>
  <c r="D38"/>
  <c r="E38"/>
  <c r="F38"/>
  <c r="D39"/>
  <c r="E39"/>
  <c r="F39"/>
  <c r="D40"/>
  <c r="E40"/>
  <c r="F40"/>
  <c r="F41"/>
  <c r="F42"/>
  <c r="D43"/>
  <c r="E43"/>
  <c r="F43"/>
  <c r="F44"/>
  <c r="D45"/>
  <c r="E45"/>
  <c r="F45"/>
  <c r="D46"/>
  <c r="F46"/>
  <c r="D47"/>
  <c r="F47"/>
  <c r="F48"/>
  <c r="D49"/>
  <c r="F49"/>
  <c r="F50"/>
  <c r="D51"/>
  <c r="F51"/>
  <c r="F52"/>
  <c r="F53"/>
  <c r="F54"/>
  <c r="F55"/>
  <c r="D56"/>
  <c r="F56"/>
  <c r="F57"/>
  <c r="D58"/>
  <c r="F58"/>
  <c r="D59"/>
  <c r="F59"/>
  <c r="D60"/>
  <c r="F60"/>
  <c r="D61"/>
  <c r="F61"/>
  <c r="F62"/>
  <c r="F63"/>
  <c r="F64"/>
  <c r="F65"/>
  <c r="F66"/>
  <c r="D67"/>
  <c r="F67"/>
  <c r="F68"/>
  <c r="F69"/>
  <c r="F70"/>
  <c r="F71"/>
  <c r="D72"/>
  <c r="F72"/>
  <c r="F73"/>
  <c r="F74"/>
  <c r="D75"/>
  <c r="F75"/>
  <c r="D76"/>
  <c r="E76"/>
  <c r="F76"/>
  <c r="D77"/>
  <c r="E77"/>
  <c r="F77"/>
  <c r="D78"/>
  <c r="E78"/>
  <c r="F78"/>
  <c r="D79"/>
  <c r="E79"/>
  <c r="F79"/>
  <c r="F80"/>
  <c r="F81"/>
  <c r="F82"/>
  <c r="D83"/>
  <c r="E83"/>
  <c r="F83"/>
  <c r="D84"/>
  <c r="E84"/>
  <c r="F84"/>
  <c r="F85"/>
  <c r="F86"/>
  <c r="F87"/>
  <c r="F88"/>
  <c r="D89"/>
  <c r="F89"/>
  <c r="F90"/>
  <c r="D91"/>
  <c r="F91"/>
  <c r="D92"/>
  <c r="F92"/>
  <c r="F93"/>
  <c r="F94"/>
  <c r="D95"/>
  <c r="F95"/>
  <c r="F96"/>
  <c r="F97"/>
  <c r="D98"/>
  <c r="F98"/>
  <c r="F1"/>
  <c r="D643" i="9" l="1"/>
  <c r="D642"/>
  <c r="D639"/>
  <c r="D627"/>
  <c r="D533"/>
  <c r="D455"/>
  <c r="F3"/>
  <c r="H3" s="1"/>
  <c r="D111"/>
  <c r="D10"/>
  <c r="D1" i="11"/>
  <c r="E1"/>
  <c r="D483" i="9"/>
  <c r="D473"/>
  <c r="D471"/>
  <c r="D459"/>
  <c r="D456"/>
  <c r="D447"/>
  <c r="D441"/>
  <c r="D242"/>
  <c r="D241"/>
  <c r="D238"/>
  <c r="D237"/>
  <c r="D236"/>
  <c r="D235"/>
  <c r="D234"/>
  <c r="D233"/>
  <c r="D232"/>
  <c r="D230"/>
  <c r="D229"/>
  <c r="D228"/>
  <c r="D227"/>
  <c r="D226"/>
  <c r="D225"/>
  <c r="D224"/>
  <c r="D223"/>
  <c r="D222"/>
  <c r="D221"/>
  <c r="D220"/>
  <c r="D182"/>
  <c r="D181"/>
  <c r="D180"/>
  <c r="D179"/>
  <c r="D178"/>
  <c r="D177"/>
  <c r="D176"/>
  <c r="D175"/>
  <c r="D173"/>
  <c r="D172"/>
  <c r="D171"/>
  <c r="D207"/>
  <c r="D110"/>
  <c r="D108"/>
  <c r="D106"/>
  <c r="D104"/>
  <c r="D103"/>
  <c r="D102"/>
  <c r="D101"/>
  <c r="D100"/>
  <c r="D99"/>
  <c r="C95"/>
  <c r="C91"/>
  <c r="C87"/>
  <c r="C85"/>
  <c r="C81"/>
  <c r="C77"/>
  <c r="D86"/>
  <c r="D85"/>
  <c r="D84"/>
  <c r="D83"/>
  <c r="D82"/>
  <c r="D81"/>
  <c r="D80"/>
  <c r="D79"/>
  <c r="D78"/>
  <c r="D77"/>
  <c r="D76"/>
  <c r="D75"/>
  <c r="C71"/>
  <c r="C67"/>
  <c r="C63"/>
  <c r="C61"/>
  <c r="D62"/>
  <c r="D61"/>
  <c r="D60"/>
  <c r="D59"/>
  <c r="D58"/>
  <c r="D57"/>
  <c r="D56"/>
  <c r="D55"/>
  <c r="D54"/>
  <c r="D53"/>
  <c r="D52"/>
  <c r="D51"/>
  <c r="C43"/>
  <c r="D202"/>
  <c r="C7"/>
  <c r="C3"/>
  <c r="D9"/>
  <c r="D3"/>
  <c r="H130" i="1"/>
  <c r="E130" s="1"/>
  <c r="F130" s="1"/>
  <c r="I3" i="9"/>
  <c r="J3" s="1"/>
  <c r="D657"/>
  <c r="D656"/>
  <c r="D655"/>
  <c r="D654"/>
  <c r="D653"/>
  <c r="D652"/>
  <c r="D650"/>
  <c r="D649"/>
  <c r="D648"/>
  <c r="D647"/>
  <c r="D646"/>
  <c r="D645"/>
  <c r="D644"/>
  <c r="D641"/>
  <c r="D640"/>
  <c r="D638"/>
  <c r="D637"/>
  <c r="D636"/>
  <c r="D635"/>
  <c r="D634"/>
  <c r="D633"/>
  <c r="D632"/>
  <c r="D631"/>
  <c r="D630"/>
  <c r="D629"/>
  <c r="D628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488"/>
  <c r="D487"/>
  <c r="D486"/>
  <c r="D485"/>
  <c r="D484"/>
  <c r="D482"/>
  <c r="D481"/>
  <c r="D480"/>
  <c r="D479"/>
  <c r="D478"/>
  <c r="D477"/>
  <c r="D476"/>
  <c r="D475"/>
  <c r="D474"/>
  <c r="D472"/>
  <c r="D470"/>
  <c r="D469"/>
  <c r="D468"/>
  <c r="D467"/>
  <c r="D466"/>
  <c r="D465"/>
  <c r="D464"/>
  <c r="D463"/>
  <c r="D462"/>
  <c r="D461"/>
  <c r="D460"/>
  <c r="D458"/>
  <c r="D457"/>
  <c r="D454"/>
  <c r="D453"/>
  <c r="D452"/>
  <c r="D451"/>
  <c r="D450"/>
  <c r="D449"/>
  <c r="D448"/>
  <c r="D446"/>
  <c r="D445"/>
  <c r="D444"/>
  <c r="D443"/>
  <c r="D442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547"/>
  <c r="D546"/>
  <c r="D545"/>
  <c r="D544"/>
  <c r="D542"/>
  <c r="D541"/>
  <c r="D540"/>
  <c r="D539"/>
  <c r="D538"/>
  <c r="D537"/>
  <c r="D536"/>
  <c r="D535"/>
  <c r="D534"/>
  <c r="D532"/>
  <c r="D531"/>
  <c r="D530"/>
  <c r="D529"/>
  <c r="D528"/>
  <c r="D527"/>
  <c r="D526"/>
  <c r="D525"/>
  <c r="D524"/>
  <c r="D523"/>
  <c r="D522"/>
  <c r="D521"/>
  <c r="D520"/>
  <c r="G105"/>
  <c r="B105"/>
  <c r="G107"/>
  <c r="B107"/>
  <c r="G109"/>
  <c r="B109"/>
  <c r="G111"/>
  <c r="B111"/>
  <c r="G113"/>
  <c r="B113"/>
  <c r="G115"/>
  <c r="B115"/>
  <c r="G117"/>
  <c r="B117"/>
  <c r="G119"/>
  <c r="B119"/>
  <c r="G121"/>
  <c r="B121"/>
  <c r="G123"/>
  <c r="B123"/>
  <c r="G125"/>
  <c r="B125"/>
  <c r="G127"/>
  <c r="B127"/>
  <c r="G129"/>
  <c r="B129"/>
  <c r="G131"/>
  <c r="B131"/>
  <c r="G133"/>
  <c r="B133"/>
  <c r="G135"/>
  <c r="B135"/>
  <c r="G137"/>
  <c r="B137"/>
  <c r="G139"/>
  <c r="B139"/>
  <c r="G141"/>
  <c r="B141"/>
  <c r="G143"/>
  <c r="B143"/>
  <c r="G145"/>
  <c r="B145"/>
  <c r="G147"/>
  <c r="B147"/>
  <c r="G149"/>
  <c r="B149"/>
  <c r="G151"/>
  <c r="B151"/>
  <c r="G153"/>
  <c r="B153"/>
  <c r="G155"/>
  <c r="B155"/>
  <c r="G157"/>
  <c r="B157"/>
  <c r="G159"/>
  <c r="B159"/>
  <c r="G161"/>
  <c r="B161"/>
  <c r="G163"/>
  <c r="B163"/>
  <c r="G165"/>
  <c r="B165"/>
  <c r="G167"/>
  <c r="B167"/>
  <c r="G169"/>
  <c r="B169"/>
  <c r="G171"/>
  <c r="B171"/>
  <c r="G173"/>
  <c r="B173"/>
  <c r="G175"/>
  <c r="B175"/>
  <c r="G177"/>
  <c r="B177"/>
  <c r="G179"/>
  <c r="B179"/>
  <c r="G181"/>
  <c r="B181"/>
  <c r="G183"/>
  <c r="B183"/>
  <c r="G185"/>
  <c r="B185"/>
  <c r="G187"/>
  <c r="B187"/>
  <c r="G189"/>
  <c r="B189"/>
  <c r="G191"/>
  <c r="B191"/>
  <c r="G193"/>
  <c r="B193"/>
  <c r="G195"/>
  <c r="B195"/>
  <c r="G197"/>
  <c r="B197"/>
  <c r="G199"/>
  <c r="B199"/>
  <c r="G201"/>
  <c r="B201"/>
  <c r="G203"/>
  <c r="B203"/>
  <c r="G205"/>
  <c r="B205"/>
  <c r="G207"/>
  <c r="B207"/>
  <c r="G209"/>
  <c r="B209"/>
  <c r="G211"/>
  <c r="B211"/>
  <c r="G213"/>
  <c r="B213"/>
  <c r="G215"/>
  <c r="B215"/>
  <c r="G217"/>
  <c r="B217"/>
  <c r="G219"/>
  <c r="B219"/>
  <c r="G221"/>
  <c r="B221"/>
  <c r="G223"/>
  <c r="B223"/>
  <c r="G225"/>
  <c r="B225"/>
  <c r="G227"/>
  <c r="B227"/>
  <c r="G229"/>
  <c r="B229"/>
  <c r="G231"/>
  <c r="B231"/>
  <c r="G233"/>
  <c r="B233"/>
  <c r="D218"/>
  <c r="D217"/>
  <c r="D216"/>
  <c r="D215"/>
  <c r="D214"/>
  <c r="D213"/>
  <c r="D212"/>
  <c r="D211"/>
  <c r="D210"/>
  <c r="D209"/>
  <c r="D208"/>
  <c r="D206"/>
  <c r="D205"/>
  <c r="D204"/>
  <c r="D203"/>
  <c r="D201"/>
  <c r="D200"/>
  <c r="D199"/>
  <c r="D198"/>
  <c r="D197"/>
  <c r="D196"/>
  <c r="D195"/>
  <c r="C194"/>
  <c r="C193"/>
  <c r="C191"/>
  <c r="C189"/>
  <c r="C187"/>
  <c r="C185"/>
  <c r="C183"/>
  <c r="D194"/>
  <c r="D193"/>
  <c r="D192"/>
  <c r="D191"/>
  <c r="D190"/>
  <c r="D189"/>
  <c r="D188"/>
  <c r="D187"/>
  <c r="D186"/>
  <c r="D185"/>
  <c r="D184"/>
  <c r="D183"/>
  <c r="C182"/>
  <c r="C181"/>
  <c r="C179"/>
  <c r="C178"/>
  <c r="C175"/>
  <c r="C173"/>
  <c r="C172"/>
  <c r="C168"/>
  <c r="C167"/>
  <c r="C165"/>
  <c r="C163"/>
  <c r="C160"/>
  <c r="C159"/>
  <c r="D170"/>
  <c r="D169"/>
  <c r="D168"/>
  <c r="D167"/>
  <c r="D166"/>
  <c r="D165"/>
  <c r="D164"/>
  <c r="D163"/>
  <c r="D162"/>
  <c r="D161"/>
  <c r="D160"/>
  <c r="D159"/>
  <c r="C158"/>
  <c r="C157"/>
  <c r="C151"/>
  <c r="C148"/>
  <c r="C147"/>
  <c r="D158"/>
  <c r="D157"/>
  <c r="D156"/>
  <c r="D155"/>
  <c r="D154"/>
  <c r="D153"/>
  <c r="D152"/>
  <c r="D151"/>
  <c r="D150"/>
  <c r="D149"/>
  <c r="D148"/>
  <c r="D147"/>
  <c r="C146"/>
  <c r="C145"/>
  <c r="C143"/>
  <c r="C141"/>
  <c r="C139"/>
  <c r="C137"/>
  <c r="C135"/>
  <c r="D146"/>
  <c r="D145"/>
  <c r="D144"/>
  <c r="D143"/>
  <c r="D142"/>
  <c r="D141"/>
  <c r="D140"/>
  <c r="D139"/>
  <c r="D138"/>
  <c r="D137"/>
  <c r="D136"/>
  <c r="D135"/>
  <c r="C134"/>
  <c r="C133"/>
  <c r="C131"/>
  <c r="C129"/>
  <c r="C127"/>
  <c r="C125"/>
  <c r="C123"/>
  <c r="D134"/>
  <c r="D133"/>
  <c r="D132"/>
  <c r="D131"/>
  <c r="D130"/>
  <c r="D129"/>
  <c r="D128"/>
  <c r="D127"/>
  <c r="D126"/>
  <c r="D125"/>
  <c r="D124"/>
  <c r="D123"/>
  <c r="C122"/>
  <c r="C121"/>
  <c r="C119"/>
  <c r="C117"/>
  <c r="C115"/>
  <c r="C113"/>
  <c r="C112"/>
  <c r="D122"/>
  <c r="D121"/>
  <c r="D120"/>
  <c r="D119"/>
  <c r="D118"/>
  <c r="D117"/>
  <c r="D116"/>
  <c r="D115"/>
  <c r="D114"/>
  <c r="D113"/>
  <c r="D112"/>
  <c r="C110"/>
  <c r="C106"/>
  <c r="C104"/>
  <c r="C102"/>
  <c r="C100"/>
  <c r="C96"/>
  <c r="C94"/>
  <c r="C92"/>
  <c r="C90"/>
  <c r="C88"/>
  <c r="C84"/>
  <c r="C82"/>
  <c r="C80"/>
  <c r="C78"/>
  <c r="C76"/>
  <c r="C72"/>
  <c r="C70"/>
  <c r="C68"/>
  <c r="C66"/>
  <c r="C64"/>
  <c r="C59"/>
  <c r="C57"/>
  <c r="C55"/>
  <c r="C53"/>
  <c r="C51"/>
  <c r="C49"/>
  <c r="C48"/>
  <c r="C47"/>
  <c r="C46"/>
  <c r="C44"/>
  <c r="C42"/>
  <c r="C39"/>
  <c r="D50"/>
  <c r="D49"/>
  <c r="D48"/>
  <c r="D47"/>
  <c r="D46"/>
  <c r="D45"/>
  <c r="D44"/>
  <c r="D43"/>
  <c r="D42"/>
  <c r="D41"/>
  <c r="D40"/>
  <c r="D39"/>
  <c r="C38"/>
  <c r="C37"/>
  <c r="C35"/>
  <c r="C33"/>
  <c r="C31"/>
  <c r="D38"/>
  <c r="D37"/>
  <c r="D36"/>
  <c r="D35"/>
  <c r="D34"/>
  <c r="D33"/>
  <c r="D32"/>
  <c r="D31"/>
  <c r="D30"/>
  <c r="D29"/>
  <c r="D28"/>
  <c r="D27"/>
  <c r="C26"/>
  <c r="C25"/>
  <c r="C23"/>
  <c r="C22"/>
  <c r="C21"/>
  <c r="C19"/>
  <c r="C15"/>
  <c r="D26"/>
  <c r="D25"/>
  <c r="D24"/>
  <c r="D23"/>
  <c r="D22"/>
  <c r="D21"/>
  <c r="D20"/>
  <c r="D19"/>
  <c r="D18"/>
  <c r="D15"/>
  <c r="C14"/>
  <c r="C13"/>
  <c r="C12"/>
  <c r="C11"/>
  <c r="C10"/>
  <c r="C9"/>
  <c r="C5"/>
  <c r="D14"/>
  <c r="D13"/>
  <c r="D11"/>
  <c r="D8"/>
  <c r="D5"/>
  <c r="B3"/>
  <c r="B5"/>
  <c r="B7"/>
  <c r="B8"/>
  <c r="B9"/>
  <c r="B11"/>
  <c r="B13"/>
  <c r="B14"/>
  <c r="B15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17"/>
  <c r="C16"/>
  <c r="G106"/>
  <c r="B106"/>
  <c r="G108"/>
  <c r="B108"/>
  <c r="G110"/>
  <c r="B110"/>
  <c r="G112"/>
  <c r="B112"/>
  <c r="G114"/>
  <c r="B114"/>
  <c r="G116"/>
  <c r="B116"/>
  <c r="G118"/>
  <c r="B118"/>
  <c r="G120"/>
  <c r="B120"/>
  <c r="G122"/>
  <c r="B122"/>
  <c r="G124"/>
  <c r="B124"/>
  <c r="G126"/>
  <c r="B126"/>
  <c r="G128"/>
  <c r="B128"/>
  <c r="G130"/>
  <c r="B130"/>
  <c r="G132"/>
  <c r="B132"/>
  <c r="G134"/>
  <c r="B134"/>
  <c r="G136"/>
  <c r="B136"/>
  <c r="G138"/>
  <c r="B138"/>
  <c r="G140"/>
  <c r="B140"/>
  <c r="G142"/>
  <c r="B142"/>
  <c r="G144"/>
  <c r="B144"/>
  <c r="G146"/>
  <c r="B146"/>
  <c r="G148"/>
  <c r="B148"/>
  <c r="G150"/>
  <c r="B150"/>
  <c r="G152"/>
  <c r="B152"/>
  <c r="G154"/>
  <c r="B154"/>
  <c r="G156"/>
  <c r="B156"/>
  <c r="G158"/>
  <c r="B158"/>
  <c r="G160"/>
  <c r="B160"/>
  <c r="G162"/>
  <c r="B162"/>
  <c r="G164"/>
  <c r="B164"/>
  <c r="G166"/>
  <c r="B166"/>
  <c r="G168"/>
  <c r="B168"/>
  <c r="G170"/>
  <c r="B170"/>
  <c r="G172"/>
  <c r="B172"/>
  <c r="G174"/>
  <c r="B174"/>
  <c r="G176"/>
  <c r="B176"/>
  <c r="G178"/>
  <c r="B178"/>
  <c r="G180"/>
  <c r="B180"/>
  <c r="G182"/>
  <c r="B182"/>
  <c r="G184"/>
  <c r="B184"/>
  <c r="G186"/>
  <c r="B186"/>
  <c r="G188"/>
  <c r="B188"/>
  <c r="G190"/>
  <c r="B190"/>
  <c r="G192"/>
  <c r="B192"/>
  <c r="G194"/>
  <c r="B194"/>
  <c r="G196"/>
  <c r="B196"/>
  <c r="G198"/>
  <c r="B198"/>
  <c r="G200"/>
  <c r="B200"/>
  <c r="G202"/>
  <c r="B202"/>
  <c r="G204"/>
  <c r="B204"/>
  <c r="G206"/>
  <c r="B206"/>
  <c r="G208"/>
  <c r="B208"/>
  <c r="G210"/>
  <c r="B210"/>
  <c r="G212"/>
  <c r="B212"/>
  <c r="G214"/>
  <c r="B214"/>
  <c r="G216"/>
  <c r="B216"/>
  <c r="G218"/>
  <c r="B218"/>
  <c r="G220"/>
  <c r="B220"/>
  <c r="G222"/>
  <c r="B222"/>
  <c r="G224"/>
  <c r="B224"/>
  <c r="G226"/>
  <c r="B226"/>
  <c r="G228"/>
  <c r="B228"/>
  <c r="G230"/>
  <c r="B230"/>
  <c r="G232"/>
  <c r="B232"/>
  <c r="G12"/>
  <c r="B12"/>
  <c r="D12"/>
  <c r="G4"/>
  <c r="B4"/>
  <c r="H36" i="1"/>
  <c r="C19" s="1"/>
  <c r="H162"/>
  <c r="E162" s="1"/>
  <c r="F162" s="1"/>
  <c r="H160"/>
  <c r="E160" s="1"/>
  <c r="F160" s="1"/>
  <c r="H158"/>
  <c r="E158" s="1"/>
  <c r="F158" s="1"/>
  <c r="H156"/>
  <c r="E156" s="1"/>
  <c r="F156" s="1"/>
  <c r="H154"/>
  <c r="E154" s="1"/>
  <c r="F154" s="1"/>
  <c r="H152"/>
  <c r="E152" s="1"/>
  <c r="F152" s="1"/>
  <c r="H150"/>
  <c r="E150" s="1"/>
  <c r="F150" s="1"/>
  <c r="H148"/>
  <c r="E148" s="1"/>
  <c r="F148" s="1"/>
  <c r="H146"/>
  <c r="E146" s="1"/>
  <c r="F146" s="1"/>
  <c r="H144"/>
  <c r="E144" s="1"/>
  <c r="F144" s="1"/>
  <c r="H142"/>
  <c r="E142" s="1"/>
  <c r="F142" s="1"/>
  <c r="H140"/>
  <c r="E140" s="1"/>
  <c r="F140" s="1"/>
  <c r="H138"/>
  <c r="E138" s="1"/>
  <c r="F138" s="1"/>
  <c r="H136"/>
  <c r="E136" s="1"/>
  <c r="F136" s="1"/>
  <c r="H134"/>
  <c r="E134" s="1"/>
  <c r="F134" s="1"/>
  <c r="H132"/>
  <c r="E132" s="1"/>
  <c r="F132" s="1"/>
  <c r="G10" i="9"/>
  <c r="B10"/>
  <c r="D16"/>
  <c r="D17"/>
  <c r="G6"/>
  <c r="B6"/>
  <c r="D6"/>
  <c r="H128" i="1"/>
  <c r="E128" s="1"/>
  <c r="F128" s="1"/>
  <c r="H82"/>
  <c r="E82" s="1"/>
  <c r="F82" s="1"/>
  <c r="H161"/>
  <c r="E161" s="1"/>
  <c r="F161" s="1"/>
  <c r="H159"/>
  <c r="E159" s="1"/>
  <c r="F159" s="1"/>
  <c r="H157"/>
  <c r="E157" s="1"/>
  <c r="F157" s="1"/>
  <c r="H155"/>
  <c r="E155" s="1"/>
  <c r="F155" s="1"/>
  <c r="H153"/>
  <c r="E153" s="1"/>
  <c r="F153" s="1"/>
  <c r="H151"/>
  <c r="E151" s="1"/>
  <c r="F151" s="1"/>
  <c r="H149"/>
  <c r="E149" s="1"/>
  <c r="F149" s="1"/>
  <c r="H147"/>
  <c r="E147" s="1"/>
  <c r="F147" s="1"/>
  <c r="H145"/>
  <c r="E145" s="1"/>
  <c r="F145" s="1"/>
  <c r="H143"/>
  <c r="E143" s="1"/>
  <c r="F143" s="1"/>
  <c r="H141"/>
  <c r="E141" s="1"/>
  <c r="F141" s="1"/>
  <c r="H139"/>
  <c r="E139" s="1"/>
  <c r="F139" s="1"/>
  <c r="H137"/>
  <c r="E137" s="1"/>
  <c r="F137" s="1"/>
  <c r="H135"/>
  <c r="E135" s="1"/>
  <c r="F135" s="1"/>
  <c r="H133"/>
  <c r="E133" s="1"/>
  <c r="F133" s="1"/>
  <c r="H131"/>
  <c r="E131" s="1"/>
  <c r="F131" s="1"/>
  <c r="H129"/>
  <c r="E129" s="1"/>
  <c r="F129" s="1"/>
  <c r="H3" i="7"/>
  <c r="H2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4"/>
  <c r="H22"/>
  <c r="H20"/>
  <c r="H18"/>
  <c r="H16"/>
  <c r="H14"/>
  <c r="H12"/>
  <c r="H10"/>
  <c r="H8"/>
  <c r="H6"/>
  <c r="H4"/>
  <c r="H25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3"/>
  <c r="H21"/>
  <c r="H19"/>
  <c r="H17"/>
  <c r="H15"/>
  <c r="H13"/>
  <c r="H11"/>
  <c r="H9"/>
  <c r="H7"/>
  <c r="H5"/>
  <c r="F4" i="9" l="1"/>
  <c r="H4" s="1"/>
  <c r="E4"/>
  <c r="K3"/>
  <c r="E36" i="1"/>
  <c r="F36" s="1"/>
  <c r="C3" i="18"/>
  <c r="C4"/>
  <c r="C5"/>
  <c r="C6"/>
  <c r="E7"/>
  <c r="E8"/>
  <c r="E9"/>
  <c r="E10"/>
  <c r="E11"/>
  <c r="C12"/>
  <c r="C13"/>
  <c r="C14"/>
  <c r="C15"/>
  <c r="C16"/>
  <c r="E16"/>
  <c r="C18"/>
  <c r="C19"/>
  <c r="C20"/>
  <c r="E20"/>
  <c r="E21"/>
  <c r="E3"/>
  <c r="E4"/>
  <c r="E5"/>
  <c r="E6"/>
  <c r="C7"/>
  <c r="C8"/>
  <c r="C9"/>
  <c r="C10"/>
  <c r="C11"/>
  <c r="E12"/>
  <c r="E13"/>
  <c r="E14"/>
  <c r="E15"/>
  <c r="C17"/>
  <c r="E17"/>
  <c r="E18"/>
  <c r="E19"/>
  <c r="C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52"/>
  <c r="C53"/>
  <c r="E53"/>
  <c r="C54"/>
  <c r="E54"/>
  <c r="C55"/>
  <c r="E55"/>
  <c r="C56"/>
  <c r="E56"/>
  <c r="C57"/>
  <c r="E45"/>
  <c r="C46"/>
  <c r="E46"/>
  <c r="C47"/>
  <c r="E47"/>
  <c r="C48"/>
  <c r="E48"/>
  <c r="C49"/>
  <c r="E49"/>
  <c r="C50"/>
  <c r="E50"/>
  <c r="C51"/>
  <c r="E51"/>
  <c r="C52"/>
  <c r="E57"/>
  <c r="C58"/>
  <c r="E58"/>
  <c r="C59"/>
  <c r="E59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L4" i="9" l="1"/>
  <c r="I4"/>
  <c r="J4" l="1"/>
  <c r="F5" l="1"/>
  <c r="H5" s="1"/>
  <c r="E5"/>
  <c r="K4"/>
  <c r="L5" l="1"/>
  <c r="I5"/>
  <c r="J5" l="1"/>
  <c r="F6" l="1"/>
  <c r="H6" s="1"/>
  <c r="E6"/>
  <c r="K5"/>
  <c r="L6" l="1"/>
  <c r="I6"/>
  <c r="J6" s="1"/>
  <c r="F7" l="1"/>
  <c r="H7" s="1"/>
  <c r="E7"/>
  <c r="K6"/>
  <c r="L7" l="1"/>
  <c r="I7"/>
  <c r="J7" s="1"/>
  <c r="F8" l="1"/>
  <c r="H8" s="1"/>
  <c r="E8"/>
  <c r="K7"/>
  <c r="L8" l="1"/>
  <c r="I8"/>
  <c r="J8" s="1"/>
  <c r="F9" l="1"/>
  <c r="H9" s="1"/>
  <c r="E9"/>
  <c r="L9" s="1"/>
  <c r="K8"/>
  <c r="I9" l="1"/>
  <c r="J9" s="1"/>
  <c r="F10" l="1"/>
  <c r="H10" s="1"/>
  <c r="E10"/>
  <c r="L10" s="1"/>
  <c r="K9"/>
  <c r="I10" l="1"/>
  <c r="J10" s="1"/>
  <c r="F11" l="1"/>
  <c r="H11" s="1"/>
  <c r="E11"/>
  <c r="L11" s="1"/>
  <c r="K10"/>
  <c r="I11" l="1"/>
  <c r="J11" s="1"/>
  <c r="F12" l="1"/>
  <c r="H12" s="1"/>
  <c r="E12"/>
  <c r="L12" s="1"/>
  <c r="K11"/>
  <c r="I12" l="1"/>
  <c r="J12" s="1"/>
  <c r="F13" l="1"/>
  <c r="H13" s="1"/>
  <c r="E13"/>
  <c r="L13" s="1"/>
  <c r="K12"/>
  <c r="I13" l="1"/>
  <c r="J13" s="1"/>
  <c r="F14" l="1"/>
  <c r="H14" s="1"/>
  <c r="E14"/>
  <c r="K13"/>
  <c r="L14" l="1"/>
  <c r="M14" s="1"/>
  <c r="N14"/>
  <c r="I14"/>
  <c r="J14" s="1"/>
  <c r="F15" l="1"/>
  <c r="H15" s="1"/>
  <c r="E15"/>
  <c r="K14"/>
  <c r="L15" l="1"/>
  <c r="I15"/>
  <c r="J15" l="1"/>
  <c r="F16" l="1"/>
  <c r="H16" s="1"/>
  <c r="E16"/>
  <c r="K15"/>
  <c r="I16" l="1"/>
  <c r="J16" s="1"/>
  <c r="F17" s="1"/>
  <c r="H17" s="1"/>
  <c r="L16"/>
  <c r="E17" l="1"/>
  <c r="L17" s="1"/>
  <c r="K16"/>
  <c r="I17" l="1"/>
  <c r="J17" s="1"/>
  <c r="F18" s="1"/>
  <c r="H18" s="1"/>
  <c r="E18" l="1"/>
  <c r="I18" s="1"/>
  <c r="J18" s="1"/>
  <c r="K17"/>
  <c r="L18" l="1"/>
  <c r="F19"/>
  <c r="H19" s="1"/>
  <c r="E19"/>
  <c r="K18"/>
  <c r="L19" l="1"/>
  <c r="I19"/>
  <c r="J19" s="1"/>
  <c r="F20" l="1"/>
  <c r="H20" s="1"/>
  <c r="E20"/>
  <c r="K19"/>
  <c r="L20" l="1"/>
  <c r="I20"/>
  <c r="J20" s="1"/>
  <c r="F21" l="1"/>
  <c r="H21" s="1"/>
  <c r="E21"/>
  <c r="L21" s="1"/>
  <c r="K20"/>
  <c r="I21" l="1"/>
  <c r="J21" s="1"/>
  <c r="F22" l="1"/>
  <c r="H22" s="1"/>
  <c r="E22"/>
  <c r="L22" s="1"/>
  <c r="K21"/>
  <c r="I22" l="1"/>
  <c r="J22" s="1"/>
  <c r="F23" l="1"/>
  <c r="H23" s="1"/>
  <c r="E23"/>
  <c r="L23" s="1"/>
  <c r="K22"/>
  <c r="I23" l="1"/>
  <c r="J23" s="1"/>
  <c r="F24" l="1"/>
  <c r="H24" s="1"/>
  <c r="E24"/>
  <c r="L24" s="1"/>
  <c r="K23"/>
  <c r="I24" l="1"/>
  <c r="J24" s="1"/>
  <c r="F25" l="1"/>
  <c r="H25" s="1"/>
  <c r="E25"/>
  <c r="L25" s="1"/>
  <c r="K24"/>
  <c r="I25" l="1"/>
  <c r="J25" s="1"/>
  <c r="F26" l="1"/>
  <c r="H26" s="1"/>
  <c r="E26"/>
  <c r="K25"/>
  <c r="L26" l="1"/>
  <c r="M26" s="1"/>
  <c r="N26"/>
  <c r="I26"/>
  <c r="J26" s="1"/>
  <c r="F27" l="1"/>
  <c r="H27" s="1"/>
  <c r="E27"/>
  <c r="K26"/>
  <c r="L27" l="1"/>
  <c r="I27"/>
  <c r="J27" l="1"/>
  <c r="F28" l="1"/>
  <c r="H28" s="1"/>
  <c r="E28"/>
  <c r="K27"/>
  <c r="L28" l="1"/>
  <c r="I28"/>
  <c r="J28" s="1"/>
  <c r="F29" l="1"/>
  <c r="H29" s="1"/>
  <c r="E29"/>
  <c r="K28"/>
  <c r="L29" l="1"/>
  <c r="I29"/>
  <c r="J29" s="1"/>
  <c r="F30" l="1"/>
  <c r="H30" s="1"/>
  <c r="E30"/>
  <c r="K29"/>
  <c r="L30" l="1"/>
  <c r="I30"/>
  <c r="J30" s="1"/>
  <c r="F31" l="1"/>
  <c r="H31" s="1"/>
  <c r="E31"/>
  <c r="K30"/>
  <c r="L31" l="1"/>
  <c r="I31"/>
  <c r="J31" s="1"/>
  <c r="F32" l="1"/>
  <c r="H32" s="1"/>
  <c r="E32"/>
  <c r="L32" s="1"/>
  <c r="K31"/>
  <c r="I32" l="1"/>
  <c r="J32" s="1"/>
  <c r="F33" l="1"/>
  <c r="H33" s="1"/>
  <c r="E33"/>
  <c r="L33" s="1"/>
  <c r="K32"/>
  <c r="I33" l="1"/>
  <c r="J33" s="1"/>
  <c r="F34" l="1"/>
  <c r="H34" s="1"/>
  <c r="E34"/>
  <c r="L34" s="1"/>
  <c r="K33"/>
  <c r="I34" l="1"/>
  <c r="J34" s="1"/>
  <c r="F35" l="1"/>
  <c r="H35" s="1"/>
  <c r="E35"/>
  <c r="L35" s="1"/>
  <c r="K34"/>
  <c r="I35" l="1"/>
  <c r="J35" s="1"/>
  <c r="F36" l="1"/>
  <c r="H36" s="1"/>
  <c r="E36"/>
  <c r="L36" s="1"/>
  <c r="K35"/>
  <c r="I36" l="1"/>
  <c r="J36" s="1"/>
  <c r="E37" s="1"/>
  <c r="L37" s="1"/>
  <c r="K36" l="1"/>
  <c r="F37"/>
  <c r="H37" s="1"/>
  <c r="I37" s="1"/>
  <c r="J37" s="1"/>
  <c r="F38" l="1"/>
  <c r="H38" s="1"/>
  <c r="E38"/>
  <c r="K37"/>
  <c r="L38" l="1"/>
  <c r="M38" s="1"/>
  <c r="N38"/>
  <c r="I38"/>
  <c r="J38" s="1"/>
  <c r="F39" l="1"/>
  <c r="H39" s="1"/>
  <c r="E39"/>
  <c r="K38"/>
  <c r="L39" l="1"/>
  <c r="I39"/>
  <c r="J39" l="1"/>
  <c r="F40" l="1"/>
  <c r="H40" s="1"/>
  <c r="E40"/>
  <c r="K39"/>
  <c r="L40" l="1"/>
  <c r="I40"/>
  <c r="J40" s="1"/>
  <c r="F41" l="1"/>
  <c r="H41" s="1"/>
  <c r="E41"/>
  <c r="K40"/>
  <c r="L41" l="1"/>
  <c r="I41"/>
  <c r="J41" s="1"/>
  <c r="F42" l="1"/>
  <c r="H42" s="1"/>
  <c r="E42"/>
  <c r="K41"/>
  <c r="L42" l="1"/>
  <c r="I42"/>
  <c r="J42" s="1"/>
  <c r="F43" l="1"/>
  <c r="H43" s="1"/>
  <c r="E43"/>
  <c r="K42"/>
  <c r="L43" l="1"/>
  <c r="I43"/>
  <c r="J43" s="1"/>
  <c r="F44" l="1"/>
  <c r="H44" s="1"/>
  <c r="E44"/>
  <c r="L44" s="1"/>
  <c r="K43"/>
  <c r="I44" l="1"/>
  <c r="J44" s="1"/>
  <c r="F45" l="1"/>
  <c r="H45" s="1"/>
  <c r="E45"/>
  <c r="L45" s="1"/>
  <c r="K44"/>
  <c r="I45" l="1"/>
  <c r="J45" s="1"/>
  <c r="F46" l="1"/>
  <c r="H46" s="1"/>
  <c r="E46"/>
  <c r="L46" s="1"/>
  <c r="K45"/>
  <c r="I46" l="1"/>
  <c r="J46" s="1"/>
  <c r="F47" l="1"/>
  <c r="H47" s="1"/>
  <c r="E47"/>
  <c r="L47" s="1"/>
  <c r="K46"/>
  <c r="I47" l="1"/>
  <c r="J47" s="1"/>
  <c r="F48" l="1"/>
  <c r="H48" s="1"/>
  <c r="E48"/>
  <c r="L48" s="1"/>
  <c r="K47"/>
  <c r="I48" l="1"/>
  <c r="J48" s="1"/>
  <c r="F49" l="1"/>
  <c r="H49" s="1"/>
  <c r="E49"/>
  <c r="L49" s="1"/>
  <c r="K48"/>
  <c r="I49" l="1"/>
  <c r="J49" s="1"/>
  <c r="F50" l="1"/>
  <c r="H50" s="1"/>
  <c r="E50"/>
  <c r="K49"/>
  <c r="L50" l="1"/>
  <c r="M50" s="1"/>
  <c r="N50"/>
  <c r="I50"/>
  <c r="J50" s="1"/>
  <c r="F51" l="1"/>
  <c r="H51" s="1"/>
  <c r="E51"/>
  <c r="K50"/>
  <c r="L51" l="1"/>
  <c r="I51"/>
  <c r="J51" s="1"/>
  <c r="F52" l="1"/>
  <c r="H52" s="1"/>
  <c r="E52"/>
  <c r="K51"/>
  <c r="L52" l="1"/>
  <c r="I52"/>
  <c r="J52" s="1"/>
  <c r="F53" l="1"/>
  <c r="H53" s="1"/>
  <c r="E53"/>
  <c r="K52"/>
  <c r="L53" l="1"/>
  <c r="I53"/>
  <c r="J53" s="1"/>
  <c r="F54" l="1"/>
  <c r="H54" s="1"/>
  <c r="E54"/>
  <c r="K53"/>
  <c r="L54" l="1"/>
  <c r="I54"/>
  <c r="J54" s="1"/>
  <c r="F55" l="1"/>
  <c r="H55" s="1"/>
  <c r="E55"/>
  <c r="K54"/>
  <c r="L55" l="1"/>
  <c r="I55"/>
  <c r="J55" s="1"/>
  <c r="F56" l="1"/>
  <c r="H56" s="1"/>
  <c r="E56"/>
  <c r="L56" s="1"/>
  <c r="K55"/>
  <c r="I56" l="1"/>
  <c r="J56" s="1"/>
  <c r="F57" l="1"/>
  <c r="H57" s="1"/>
  <c r="E57"/>
  <c r="L57" s="1"/>
  <c r="K56"/>
  <c r="I57" l="1"/>
  <c r="J57" s="1"/>
  <c r="F58" l="1"/>
  <c r="H58" s="1"/>
  <c r="E58"/>
  <c r="L58" s="1"/>
  <c r="K57"/>
  <c r="I58" l="1"/>
  <c r="J58" s="1"/>
  <c r="F59" l="1"/>
  <c r="H59" s="1"/>
  <c r="E59"/>
  <c r="L59" s="1"/>
  <c r="K58"/>
  <c r="I59" l="1"/>
  <c r="J59" s="1"/>
  <c r="F60" l="1"/>
  <c r="H60" s="1"/>
  <c r="E60"/>
  <c r="L60" s="1"/>
  <c r="K59"/>
  <c r="I60" l="1"/>
  <c r="J60" s="1"/>
  <c r="F61" l="1"/>
  <c r="H61" s="1"/>
  <c r="E61"/>
  <c r="L61" s="1"/>
  <c r="K60"/>
  <c r="I61" l="1"/>
  <c r="J61" s="1"/>
  <c r="F62" l="1"/>
  <c r="H62" s="1"/>
  <c r="E62"/>
  <c r="K61"/>
  <c r="L62" l="1"/>
  <c r="M62" s="1"/>
  <c r="N62"/>
  <c r="I62"/>
  <c r="J62" s="1"/>
  <c r="F63" l="1"/>
  <c r="H63" s="1"/>
  <c r="E63"/>
  <c r="K62"/>
  <c r="L63" l="1"/>
  <c r="I63"/>
  <c r="J63" l="1"/>
  <c r="F64" l="1"/>
  <c r="H64" s="1"/>
  <c r="E64"/>
  <c r="K63"/>
  <c r="L64" l="1"/>
  <c r="I64"/>
  <c r="J64" s="1"/>
  <c r="F65" l="1"/>
  <c r="H65" s="1"/>
  <c r="E65"/>
  <c r="K64"/>
  <c r="L65" l="1"/>
  <c r="I65"/>
  <c r="J65" s="1"/>
  <c r="F66" l="1"/>
  <c r="H66" s="1"/>
  <c r="E66"/>
  <c r="K65"/>
  <c r="L66" l="1"/>
  <c r="I66"/>
  <c r="J66" s="1"/>
  <c r="F67" l="1"/>
  <c r="H67" s="1"/>
  <c r="E67"/>
  <c r="K66"/>
  <c r="L67" l="1"/>
  <c r="I67"/>
  <c r="J67" s="1"/>
  <c r="F68" l="1"/>
  <c r="H68" s="1"/>
  <c r="E68"/>
  <c r="L68" s="1"/>
  <c r="K67"/>
  <c r="I68" l="1"/>
  <c r="J68" s="1"/>
  <c r="F69" l="1"/>
  <c r="H69" s="1"/>
  <c r="E69"/>
  <c r="L69" s="1"/>
  <c r="K68"/>
  <c r="I69" l="1"/>
  <c r="J69" s="1"/>
  <c r="F70" l="1"/>
  <c r="H70" s="1"/>
  <c r="E70"/>
  <c r="L70" s="1"/>
  <c r="K69"/>
  <c r="I70" l="1"/>
  <c r="J70" s="1"/>
  <c r="F71" l="1"/>
  <c r="H71" s="1"/>
  <c r="E71"/>
  <c r="L71" s="1"/>
  <c r="K70"/>
  <c r="I71" l="1"/>
  <c r="J71" s="1"/>
  <c r="F72" l="1"/>
  <c r="H72" s="1"/>
  <c r="E72"/>
  <c r="L72" s="1"/>
  <c r="K71"/>
  <c r="I72" l="1"/>
  <c r="J72" s="1"/>
  <c r="F73" l="1"/>
  <c r="H73" s="1"/>
  <c r="E73"/>
  <c r="L73" s="1"/>
  <c r="K72"/>
  <c r="I73" l="1"/>
  <c r="J73" s="1"/>
  <c r="F74" l="1"/>
  <c r="H74" s="1"/>
  <c r="E74"/>
  <c r="K73"/>
  <c r="L74" l="1"/>
  <c r="M74" s="1"/>
  <c r="N74"/>
  <c r="I74"/>
  <c r="J74" s="1"/>
  <c r="F75" l="1"/>
  <c r="H75" s="1"/>
  <c r="E75"/>
  <c r="K74"/>
  <c r="L75" l="1"/>
  <c r="I75"/>
  <c r="J75" s="1"/>
  <c r="F76" l="1"/>
  <c r="H76" s="1"/>
  <c r="E76"/>
  <c r="K75"/>
  <c r="L76" l="1"/>
  <c r="I76"/>
  <c r="J76" s="1"/>
  <c r="F77" l="1"/>
  <c r="H77" s="1"/>
  <c r="E77"/>
  <c r="K76"/>
  <c r="L77" l="1"/>
  <c r="I77"/>
  <c r="J77" s="1"/>
  <c r="F78" l="1"/>
  <c r="H78" s="1"/>
  <c r="E78"/>
  <c r="K77"/>
  <c r="L78" l="1"/>
  <c r="I78"/>
  <c r="J78" s="1"/>
  <c r="F79" l="1"/>
  <c r="H79" s="1"/>
  <c r="E79"/>
  <c r="K78"/>
  <c r="L79" l="1"/>
  <c r="I79"/>
  <c r="J79" s="1"/>
  <c r="F80" l="1"/>
  <c r="H80" s="1"/>
  <c r="E80"/>
  <c r="L80" s="1"/>
  <c r="K79"/>
  <c r="I80" l="1"/>
  <c r="J80" s="1"/>
  <c r="F81" l="1"/>
  <c r="H81" s="1"/>
  <c r="E81"/>
  <c r="L81" s="1"/>
  <c r="K80"/>
  <c r="I81" l="1"/>
  <c r="J81" s="1"/>
  <c r="F82" l="1"/>
  <c r="H82" s="1"/>
  <c r="E82"/>
  <c r="L82" s="1"/>
  <c r="K81"/>
  <c r="I82" l="1"/>
  <c r="J82" s="1"/>
  <c r="F83" l="1"/>
  <c r="H83" s="1"/>
  <c r="E83"/>
  <c r="L83" s="1"/>
  <c r="K82"/>
  <c r="I83" l="1"/>
  <c r="J83" s="1"/>
  <c r="F84" l="1"/>
  <c r="H84" s="1"/>
  <c r="E84"/>
  <c r="L84" s="1"/>
  <c r="K83"/>
  <c r="I84" l="1"/>
  <c r="J84" s="1"/>
  <c r="F85" l="1"/>
  <c r="H85" s="1"/>
  <c r="E85"/>
  <c r="L85" s="1"/>
  <c r="K84"/>
  <c r="I85" l="1"/>
  <c r="J85" s="1"/>
  <c r="F86" l="1"/>
  <c r="H86" s="1"/>
  <c r="E86"/>
  <c r="K85"/>
  <c r="L86" l="1"/>
  <c r="M86" s="1"/>
  <c r="N86"/>
  <c r="I86"/>
  <c r="J86" s="1"/>
  <c r="F87" l="1"/>
  <c r="H87" s="1"/>
  <c r="E87"/>
  <c r="K86"/>
  <c r="L87" l="1"/>
  <c r="I87"/>
  <c r="J87" s="1"/>
  <c r="F88" l="1"/>
  <c r="H88" s="1"/>
  <c r="E88"/>
  <c r="K87"/>
  <c r="L88" l="1"/>
  <c r="I88"/>
  <c r="J88" s="1"/>
  <c r="F89" l="1"/>
  <c r="H89" s="1"/>
  <c r="E89"/>
  <c r="K88"/>
  <c r="L89" l="1"/>
  <c r="I89"/>
  <c r="J89" s="1"/>
  <c r="F90" l="1"/>
  <c r="H90" s="1"/>
  <c r="E90"/>
  <c r="K89"/>
  <c r="L90" l="1"/>
  <c r="I90"/>
  <c r="J90" s="1"/>
  <c r="F91" l="1"/>
  <c r="H91" s="1"/>
  <c r="E91"/>
  <c r="K90"/>
  <c r="L91" l="1"/>
  <c r="I91"/>
  <c r="J91" s="1"/>
  <c r="F92" l="1"/>
  <c r="H92" s="1"/>
  <c r="E92"/>
  <c r="L92" s="1"/>
  <c r="K91"/>
  <c r="I92" l="1"/>
  <c r="J92" s="1"/>
  <c r="F93" l="1"/>
  <c r="H93" s="1"/>
  <c r="E93"/>
  <c r="L93" s="1"/>
  <c r="K92"/>
  <c r="I93" l="1"/>
  <c r="J93" s="1"/>
  <c r="F94" l="1"/>
  <c r="H94" s="1"/>
  <c r="E94"/>
  <c r="L94" s="1"/>
  <c r="K93"/>
  <c r="I94" l="1"/>
  <c r="J94" s="1"/>
  <c r="F95" l="1"/>
  <c r="H95" s="1"/>
  <c r="E95"/>
  <c r="L95" s="1"/>
  <c r="K94"/>
  <c r="I95" l="1"/>
  <c r="J95" s="1"/>
  <c r="F96" l="1"/>
  <c r="H96" s="1"/>
  <c r="E96"/>
  <c r="L96" s="1"/>
  <c r="K95"/>
  <c r="I96" l="1"/>
  <c r="J96" s="1"/>
  <c r="F97" l="1"/>
  <c r="H97" s="1"/>
  <c r="E97"/>
  <c r="L97" s="1"/>
  <c r="K96"/>
  <c r="I97" l="1"/>
  <c r="J97" s="1"/>
  <c r="F98" l="1"/>
  <c r="H98" s="1"/>
  <c r="E98"/>
  <c r="K97"/>
  <c r="L98" l="1"/>
  <c r="M98" s="1"/>
  <c r="N98"/>
  <c r="I98"/>
  <c r="J98" s="1"/>
  <c r="F99" l="1"/>
  <c r="H99" s="1"/>
  <c r="E99"/>
  <c r="K98"/>
  <c r="L99" l="1"/>
  <c r="I99"/>
  <c r="J99" l="1"/>
  <c r="F100" l="1"/>
  <c r="H100" s="1"/>
  <c r="E100"/>
  <c r="K99"/>
  <c r="L100" l="1"/>
  <c r="I100"/>
  <c r="J100" s="1"/>
  <c r="F101" l="1"/>
  <c r="H101" s="1"/>
  <c r="E101"/>
  <c r="K100"/>
  <c r="L101" l="1"/>
  <c r="I101"/>
  <c r="J101" s="1"/>
  <c r="F102" l="1"/>
  <c r="H102" s="1"/>
  <c r="E102"/>
  <c r="K101"/>
  <c r="L102" l="1"/>
  <c r="I102"/>
  <c r="J102" s="1"/>
  <c r="F103" l="1"/>
  <c r="H103" s="1"/>
  <c r="E103"/>
  <c r="K102"/>
  <c r="L103" l="1"/>
  <c r="I103"/>
  <c r="J103" s="1"/>
  <c r="F104" l="1"/>
  <c r="H104" s="1"/>
  <c r="E104"/>
  <c r="L104" s="1"/>
  <c r="K103"/>
  <c r="I104" l="1"/>
  <c r="J104" s="1"/>
  <c r="F105" l="1"/>
  <c r="H105" s="1"/>
  <c r="E105"/>
  <c r="L105" s="1"/>
  <c r="K104"/>
  <c r="I105" l="1"/>
  <c r="J105" s="1"/>
  <c r="F106" l="1"/>
  <c r="H106" s="1"/>
  <c r="E106"/>
  <c r="L106" s="1"/>
  <c r="K105"/>
  <c r="I106" l="1"/>
  <c r="J106" s="1"/>
  <c r="F107" l="1"/>
  <c r="H107" s="1"/>
  <c r="E107"/>
  <c r="L107" s="1"/>
  <c r="K106"/>
  <c r="I107" l="1"/>
  <c r="J107" s="1"/>
  <c r="F108" l="1"/>
  <c r="H108" s="1"/>
  <c r="E108"/>
  <c r="L108" s="1"/>
  <c r="K107"/>
  <c r="I108" l="1"/>
  <c r="J108" s="1"/>
  <c r="F109" l="1"/>
  <c r="H109" s="1"/>
  <c r="E109"/>
  <c r="L109" s="1"/>
  <c r="K108"/>
  <c r="I109" l="1"/>
  <c r="J109" s="1"/>
  <c r="F110" l="1"/>
  <c r="H110" s="1"/>
  <c r="E110"/>
  <c r="K109"/>
  <c r="L110" l="1"/>
  <c r="M110" s="1"/>
  <c r="N110"/>
  <c r="I110"/>
  <c r="J110" s="1"/>
  <c r="F111" l="1"/>
  <c r="H111" s="1"/>
  <c r="E111"/>
  <c r="K110"/>
  <c r="L111" l="1"/>
  <c r="I111"/>
  <c r="J111" s="1"/>
  <c r="F112" l="1"/>
  <c r="H112" s="1"/>
  <c r="E112"/>
  <c r="K111"/>
  <c r="L112" l="1"/>
  <c r="I112"/>
  <c r="J112" s="1"/>
  <c r="F113" l="1"/>
  <c r="H113" s="1"/>
  <c r="E113"/>
  <c r="K112"/>
  <c r="L113" l="1"/>
  <c r="I113"/>
  <c r="J113" s="1"/>
  <c r="F114" l="1"/>
  <c r="H114" s="1"/>
  <c r="E114"/>
  <c r="K113"/>
  <c r="L114" l="1"/>
  <c r="I114"/>
  <c r="J114" s="1"/>
  <c r="F115" l="1"/>
  <c r="H115" s="1"/>
  <c r="E115"/>
  <c r="K114"/>
  <c r="L115" l="1"/>
  <c r="I115"/>
  <c r="J115" s="1"/>
  <c r="F116" l="1"/>
  <c r="H116" s="1"/>
  <c r="E116"/>
  <c r="L116" s="1"/>
  <c r="K115"/>
  <c r="I116" l="1"/>
  <c r="J116" s="1"/>
  <c r="F117" l="1"/>
  <c r="H117" s="1"/>
  <c r="E117"/>
  <c r="L117" s="1"/>
  <c r="K116"/>
  <c r="I117" l="1"/>
  <c r="J117" s="1"/>
  <c r="F118" l="1"/>
  <c r="H118" s="1"/>
  <c r="E118"/>
  <c r="L118" s="1"/>
  <c r="K117"/>
  <c r="I118" l="1"/>
  <c r="J118" s="1"/>
  <c r="F119" l="1"/>
  <c r="H119" s="1"/>
  <c r="E119"/>
  <c r="L119" s="1"/>
  <c r="K118"/>
  <c r="I119" l="1"/>
  <c r="J119" s="1"/>
  <c r="F120" l="1"/>
  <c r="H120" s="1"/>
  <c r="E120"/>
  <c r="L120" s="1"/>
  <c r="K119"/>
  <c r="I120" l="1"/>
  <c r="J120" s="1"/>
  <c r="F121" l="1"/>
  <c r="H121" s="1"/>
  <c r="E121"/>
  <c r="L121" s="1"/>
  <c r="K120"/>
  <c r="I121" l="1"/>
  <c r="J121" s="1"/>
  <c r="F122" l="1"/>
  <c r="H122" s="1"/>
  <c r="E122"/>
  <c r="K121"/>
  <c r="L122" l="1"/>
  <c r="M122" s="1"/>
  <c r="N122"/>
  <c r="I122"/>
  <c r="J122" s="1"/>
  <c r="F123" l="1"/>
  <c r="H123" s="1"/>
  <c r="E123"/>
  <c r="K122"/>
  <c r="L123" l="1"/>
  <c r="I123"/>
  <c r="J123" l="1"/>
  <c r="F124" l="1"/>
  <c r="H124" s="1"/>
  <c r="E124"/>
  <c r="K123"/>
  <c r="L124" l="1"/>
  <c r="I124"/>
  <c r="J124" s="1"/>
  <c r="F125" l="1"/>
  <c r="H125" s="1"/>
  <c r="E125"/>
  <c r="K124"/>
  <c r="L125" l="1"/>
  <c r="I125"/>
  <c r="J125" s="1"/>
  <c r="F126" l="1"/>
  <c r="H126" s="1"/>
  <c r="E126"/>
  <c r="K125"/>
  <c r="L126" l="1"/>
  <c r="I126"/>
  <c r="J126" s="1"/>
  <c r="F127" l="1"/>
  <c r="H127" s="1"/>
  <c r="E127"/>
  <c r="K126"/>
  <c r="L127" l="1"/>
  <c r="I127"/>
  <c r="J127" s="1"/>
  <c r="F128" l="1"/>
  <c r="H128" s="1"/>
  <c r="E128"/>
  <c r="L128" s="1"/>
  <c r="K127"/>
  <c r="I128" l="1"/>
  <c r="J128" s="1"/>
  <c r="F129" l="1"/>
  <c r="H129" s="1"/>
  <c r="E129"/>
  <c r="L129" s="1"/>
  <c r="K128"/>
  <c r="I129" l="1"/>
  <c r="J129" s="1"/>
  <c r="F130" l="1"/>
  <c r="H130" s="1"/>
  <c r="E130"/>
  <c r="L130" s="1"/>
  <c r="K129"/>
  <c r="I130" l="1"/>
  <c r="J130" s="1"/>
  <c r="F131" l="1"/>
  <c r="H131" s="1"/>
  <c r="E131"/>
  <c r="L131" s="1"/>
  <c r="K130"/>
  <c r="I131" l="1"/>
  <c r="J131" s="1"/>
  <c r="F132" l="1"/>
  <c r="H132" s="1"/>
  <c r="E132"/>
  <c r="L132" s="1"/>
  <c r="K131"/>
  <c r="I132" l="1"/>
  <c r="J132" s="1"/>
  <c r="F133" l="1"/>
  <c r="H133" s="1"/>
  <c r="E133"/>
  <c r="L133" s="1"/>
  <c r="K132"/>
  <c r="I133" l="1"/>
  <c r="J133" s="1"/>
  <c r="F134" l="1"/>
  <c r="H134" s="1"/>
  <c r="E134"/>
  <c r="K133"/>
  <c r="L134" l="1"/>
  <c r="M134" s="1"/>
  <c r="N134"/>
  <c r="I134"/>
  <c r="J134" s="1"/>
  <c r="F135" l="1"/>
  <c r="H135" s="1"/>
  <c r="E135"/>
  <c r="K134"/>
  <c r="L135" l="1"/>
  <c r="I135"/>
  <c r="J135" s="1"/>
  <c r="F136" l="1"/>
  <c r="H136" s="1"/>
  <c r="E136"/>
  <c r="K135"/>
  <c r="L136" l="1"/>
  <c r="I136"/>
  <c r="J136" s="1"/>
  <c r="F137" l="1"/>
  <c r="H137" s="1"/>
  <c r="E137"/>
  <c r="K136"/>
  <c r="I137" l="1"/>
  <c r="J137" s="1"/>
  <c r="E138" s="1"/>
  <c r="L138" s="1"/>
  <c r="L137"/>
  <c r="F138" l="1"/>
  <c r="H138" s="1"/>
  <c r="I138" s="1"/>
  <c r="J138" s="1"/>
  <c r="K137"/>
  <c r="E139" l="1"/>
  <c r="F139"/>
  <c r="H139" s="1"/>
  <c r="K138"/>
  <c r="L139" l="1"/>
  <c r="I139"/>
  <c r="J139" s="1"/>
  <c r="E140" l="1"/>
  <c r="F140"/>
  <c r="H140" s="1"/>
  <c r="K139"/>
  <c r="L140" l="1"/>
  <c r="I140"/>
  <c r="J140" s="1"/>
  <c r="E141" l="1"/>
  <c r="L141" s="1"/>
  <c r="F141"/>
  <c r="H141" s="1"/>
  <c r="K140"/>
  <c r="I141" l="1"/>
  <c r="J141" s="1"/>
  <c r="E142" l="1"/>
  <c r="L142" s="1"/>
  <c r="F142"/>
  <c r="H142" s="1"/>
  <c r="K141"/>
  <c r="I142" l="1"/>
  <c r="J142" s="1"/>
  <c r="E143" l="1"/>
  <c r="L143" s="1"/>
  <c r="F143"/>
  <c r="H143" s="1"/>
  <c r="K142"/>
  <c r="I143" l="1"/>
  <c r="J143" s="1"/>
  <c r="E144" l="1"/>
  <c r="L144" s="1"/>
  <c r="F144"/>
  <c r="H144" s="1"/>
  <c r="K143"/>
  <c r="I144" l="1"/>
  <c r="J144" s="1"/>
  <c r="E145" l="1"/>
  <c r="L145" s="1"/>
  <c r="F145"/>
  <c r="H145" s="1"/>
  <c r="K144"/>
  <c r="I145" l="1"/>
  <c r="J145" s="1"/>
  <c r="E146" l="1"/>
  <c r="F146"/>
  <c r="H146" s="1"/>
  <c r="K145"/>
  <c r="L146" l="1"/>
  <c r="M146" s="1"/>
  <c r="N146"/>
  <c r="I146"/>
  <c r="J146" s="1"/>
  <c r="E147" l="1"/>
  <c r="F147"/>
  <c r="H147" s="1"/>
  <c r="K146"/>
  <c r="L147" l="1"/>
  <c r="I147"/>
  <c r="J147" l="1"/>
  <c r="E148" l="1"/>
  <c r="F148"/>
  <c r="H148" s="1"/>
  <c r="K147"/>
  <c r="I148" l="1"/>
  <c r="J148" s="1"/>
  <c r="L148"/>
  <c r="E149" l="1"/>
  <c r="F149"/>
  <c r="H149" s="1"/>
  <c r="K148"/>
  <c r="L149" l="1"/>
  <c r="I149"/>
  <c r="J149" s="1"/>
  <c r="E150" l="1"/>
  <c r="F150"/>
  <c r="H150" s="1"/>
  <c r="K149"/>
  <c r="L150" l="1"/>
  <c r="I150"/>
  <c r="J150" s="1"/>
  <c r="E151" l="1"/>
  <c r="F151"/>
  <c r="H151" s="1"/>
  <c r="K150"/>
  <c r="L151" l="1"/>
  <c r="I151"/>
  <c r="J151" s="1"/>
  <c r="E152" l="1"/>
  <c r="L152" s="1"/>
  <c r="F152"/>
  <c r="H152" s="1"/>
  <c r="K151"/>
  <c r="I152" l="1"/>
  <c r="J152" s="1"/>
  <c r="E153" l="1"/>
  <c r="L153" s="1"/>
  <c r="F153"/>
  <c r="H153" s="1"/>
  <c r="K152"/>
  <c r="I153" l="1"/>
  <c r="J153" s="1"/>
  <c r="E154" l="1"/>
  <c r="L154" s="1"/>
  <c r="F154"/>
  <c r="H154" s="1"/>
  <c r="K153"/>
  <c r="I154" l="1"/>
  <c r="J154" s="1"/>
  <c r="E155" l="1"/>
  <c r="L155" s="1"/>
  <c r="F155"/>
  <c r="H155" s="1"/>
  <c r="K154"/>
  <c r="I155" l="1"/>
  <c r="J155" s="1"/>
  <c r="E156" l="1"/>
  <c r="L156" s="1"/>
  <c r="F156"/>
  <c r="H156" s="1"/>
  <c r="K155"/>
  <c r="I156" l="1"/>
  <c r="J156" s="1"/>
  <c r="E157" l="1"/>
  <c r="L157" s="1"/>
  <c r="F157"/>
  <c r="H157" s="1"/>
  <c r="K156"/>
  <c r="I157" l="1"/>
  <c r="J157" s="1"/>
  <c r="E158" l="1"/>
  <c r="F158"/>
  <c r="H158" s="1"/>
  <c r="K157"/>
  <c r="L158" l="1"/>
  <c r="M158" s="1"/>
  <c r="N158"/>
  <c r="I158"/>
  <c r="J158" s="1"/>
  <c r="E159" l="1"/>
  <c r="F159"/>
  <c r="H159" s="1"/>
  <c r="K158"/>
  <c r="L159" l="1"/>
  <c r="I159"/>
  <c r="J159" l="1"/>
  <c r="E160" l="1"/>
  <c r="F160"/>
  <c r="H160" s="1"/>
  <c r="K159"/>
  <c r="L160" l="1"/>
  <c r="I160"/>
  <c r="J160" s="1"/>
  <c r="E161" l="1"/>
  <c r="F161"/>
  <c r="H161" s="1"/>
  <c r="K160"/>
  <c r="I161" l="1"/>
  <c r="J161" s="1"/>
  <c r="E162" s="1"/>
  <c r="L162" s="1"/>
  <c r="L161"/>
  <c r="K161" l="1"/>
  <c r="F162"/>
  <c r="H162" s="1"/>
  <c r="I162" s="1"/>
  <c r="J162" s="1"/>
  <c r="E163" l="1"/>
  <c r="F163"/>
  <c r="H163" s="1"/>
  <c r="K162"/>
  <c r="L163" l="1"/>
  <c r="I163"/>
  <c r="J163" s="1"/>
  <c r="E164" l="1"/>
  <c r="F164"/>
  <c r="H164" s="1"/>
  <c r="K163"/>
  <c r="L164" l="1"/>
  <c r="I164"/>
  <c r="J164" s="1"/>
  <c r="E165" l="1"/>
  <c r="L165" s="1"/>
  <c r="F165"/>
  <c r="H165" s="1"/>
  <c r="K164"/>
  <c r="I165" l="1"/>
  <c r="J165" s="1"/>
  <c r="E166" l="1"/>
  <c r="L166" s="1"/>
  <c r="F166"/>
  <c r="H166" s="1"/>
  <c r="K165"/>
  <c r="I166" l="1"/>
  <c r="J166" s="1"/>
  <c r="E167" l="1"/>
  <c r="L167" s="1"/>
  <c r="F167"/>
  <c r="H167" s="1"/>
  <c r="K166"/>
  <c r="I167" l="1"/>
  <c r="J167" s="1"/>
  <c r="E168" l="1"/>
  <c r="L168" s="1"/>
  <c r="F168"/>
  <c r="H168" s="1"/>
  <c r="K167"/>
  <c r="I168" l="1"/>
  <c r="J168" s="1"/>
  <c r="E169" l="1"/>
  <c r="L169" s="1"/>
  <c r="F169"/>
  <c r="H169" s="1"/>
  <c r="K168"/>
  <c r="I169" l="1"/>
  <c r="J169" s="1"/>
  <c r="E170" l="1"/>
  <c r="F170"/>
  <c r="H170" s="1"/>
  <c r="K169"/>
  <c r="L170" l="1"/>
  <c r="M170" s="1"/>
  <c r="N170"/>
  <c r="I170"/>
  <c r="J170" s="1"/>
  <c r="F171" l="1"/>
  <c r="H171" s="1"/>
  <c r="E171"/>
  <c r="K170"/>
  <c r="L171" l="1"/>
  <c r="I171"/>
  <c r="J171" s="1"/>
  <c r="F172" l="1"/>
  <c r="H172" s="1"/>
  <c r="E172"/>
  <c r="K171"/>
  <c r="L172" l="1"/>
  <c r="I172"/>
  <c r="J172" s="1"/>
  <c r="F173" l="1"/>
  <c r="H173" s="1"/>
  <c r="E173"/>
  <c r="K172"/>
  <c r="L173" l="1"/>
  <c r="I173"/>
  <c r="J173" s="1"/>
  <c r="F174" l="1"/>
  <c r="H174" s="1"/>
  <c r="E174"/>
  <c r="K173"/>
  <c r="L174" l="1"/>
  <c r="I174"/>
  <c r="J174" s="1"/>
  <c r="F175" l="1"/>
  <c r="H175" s="1"/>
  <c r="E175"/>
  <c r="K174"/>
  <c r="L175" l="1"/>
  <c r="I175"/>
  <c r="J175" s="1"/>
  <c r="F176" l="1"/>
  <c r="H176" s="1"/>
  <c r="E176"/>
  <c r="L176" s="1"/>
  <c r="K175"/>
  <c r="I176" l="1"/>
  <c r="J176" s="1"/>
  <c r="F177" l="1"/>
  <c r="H177" s="1"/>
  <c r="E177"/>
  <c r="L177" s="1"/>
  <c r="K176"/>
  <c r="I177" l="1"/>
  <c r="J177" s="1"/>
  <c r="F178" l="1"/>
  <c r="H178" s="1"/>
  <c r="E178"/>
  <c r="L178" s="1"/>
  <c r="K177"/>
  <c r="I178" l="1"/>
  <c r="J178" s="1"/>
  <c r="F179" l="1"/>
  <c r="H179" s="1"/>
  <c r="E179"/>
  <c r="L179" s="1"/>
  <c r="K178"/>
  <c r="I179" l="1"/>
  <c r="J179" s="1"/>
  <c r="F180" l="1"/>
  <c r="H180" s="1"/>
  <c r="E180"/>
  <c r="L180" s="1"/>
  <c r="K179"/>
  <c r="I180" l="1"/>
  <c r="J180" s="1"/>
  <c r="F181" l="1"/>
  <c r="H181" s="1"/>
  <c r="E181"/>
  <c r="L181" s="1"/>
  <c r="K180"/>
  <c r="I181" l="1"/>
  <c r="J181" s="1"/>
  <c r="F182" l="1"/>
  <c r="H182" s="1"/>
  <c r="E182"/>
  <c r="K181"/>
  <c r="L182" l="1"/>
  <c r="M182" s="1"/>
  <c r="N182"/>
  <c r="I182"/>
  <c r="J182" s="1"/>
  <c r="F183" l="1"/>
  <c r="H183" s="1"/>
  <c r="E183"/>
  <c r="K182"/>
  <c r="L183" l="1"/>
  <c r="I183"/>
  <c r="J183" l="1"/>
  <c r="F184" l="1"/>
  <c r="H184" s="1"/>
  <c r="E184"/>
  <c r="K183"/>
  <c r="L184" l="1"/>
  <c r="I184"/>
  <c r="J184" s="1"/>
  <c r="F185" l="1"/>
  <c r="H185" s="1"/>
  <c r="E185"/>
  <c r="K184"/>
  <c r="L185" l="1"/>
  <c r="I185"/>
  <c r="J185" s="1"/>
  <c r="F186" l="1"/>
  <c r="H186" s="1"/>
  <c r="E186"/>
  <c r="K185"/>
  <c r="L186" l="1"/>
  <c r="I186"/>
  <c r="J186" s="1"/>
  <c r="F187" l="1"/>
  <c r="H187" s="1"/>
  <c r="E187"/>
  <c r="K186"/>
  <c r="L187" l="1"/>
  <c r="I187"/>
  <c r="J187" s="1"/>
  <c r="F188" l="1"/>
  <c r="H188" s="1"/>
  <c r="E188"/>
  <c r="L188" s="1"/>
  <c r="K187"/>
  <c r="I188" l="1"/>
  <c r="J188" s="1"/>
  <c r="F189" l="1"/>
  <c r="H189" s="1"/>
  <c r="E189"/>
  <c r="L189" s="1"/>
  <c r="K188"/>
  <c r="I189" l="1"/>
  <c r="J189" s="1"/>
  <c r="F190" l="1"/>
  <c r="H190" s="1"/>
  <c r="E190"/>
  <c r="L190" s="1"/>
  <c r="K189"/>
  <c r="I190" l="1"/>
  <c r="J190" s="1"/>
  <c r="F191" l="1"/>
  <c r="H191" s="1"/>
  <c r="E191"/>
  <c r="L191" s="1"/>
  <c r="K190"/>
  <c r="I191" l="1"/>
  <c r="J191" s="1"/>
  <c r="F192" l="1"/>
  <c r="H192" s="1"/>
  <c r="E192"/>
  <c r="L192" s="1"/>
  <c r="K191"/>
  <c r="I192" l="1"/>
  <c r="J192" s="1"/>
  <c r="F193" l="1"/>
  <c r="H193" s="1"/>
  <c r="E193"/>
  <c r="L193" s="1"/>
  <c r="K192"/>
  <c r="I193" l="1"/>
  <c r="J193" s="1"/>
  <c r="F194" l="1"/>
  <c r="H194" s="1"/>
  <c r="E194"/>
  <c r="K193"/>
  <c r="L194" l="1"/>
  <c r="M194" s="1"/>
  <c r="N194"/>
  <c r="I194"/>
  <c r="J194" s="1"/>
  <c r="F195" l="1"/>
  <c r="H195" s="1"/>
  <c r="E195"/>
  <c r="K194"/>
  <c r="L195" l="1"/>
  <c r="I195"/>
  <c r="J195" l="1"/>
  <c r="F196" l="1"/>
  <c r="H196" s="1"/>
  <c r="E196"/>
  <c r="K195"/>
  <c r="L196" l="1"/>
  <c r="I196"/>
  <c r="J196" s="1"/>
  <c r="F197" l="1"/>
  <c r="H197" s="1"/>
  <c r="E197"/>
  <c r="K196"/>
  <c r="L197" l="1"/>
  <c r="I197"/>
  <c r="J197" s="1"/>
  <c r="F198" l="1"/>
  <c r="H198" s="1"/>
  <c r="E198"/>
  <c r="K197"/>
  <c r="L198" l="1"/>
  <c r="I198"/>
  <c r="J198" s="1"/>
  <c r="F199" l="1"/>
  <c r="H199" s="1"/>
  <c r="E199"/>
  <c r="K198"/>
  <c r="L199" l="1"/>
  <c r="I199"/>
  <c r="J199" s="1"/>
  <c r="F200" l="1"/>
  <c r="H200" s="1"/>
  <c r="E200"/>
  <c r="L200" s="1"/>
  <c r="K199"/>
  <c r="I200" l="1"/>
  <c r="J200" s="1"/>
  <c r="F201" l="1"/>
  <c r="H201" s="1"/>
  <c r="E201"/>
  <c r="L201" s="1"/>
  <c r="K200"/>
  <c r="I201" l="1"/>
  <c r="J201" s="1"/>
  <c r="F202" l="1"/>
  <c r="H202" s="1"/>
  <c r="E202"/>
  <c r="L202" s="1"/>
  <c r="K201"/>
  <c r="I202" l="1"/>
  <c r="J202" s="1"/>
  <c r="F203" l="1"/>
  <c r="H203" s="1"/>
  <c r="E203"/>
  <c r="L203" s="1"/>
  <c r="K202"/>
  <c r="I203" l="1"/>
  <c r="J203" s="1"/>
  <c r="F204" l="1"/>
  <c r="H204" s="1"/>
  <c r="E204"/>
  <c r="L204" s="1"/>
  <c r="K203"/>
  <c r="I204" l="1"/>
  <c r="J204" s="1"/>
  <c r="F205" l="1"/>
  <c r="H205" s="1"/>
  <c r="E205"/>
  <c r="L205" s="1"/>
  <c r="K204"/>
  <c r="I205" l="1"/>
  <c r="J205" s="1"/>
  <c r="F206" l="1"/>
  <c r="H206" s="1"/>
  <c r="E206"/>
  <c r="K205"/>
  <c r="L206" l="1"/>
  <c r="M206" s="1"/>
  <c r="N206"/>
  <c r="I206"/>
  <c r="J206" s="1"/>
  <c r="F207" l="1"/>
  <c r="H207" s="1"/>
  <c r="E207"/>
  <c r="K206"/>
  <c r="L207" l="1"/>
  <c r="I207"/>
  <c r="J207" l="1"/>
  <c r="F208" l="1"/>
  <c r="H208" s="1"/>
  <c r="E208"/>
  <c r="K207"/>
  <c r="L208" l="1"/>
  <c r="I208"/>
  <c r="J208" s="1"/>
  <c r="F209" l="1"/>
  <c r="H209" s="1"/>
  <c r="E209"/>
  <c r="K208"/>
  <c r="L209" l="1"/>
  <c r="I209"/>
  <c r="J209" s="1"/>
  <c r="F210" l="1"/>
  <c r="H210" s="1"/>
  <c r="E210"/>
  <c r="K209"/>
  <c r="L210" l="1"/>
  <c r="I210"/>
  <c r="J210" s="1"/>
  <c r="F211" l="1"/>
  <c r="H211" s="1"/>
  <c r="E211"/>
  <c r="K210"/>
  <c r="L211" l="1"/>
  <c r="I211"/>
  <c r="J211" s="1"/>
  <c r="F212" l="1"/>
  <c r="H212" s="1"/>
  <c r="E212"/>
  <c r="L212" s="1"/>
  <c r="K211"/>
  <c r="I212" l="1"/>
  <c r="J212" s="1"/>
  <c r="F213" l="1"/>
  <c r="H213" s="1"/>
  <c r="E213"/>
  <c r="L213" s="1"/>
  <c r="K212"/>
  <c r="I213" l="1"/>
  <c r="J213" s="1"/>
  <c r="F214" l="1"/>
  <c r="H214" s="1"/>
  <c r="E214"/>
  <c r="L214" s="1"/>
  <c r="K213"/>
  <c r="I214" l="1"/>
  <c r="J214" s="1"/>
  <c r="F215" l="1"/>
  <c r="H215" s="1"/>
  <c r="E215"/>
  <c r="L215" s="1"/>
  <c r="K214"/>
  <c r="I215" l="1"/>
  <c r="J215" s="1"/>
  <c r="F216" l="1"/>
  <c r="H216" s="1"/>
  <c r="E216"/>
  <c r="L216" s="1"/>
  <c r="K215"/>
  <c r="I216" l="1"/>
  <c r="J216" s="1"/>
  <c r="F217" l="1"/>
  <c r="H217" s="1"/>
  <c r="E217"/>
  <c r="L217" s="1"/>
  <c r="K216"/>
  <c r="I217" l="1"/>
  <c r="J217" s="1"/>
  <c r="F218" l="1"/>
  <c r="H218" s="1"/>
  <c r="E218"/>
  <c r="K217"/>
  <c r="L218" l="1"/>
  <c r="M218" s="1"/>
  <c r="N218"/>
  <c r="I218"/>
  <c r="J218" s="1"/>
  <c r="F219" l="1"/>
  <c r="H219" s="1"/>
  <c r="E219"/>
  <c r="K218"/>
  <c r="L219" l="1"/>
  <c r="I219"/>
  <c r="J219" l="1"/>
  <c r="F220" l="1"/>
  <c r="H220" s="1"/>
  <c r="E220"/>
  <c r="K219"/>
  <c r="L220" l="1"/>
  <c r="I220"/>
  <c r="J220" s="1"/>
  <c r="F221" l="1"/>
  <c r="H221" s="1"/>
  <c r="E221"/>
  <c r="K220"/>
  <c r="L221" l="1"/>
  <c r="I221"/>
  <c r="J221" s="1"/>
  <c r="F222" l="1"/>
  <c r="H222" s="1"/>
  <c r="E222"/>
  <c r="K221"/>
  <c r="L222" l="1"/>
  <c r="I222"/>
  <c r="J222" s="1"/>
  <c r="F223" l="1"/>
  <c r="H223" s="1"/>
  <c r="E223"/>
  <c r="K222"/>
  <c r="L223" l="1"/>
  <c r="I223"/>
  <c r="J223" s="1"/>
  <c r="F224" l="1"/>
  <c r="H224" s="1"/>
  <c r="E224"/>
  <c r="L224" s="1"/>
  <c r="K223"/>
  <c r="I224" l="1"/>
  <c r="J224" s="1"/>
  <c r="F225" l="1"/>
  <c r="H225" s="1"/>
  <c r="E225"/>
  <c r="L225" s="1"/>
  <c r="K224"/>
  <c r="I225" l="1"/>
  <c r="J225" s="1"/>
  <c r="F226" l="1"/>
  <c r="H226" s="1"/>
  <c r="E226"/>
  <c r="L226" s="1"/>
  <c r="K225"/>
  <c r="I226" l="1"/>
  <c r="J226" s="1"/>
  <c r="F227" l="1"/>
  <c r="H227" s="1"/>
  <c r="E227"/>
  <c r="L227" s="1"/>
  <c r="K226"/>
  <c r="I227" l="1"/>
  <c r="J227" s="1"/>
  <c r="F228" l="1"/>
  <c r="H228" s="1"/>
  <c r="E228"/>
  <c r="L228" s="1"/>
  <c r="K227"/>
  <c r="I228" l="1"/>
  <c r="J228" s="1"/>
  <c r="F229" l="1"/>
  <c r="H229" s="1"/>
  <c r="E229"/>
  <c r="L229" s="1"/>
  <c r="K228"/>
  <c r="I229" l="1"/>
  <c r="J229" s="1"/>
  <c r="F230" l="1"/>
  <c r="H230" s="1"/>
  <c r="E230"/>
  <c r="K229"/>
  <c r="L230" l="1"/>
  <c r="M230" s="1"/>
  <c r="N230"/>
  <c r="I230"/>
  <c r="J230" s="1"/>
  <c r="F231" l="1"/>
  <c r="H231" s="1"/>
  <c r="E231"/>
  <c r="K230"/>
  <c r="L231" l="1"/>
  <c r="I231"/>
  <c r="J231" l="1"/>
  <c r="F232" l="1"/>
  <c r="H232" s="1"/>
  <c r="E232"/>
  <c r="K231"/>
  <c r="L232" l="1"/>
  <c r="I232"/>
  <c r="J232" s="1"/>
  <c r="F233" l="1"/>
  <c r="H233" s="1"/>
  <c r="E233"/>
  <c r="K232"/>
  <c r="I233" l="1"/>
  <c r="J233" s="1"/>
  <c r="E234" s="1"/>
  <c r="L234" s="1"/>
  <c r="L233"/>
  <c r="F234" l="1"/>
  <c r="H234" s="1"/>
  <c r="I234" s="1"/>
  <c r="J234" s="1"/>
  <c r="K233"/>
  <c r="F235" l="1"/>
  <c r="H235" s="1"/>
  <c r="E235"/>
  <c r="K234"/>
  <c r="L235" l="1"/>
  <c r="I235"/>
  <c r="J235" s="1"/>
  <c r="E236" l="1"/>
  <c r="F236"/>
  <c r="H236" s="1"/>
  <c r="K235"/>
  <c r="L236" l="1"/>
  <c r="I236"/>
  <c r="J236" s="1"/>
  <c r="F237" l="1"/>
  <c r="H237" s="1"/>
  <c r="E237"/>
  <c r="L237" s="1"/>
  <c r="K236"/>
  <c r="I237" l="1"/>
  <c r="J237" s="1"/>
  <c r="E238" l="1"/>
  <c r="L238" s="1"/>
  <c r="F238"/>
  <c r="H238" s="1"/>
  <c r="K237"/>
  <c r="I238" l="1"/>
  <c r="J238" s="1"/>
  <c r="F239" l="1"/>
  <c r="H239" s="1"/>
  <c r="E239"/>
  <c r="L239" s="1"/>
  <c r="K238"/>
  <c r="I239" l="1"/>
  <c r="J239" s="1"/>
  <c r="E240" l="1"/>
  <c r="L240" s="1"/>
  <c r="F240"/>
  <c r="H240" s="1"/>
  <c r="K239"/>
  <c r="I240" l="1"/>
  <c r="J240" s="1"/>
  <c r="F241" l="1"/>
  <c r="H241" s="1"/>
  <c r="E241"/>
  <c r="L241" s="1"/>
  <c r="K240"/>
  <c r="I241" l="1"/>
  <c r="J241" s="1"/>
  <c r="E242" l="1"/>
  <c r="F242"/>
  <c r="H242" s="1"/>
  <c r="K241"/>
  <c r="I242" l="1"/>
  <c r="J242" s="1"/>
  <c r="F243" s="1"/>
  <c r="H243" s="1"/>
  <c r="L242"/>
  <c r="M242" s="1"/>
  <c r="N242"/>
  <c r="K242" l="1"/>
  <c r="E243"/>
  <c r="L243" s="1"/>
  <c r="I243" l="1"/>
  <c r="J243" s="1"/>
  <c r="E244" s="1"/>
  <c r="F244" l="1"/>
  <c r="H244" s="1"/>
  <c r="I244" s="1"/>
  <c r="J244" s="1"/>
  <c r="K243"/>
  <c r="L244"/>
  <c r="F245" l="1"/>
  <c r="H245" s="1"/>
  <c r="E245"/>
  <c r="K244"/>
  <c r="L245" l="1"/>
  <c r="I245"/>
  <c r="J245" s="1"/>
  <c r="E246" l="1"/>
  <c r="F246"/>
  <c r="H246" s="1"/>
  <c r="K245"/>
  <c r="L246" l="1"/>
  <c r="I246"/>
  <c r="J246" s="1"/>
  <c r="F247" l="1"/>
  <c r="H247" s="1"/>
  <c r="E247"/>
  <c r="K246"/>
  <c r="L247" l="1"/>
  <c r="I247"/>
  <c r="J247" s="1"/>
  <c r="E248" l="1"/>
  <c r="L248" s="1"/>
  <c r="F248"/>
  <c r="H248" s="1"/>
  <c r="K247"/>
  <c r="I248" l="1"/>
  <c r="J248" s="1"/>
  <c r="F249" l="1"/>
  <c r="H249" s="1"/>
  <c r="E249"/>
  <c r="L249" s="1"/>
  <c r="K248"/>
  <c r="I249" l="1"/>
  <c r="J249" s="1"/>
  <c r="E250" l="1"/>
  <c r="L250" s="1"/>
  <c r="F250"/>
  <c r="H250" s="1"/>
  <c r="K249"/>
  <c r="I250" l="1"/>
  <c r="J250" s="1"/>
  <c r="F251" l="1"/>
  <c r="H251" s="1"/>
  <c r="E251"/>
  <c r="L251" s="1"/>
  <c r="K250"/>
  <c r="I251" l="1"/>
  <c r="J251" s="1"/>
  <c r="E252" l="1"/>
  <c r="L252" s="1"/>
  <c r="F252"/>
  <c r="H252" s="1"/>
  <c r="K251"/>
  <c r="I252" l="1"/>
  <c r="J252" s="1"/>
  <c r="F253" l="1"/>
  <c r="H253" s="1"/>
  <c r="E253"/>
  <c r="L253" s="1"/>
  <c r="K252"/>
  <c r="I253" l="1"/>
  <c r="J253" s="1"/>
  <c r="E254" l="1"/>
  <c r="F254"/>
  <c r="H254" s="1"/>
  <c r="K253"/>
  <c r="I254" l="1"/>
  <c r="J254" s="1"/>
  <c r="F255" s="1"/>
  <c r="H255" s="1"/>
  <c r="L254"/>
  <c r="M254" s="1"/>
  <c r="N254"/>
  <c r="E255" l="1"/>
  <c r="I255" s="1"/>
  <c r="K254"/>
  <c r="L255" l="1"/>
  <c r="J255"/>
  <c r="E256" l="1"/>
  <c r="F256"/>
  <c r="H256" s="1"/>
  <c r="K255"/>
  <c r="L256" l="1"/>
  <c r="I256"/>
  <c r="J256" s="1"/>
  <c r="F257" l="1"/>
  <c r="H257" s="1"/>
  <c r="E257"/>
  <c r="K256"/>
  <c r="L257" l="1"/>
  <c r="I257"/>
  <c r="J257" s="1"/>
  <c r="E258" l="1"/>
  <c r="F258"/>
  <c r="H258" s="1"/>
  <c r="K257"/>
  <c r="L258" l="1"/>
  <c r="I258"/>
  <c r="J258" s="1"/>
  <c r="F259" l="1"/>
  <c r="H259" s="1"/>
  <c r="E259"/>
  <c r="K258"/>
  <c r="L259" l="1"/>
  <c r="I259"/>
  <c r="J259" s="1"/>
  <c r="E260" l="1"/>
  <c r="L260" s="1"/>
  <c r="F260"/>
  <c r="H260" s="1"/>
  <c r="K259"/>
  <c r="I260" l="1"/>
  <c r="J260" s="1"/>
  <c r="F261" l="1"/>
  <c r="H261" s="1"/>
  <c r="E261"/>
  <c r="L261" s="1"/>
  <c r="K260"/>
  <c r="I261" l="1"/>
  <c r="J261" s="1"/>
  <c r="E262" l="1"/>
  <c r="L262" s="1"/>
  <c r="F262"/>
  <c r="H262" s="1"/>
  <c r="K261"/>
  <c r="I262" l="1"/>
  <c r="J262" s="1"/>
  <c r="F263" l="1"/>
  <c r="H263" s="1"/>
  <c r="E263"/>
  <c r="L263" s="1"/>
  <c r="K262"/>
  <c r="I263" l="1"/>
  <c r="J263" s="1"/>
  <c r="E264" l="1"/>
  <c r="L264" s="1"/>
  <c r="F264"/>
  <c r="H264" s="1"/>
  <c r="K263"/>
  <c r="I264" l="1"/>
  <c r="J264" s="1"/>
  <c r="F265" l="1"/>
  <c r="H265" s="1"/>
  <c r="E265"/>
  <c r="L265" s="1"/>
  <c r="K264"/>
  <c r="I265" l="1"/>
  <c r="J265" s="1"/>
  <c r="E266" l="1"/>
  <c r="F266"/>
  <c r="H266" s="1"/>
  <c r="K265"/>
  <c r="I266" l="1"/>
  <c r="J266" s="1"/>
  <c r="F267" s="1"/>
  <c r="H267" s="1"/>
  <c r="L266"/>
  <c r="M266" s="1"/>
  <c r="N266"/>
  <c r="E267" l="1"/>
  <c r="I267" s="1"/>
  <c r="K266"/>
  <c r="L267" l="1"/>
  <c r="J267"/>
  <c r="E268" l="1"/>
  <c r="F268"/>
  <c r="H268" s="1"/>
  <c r="K267"/>
  <c r="L268" l="1"/>
  <c r="I268"/>
  <c r="J268" s="1"/>
  <c r="F269" l="1"/>
  <c r="H269" s="1"/>
  <c r="E269"/>
  <c r="K268"/>
  <c r="L269" l="1"/>
  <c r="I269"/>
  <c r="J269" s="1"/>
  <c r="E270" l="1"/>
  <c r="F270"/>
  <c r="H270" s="1"/>
  <c r="K269"/>
  <c r="L270" l="1"/>
  <c r="I270"/>
  <c r="J270" s="1"/>
  <c r="F271" l="1"/>
  <c r="H271" s="1"/>
  <c r="E271"/>
  <c r="K270"/>
  <c r="L271" l="1"/>
  <c r="I271"/>
  <c r="J271" s="1"/>
  <c r="E272" l="1"/>
  <c r="L272" s="1"/>
  <c r="F272"/>
  <c r="H272" s="1"/>
  <c r="K271"/>
  <c r="I272" l="1"/>
  <c r="J272" s="1"/>
  <c r="F273" l="1"/>
  <c r="H273" s="1"/>
  <c r="E273"/>
  <c r="L273" s="1"/>
  <c r="K272"/>
  <c r="I273" l="1"/>
  <c r="J273" s="1"/>
  <c r="E274" l="1"/>
  <c r="L274" s="1"/>
  <c r="F274"/>
  <c r="H274" s="1"/>
  <c r="K273"/>
  <c r="I274" l="1"/>
  <c r="J274" s="1"/>
  <c r="F275" l="1"/>
  <c r="H275" s="1"/>
  <c r="E275"/>
  <c r="L275" s="1"/>
  <c r="K274"/>
  <c r="I275" l="1"/>
  <c r="J275" s="1"/>
  <c r="E276" l="1"/>
  <c r="L276" s="1"/>
  <c r="F276"/>
  <c r="H276" s="1"/>
  <c r="K275"/>
  <c r="I276" l="1"/>
  <c r="J276" s="1"/>
  <c r="F277" l="1"/>
  <c r="H277" s="1"/>
  <c r="E277"/>
  <c r="L277" s="1"/>
  <c r="K276"/>
  <c r="I277" l="1"/>
  <c r="J277" s="1"/>
  <c r="E278" l="1"/>
  <c r="F278"/>
  <c r="H278" s="1"/>
  <c r="K277"/>
  <c r="I278" l="1"/>
  <c r="J278" s="1"/>
  <c r="F279" s="1"/>
  <c r="H279" s="1"/>
  <c r="L278"/>
  <c r="M278" s="1"/>
  <c r="N278"/>
  <c r="K278" l="1"/>
  <c r="E279"/>
  <c r="L279" s="1"/>
  <c r="I279" l="1"/>
  <c r="J279" s="1"/>
  <c r="E280" s="1"/>
  <c r="F280" l="1"/>
  <c r="H280" s="1"/>
  <c r="I280" s="1"/>
  <c r="J280" s="1"/>
  <c r="K279"/>
  <c r="L280"/>
  <c r="F281" l="1"/>
  <c r="H281" s="1"/>
  <c r="E281"/>
  <c r="K280"/>
  <c r="L281" l="1"/>
  <c r="I281"/>
  <c r="J281" s="1"/>
  <c r="E282" l="1"/>
  <c r="F282"/>
  <c r="H282" s="1"/>
  <c r="K281"/>
  <c r="L282" l="1"/>
  <c r="I282"/>
  <c r="J282" s="1"/>
  <c r="F283" l="1"/>
  <c r="H283" s="1"/>
  <c r="E283"/>
  <c r="K282"/>
  <c r="L283" l="1"/>
  <c r="I283"/>
  <c r="J283" s="1"/>
  <c r="E284" l="1"/>
  <c r="L284" s="1"/>
  <c r="F284"/>
  <c r="H284" s="1"/>
  <c r="K283"/>
  <c r="I284" l="1"/>
  <c r="J284" s="1"/>
  <c r="F285" l="1"/>
  <c r="H285" s="1"/>
  <c r="E285"/>
  <c r="L285" s="1"/>
  <c r="K284"/>
  <c r="I285" l="1"/>
  <c r="J285" s="1"/>
  <c r="E286" l="1"/>
  <c r="L286" s="1"/>
  <c r="F286"/>
  <c r="H286" s="1"/>
  <c r="K285"/>
  <c r="I286" l="1"/>
  <c r="J286" s="1"/>
  <c r="F287" l="1"/>
  <c r="H287" s="1"/>
  <c r="E287"/>
  <c r="L287" s="1"/>
  <c r="K286"/>
  <c r="I287" l="1"/>
  <c r="J287" s="1"/>
  <c r="E288" l="1"/>
  <c r="L288" s="1"/>
  <c r="F288"/>
  <c r="H288" s="1"/>
  <c r="K287"/>
  <c r="I288" l="1"/>
  <c r="J288" s="1"/>
  <c r="F289" l="1"/>
  <c r="H289" s="1"/>
  <c r="E289"/>
  <c r="L289" s="1"/>
  <c r="K288"/>
  <c r="I289" l="1"/>
  <c r="J289" s="1"/>
  <c r="E290" l="1"/>
  <c r="F290"/>
  <c r="H290" s="1"/>
  <c r="K289"/>
  <c r="I290" l="1"/>
  <c r="J290" s="1"/>
  <c r="F291" s="1"/>
  <c r="H291" s="1"/>
  <c r="L290"/>
  <c r="M290" s="1"/>
  <c r="N290"/>
  <c r="E291" l="1"/>
  <c r="I291" s="1"/>
  <c r="K290"/>
  <c r="L291" l="1"/>
  <c r="J291"/>
  <c r="E292" l="1"/>
  <c r="F292"/>
  <c r="H292" s="1"/>
  <c r="K291"/>
  <c r="L292" l="1"/>
  <c r="I292"/>
  <c r="J292" s="1"/>
  <c r="F293" l="1"/>
  <c r="H293" s="1"/>
  <c r="E293"/>
  <c r="K292"/>
  <c r="L293" l="1"/>
  <c r="I293"/>
  <c r="J293" s="1"/>
  <c r="E294" l="1"/>
  <c r="F294"/>
  <c r="H294" s="1"/>
  <c r="K293"/>
  <c r="L294" l="1"/>
  <c r="I294"/>
  <c r="J294" s="1"/>
  <c r="F295" l="1"/>
  <c r="H295" s="1"/>
  <c r="E295"/>
  <c r="K294"/>
  <c r="L295" l="1"/>
  <c r="I295"/>
  <c r="J295" s="1"/>
  <c r="E296" l="1"/>
  <c r="L296" s="1"/>
  <c r="F296"/>
  <c r="H296" s="1"/>
  <c r="K295"/>
  <c r="I296" l="1"/>
  <c r="J296" s="1"/>
  <c r="E297" s="1"/>
  <c r="L297" s="1"/>
  <c r="F297" l="1"/>
  <c r="H297" s="1"/>
  <c r="I297" s="1"/>
  <c r="J297" s="1"/>
  <c r="K296"/>
  <c r="F298" l="1"/>
  <c r="H298" s="1"/>
  <c r="E298"/>
  <c r="L298" s="1"/>
  <c r="K297"/>
  <c r="I298" l="1"/>
  <c r="J298" s="1"/>
  <c r="E299" l="1"/>
  <c r="L299" s="1"/>
  <c r="F299"/>
  <c r="H299" s="1"/>
  <c r="K298"/>
  <c r="I299" l="1"/>
  <c r="J299" s="1"/>
  <c r="F300" l="1"/>
  <c r="H300" s="1"/>
  <c r="E300"/>
  <c r="L300" s="1"/>
  <c r="K299"/>
  <c r="I300" l="1"/>
  <c r="J300" s="1"/>
  <c r="E301" l="1"/>
  <c r="L301" s="1"/>
  <c r="F301"/>
  <c r="H301" s="1"/>
  <c r="K300"/>
  <c r="I301" l="1"/>
  <c r="J301" s="1"/>
  <c r="E302" l="1"/>
  <c r="F302"/>
  <c r="H302" s="1"/>
  <c r="K301"/>
  <c r="I302" l="1"/>
  <c r="J302" s="1"/>
  <c r="E303" s="1"/>
  <c r="L302"/>
  <c r="M302" s="1"/>
  <c r="N302"/>
  <c r="F303" l="1"/>
  <c r="H303" s="1"/>
  <c r="I303" s="1"/>
  <c r="K302"/>
  <c r="L303"/>
  <c r="J303" l="1"/>
  <c r="F304" l="1"/>
  <c r="H304" s="1"/>
  <c r="E304"/>
  <c r="K303"/>
  <c r="L304" l="1"/>
  <c r="I304"/>
  <c r="J304" l="1"/>
  <c r="E305" l="1"/>
  <c r="F305"/>
  <c r="H305" s="1"/>
  <c r="K304"/>
  <c r="L305" l="1"/>
  <c r="I305"/>
  <c r="J305" s="1"/>
  <c r="F306" l="1"/>
  <c r="H306" s="1"/>
  <c r="E306"/>
  <c r="K305"/>
  <c r="L306" l="1"/>
  <c r="I306"/>
  <c r="J306" s="1"/>
  <c r="E307" l="1"/>
  <c r="F307"/>
  <c r="H307" s="1"/>
  <c r="K306"/>
  <c r="L307" l="1"/>
  <c r="I307"/>
  <c r="J307" s="1"/>
  <c r="F308" l="1"/>
  <c r="H308" s="1"/>
  <c r="E308"/>
  <c r="L308" s="1"/>
  <c r="K307"/>
  <c r="I308" l="1"/>
  <c r="J308" s="1"/>
  <c r="E309" l="1"/>
  <c r="L309" s="1"/>
  <c r="F309"/>
  <c r="H309" s="1"/>
  <c r="K308"/>
  <c r="I309" l="1"/>
  <c r="J309" s="1"/>
  <c r="F310" l="1"/>
  <c r="H310" s="1"/>
  <c r="E310"/>
  <c r="L310" s="1"/>
  <c r="K309"/>
  <c r="I310" l="1"/>
  <c r="J310" s="1"/>
  <c r="E311" l="1"/>
  <c r="L311" s="1"/>
  <c r="F311"/>
  <c r="H311" s="1"/>
  <c r="K310"/>
  <c r="I311" l="1"/>
  <c r="J311" s="1"/>
  <c r="F312" l="1"/>
  <c r="H312" s="1"/>
  <c r="E312"/>
  <c r="L312" s="1"/>
  <c r="K311"/>
  <c r="I312" l="1"/>
  <c r="J312" s="1"/>
  <c r="E313" l="1"/>
  <c r="L313" s="1"/>
  <c r="F313"/>
  <c r="H313" s="1"/>
  <c r="K312"/>
  <c r="I313" l="1"/>
  <c r="J313" s="1"/>
  <c r="E314" l="1"/>
  <c r="F314"/>
  <c r="H314" s="1"/>
  <c r="K313"/>
  <c r="I314" l="1"/>
  <c r="J314" s="1"/>
  <c r="E315" s="1"/>
  <c r="L314"/>
  <c r="M314" s="1"/>
  <c r="N314"/>
  <c r="F315" l="1"/>
  <c r="H315" s="1"/>
  <c r="I315" s="1"/>
  <c r="J315" s="1"/>
  <c r="K314"/>
  <c r="L315"/>
  <c r="F316" l="1"/>
  <c r="H316" s="1"/>
  <c r="E316"/>
  <c r="K315"/>
  <c r="L316" l="1"/>
  <c r="I316"/>
  <c r="J316" l="1"/>
  <c r="E317" l="1"/>
  <c r="F317"/>
  <c r="H317" s="1"/>
  <c r="K316"/>
  <c r="L317" l="1"/>
  <c r="I317"/>
  <c r="J317" s="1"/>
  <c r="F318" l="1"/>
  <c r="H318" s="1"/>
  <c r="E318"/>
  <c r="K317"/>
  <c r="L318" l="1"/>
  <c r="I318"/>
  <c r="J318" s="1"/>
  <c r="E319" l="1"/>
  <c r="F319"/>
  <c r="H319" s="1"/>
  <c r="K318"/>
  <c r="L319" l="1"/>
  <c r="I319"/>
  <c r="J319" s="1"/>
  <c r="F320" l="1"/>
  <c r="H320" s="1"/>
  <c r="E320"/>
  <c r="L320" s="1"/>
  <c r="K319"/>
  <c r="I320" l="1"/>
  <c r="J320" s="1"/>
  <c r="E321" l="1"/>
  <c r="L321" s="1"/>
  <c r="F321"/>
  <c r="H321" s="1"/>
  <c r="K320"/>
  <c r="I321" l="1"/>
  <c r="J321" s="1"/>
  <c r="F322" l="1"/>
  <c r="H322" s="1"/>
  <c r="E322"/>
  <c r="L322" s="1"/>
  <c r="K321"/>
  <c r="I322" l="1"/>
  <c r="J322" s="1"/>
  <c r="E323" l="1"/>
  <c r="L323" s="1"/>
  <c r="F323"/>
  <c r="H323" s="1"/>
  <c r="K322"/>
  <c r="I323" l="1"/>
  <c r="J323" s="1"/>
  <c r="F324" l="1"/>
  <c r="H324" s="1"/>
  <c r="E324"/>
  <c r="L324" s="1"/>
  <c r="K323"/>
  <c r="I324" l="1"/>
  <c r="J324" s="1"/>
  <c r="E325" l="1"/>
  <c r="L325" s="1"/>
  <c r="F325"/>
  <c r="H325" s="1"/>
  <c r="K324"/>
  <c r="I325" l="1"/>
  <c r="J325" s="1"/>
  <c r="E326" l="1"/>
  <c r="F326"/>
  <c r="H326" s="1"/>
  <c r="K325"/>
  <c r="I326" l="1"/>
  <c r="J326" s="1"/>
  <c r="E327" s="1"/>
  <c r="L326"/>
  <c r="M326" s="1"/>
  <c r="N326"/>
  <c r="F327" l="1"/>
  <c r="H327" s="1"/>
  <c r="I327" s="1"/>
  <c r="J327" s="1"/>
  <c r="K326"/>
  <c r="L327"/>
  <c r="F328" l="1"/>
  <c r="H328" s="1"/>
  <c r="E328"/>
  <c r="K327"/>
  <c r="L328" l="1"/>
  <c r="I328"/>
  <c r="J328" l="1"/>
  <c r="E329" l="1"/>
  <c r="F329"/>
  <c r="H329" s="1"/>
  <c r="K328"/>
  <c r="L329" l="1"/>
  <c r="I329"/>
  <c r="J329" l="1"/>
  <c r="F330" l="1"/>
  <c r="H330" s="1"/>
  <c r="E330"/>
  <c r="K329"/>
  <c r="L330" l="1"/>
  <c r="I330"/>
  <c r="J330" s="1"/>
  <c r="E331" l="1"/>
  <c r="F331"/>
  <c r="H331" s="1"/>
  <c r="K330"/>
  <c r="L331" l="1"/>
  <c r="I331"/>
  <c r="J331" s="1"/>
  <c r="F332" l="1"/>
  <c r="H332" s="1"/>
  <c r="E332"/>
  <c r="L332" s="1"/>
  <c r="K331"/>
  <c r="I332" l="1"/>
  <c r="J332" s="1"/>
  <c r="E333" l="1"/>
  <c r="L333" s="1"/>
  <c r="F333"/>
  <c r="H333" s="1"/>
  <c r="K332"/>
  <c r="I333" l="1"/>
  <c r="J333" s="1"/>
  <c r="F334" l="1"/>
  <c r="H334" s="1"/>
  <c r="E334"/>
  <c r="L334" s="1"/>
  <c r="K333"/>
  <c r="I334" l="1"/>
  <c r="J334" s="1"/>
  <c r="E335" l="1"/>
  <c r="L335" s="1"/>
  <c r="F335"/>
  <c r="H335" s="1"/>
  <c r="K334"/>
  <c r="I335" l="1"/>
  <c r="J335" s="1"/>
  <c r="F336" l="1"/>
  <c r="H336" s="1"/>
  <c r="E336"/>
  <c r="L336" s="1"/>
  <c r="K335"/>
  <c r="I336" l="1"/>
  <c r="J336" s="1"/>
  <c r="E337" l="1"/>
  <c r="L337" s="1"/>
  <c r="F337"/>
  <c r="H337" s="1"/>
  <c r="K336"/>
  <c r="I337" l="1"/>
  <c r="J337" s="1"/>
  <c r="E338" l="1"/>
  <c r="F338"/>
  <c r="H338" s="1"/>
  <c r="K337"/>
  <c r="I338" l="1"/>
  <c r="J338" s="1"/>
  <c r="E339" s="1"/>
  <c r="L338"/>
  <c r="M338" s="1"/>
  <c r="N338"/>
  <c r="F339" l="1"/>
  <c r="H339" s="1"/>
  <c r="I339" s="1"/>
  <c r="J339" s="1"/>
  <c r="K338"/>
  <c r="L339"/>
  <c r="F340" l="1"/>
  <c r="H340" s="1"/>
  <c r="E340"/>
  <c r="K339"/>
  <c r="L340" l="1"/>
  <c r="I340"/>
  <c r="J340" l="1"/>
  <c r="E341" l="1"/>
  <c r="F341"/>
  <c r="H341" s="1"/>
  <c r="K340"/>
  <c r="L341" l="1"/>
  <c r="I341"/>
  <c r="J341" l="1"/>
  <c r="F342" l="1"/>
  <c r="H342" s="1"/>
  <c r="E342"/>
  <c r="K341"/>
  <c r="L342" l="1"/>
  <c r="I342"/>
  <c r="J342" s="1"/>
  <c r="E343" l="1"/>
  <c r="F343"/>
  <c r="H343" s="1"/>
  <c r="K342"/>
  <c r="L343" l="1"/>
  <c r="I343"/>
  <c r="J343" s="1"/>
  <c r="F344" l="1"/>
  <c r="H344" s="1"/>
  <c r="E344"/>
  <c r="L344" s="1"/>
  <c r="K343"/>
  <c r="I344" l="1"/>
  <c r="J344" s="1"/>
  <c r="E345" l="1"/>
  <c r="L345" s="1"/>
  <c r="F345"/>
  <c r="H345" s="1"/>
  <c r="K344"/>
  <c r="I345" l="1"/>
  <c r="J345" s="1"/>
  <c r="F346" l="1"/>
  <c r="H346" s="1"/>
  <c r="E346"/>
  <c r="L346" s="1"/>
  <c r="K345"/>
  <c r="I346" l="1"/>
  <c r="J346" s="1"/>
  <c r="E347" l="1"/>
  <c r="L347" s="1"/>
  <c r="F347"/>
  <c r="H347" s="1"/>
  <c r="K346"/>
  <c r="I347" l="1"/>
  <c r="J347" s="1"/>
  <c r="F348" l="1"/>
  <c r="H348" s="1"/>
  <c r="E348"/>
  <c r="L348" s="1"/>
  <c r="K347"/>
  <c r="I348" l="1"/>
  <c r="J348" s="1"/>
  <c r="E349" l="1"/>
  <c r="L349" s="1"/>
  <c r="F349"/>
  <c r="H349" s="1"/>
  <c r="K348"/>
  <c r="I349" l="1"/>
  <c r="J349" s="1"/>
  <c r="E350" l="1"/>
  <c r="F350"/>
  <c r="H350" s="1"/>
  <c r="K349"/>
  <c r="I350" l="1"/>
  <c r="J350" s="1"/>
  <c r="E351" s="1"/>
  <c r="L350"/>
  <c r="M350" s="1"/>
  <c r="N350"/>
  <c r="F351" l="1"/>
  <c r="H351" s="1"/>
  <c r="I351" s="1"/>
  <c r="J351" s="1"/>
  <c r="K350"/>
  <c r="L351"/>
  <c r="F352" l="1"/>
  <c r="H352" s="1"/>
  <c r="E352"/>
  <c r="K351"/>
  <c r="L352" l="1"/>
  <c r="I352"/>
  <c r="J352" l="1"/>
  <c r="E353" l="1"/>
  <c r="F353"/>
  <c r="H353" s="1"/>
  <c r="K352"/>
  <c r="L353" l="1"/>
  <c r="I353"/>
  <c r="J353" l="1"/>
  <c r="F354" l="1"/>
  <c r="H354" s="1"/>
  <c r="E354"/>
  <c r="K353"/>
  <c r="L354" l="1"/>
  <c r="I354"/>
  <c r="J354" s="1"/>
  <c r="E355" l="1"/>
  <c r="F355"/>
  <c r="H355" s="1"/>
  <c r="K354"/>
  <c r="L355" l="1"/>
  <c r="I355"/>
  <c r="J355" s="1"/>
  <c r="F356" l="1"/>
  <c r="H356" s="1"/>
  <c r="E356"/>
  <c r="L356" s="1"/>
  <c r="K355"/>
  <c r="I356" l="1"/>
  <c r="J356" s="1"/>
  <c r="E357" l="1"/>
  <c r="L357" s="1"/>
  <c r="F357"/>
  <c r="H357" s="1"/>
  <c r="K356"/>
  <c r="I357" l="1"/>
  <c r="J357" s="1"/>
  <c r="F358" l="1"/>
  <c r="H358" s="1"/>
  <c r="E358"/>
  <c r="L358" s="1"/>
  <c r="K357"/>
  <c r="I358" l="1"/>
  <c r="J358" s="1"/>
  <c r="E359" l="1"/>
  <c r="L359" s="1"/>
  <c r="F359"/>
  <c r="H359" s="1"/>
  <c r="K358"/>
  <c r="I359" l="1"/>
  <c r="J359" s="1"/>
  <c r="F360" l="1"/>
  <c r="H360" s="1"/>
  <c r="E360"/>
  <c r="L360" s="1"/>
  <c r="K359"/>
  <c r="I360" l="1"/>
  <c r="J360" s="1"/>
  <c r="E361" l="1"/>
  <c r="L361" s="1"/>
  <c r="F361"/>
  <c r="H361" s="1"/>
  <c r="K360"/>
  <c r="I361" l="1"/>
  <c r="J361" s="1"/>
  <c r="E362" l="1"/>
  <c r="F362"/>
  <c r="H362" s="1"/>
  <c r="K361"/>
  <c r="I362" l="1"/>
  <c r="J362" s="1"/>
  <c r="E363" s="1"/>
  <c r="L362"/>
  <c r="M362" s="1"/>
  <c r="N362"/>
  <c r="F363" l="1"/>
  <c r="H363" s="1"/>
  <c r="I363" s="1"/>
  <c r="K362"/>
  <c r="L363"/>
  <c r="J363" l="1"/>
  <c r="F364" l="1"/>
  <c r="H364" s="1"/>
  <c r="E364"/>
  <c r="K363"/>
  <c r="L364" l="1"/>
  <c r="I364"/>
  <c r="J364" l="1"/>
  <c r="E365" l="1"/>
  <c r="F365"/>
  <c r="H365" s="1"/>
  <c r="K364"/>
  <c r="L365" l="1"/>
  <c r="I365"/>
  <c r="J365" s="1"/>
  <c r="F366" l="1"/>
  <c r="H366" s="1"/>
  <c r="E366"/>
  <c r="K365"/>
  <c r="L366" l="1"/>
  <c r="I366"/>
  <c r="J366" s="1"/>
  <c r="E367" l="1"/>
  <c r="F367"/>
  <c r="H367" s="1"/>
  <c r="K366"/>
  <c r="L367" l="1"/>
  <c r="I367"/>
  <c r="J367" s="1"/>
  <c r="F368" l="1"/>
  <c r="H368" s="1"/>
  <c r="E368"/>
  <c r="L368" s="1"/>
  <c r="K367"/>
  <c r="I368" l="1"/>
  <c r="J368" s="1"/>
  <c r="E369" l="1"/>
  <c r="L369" s="1"/>
  <c r="F369"/>
  <c r="H369" s="1"/>
  <c r="K368"/>
  <c r="I369" l="1"/>
  <c r="J369" s="1"/>
  <c r="F370" l="1"/>
  <c r="H370" s="1"/>
  <c r="E370"/>
  <c r="L370" s="1"/>
  <c r="K369"/>
  <c r="I370" l="1"/>
  <c r="J370" s="1"/>
  <c r="E371" l="1"/>
  <c r="L371" s="1"/>
  <c r="F371"/>
  <c r="H371" s="1"/>
  <c r="K370"/>
  <c r="I371" l="1"/>
  <c r="J371" s="1"/>
  <c r="E372" l="1"/>
  <c r="L372" s="1"/>
  <c r="F372"/>
  <c r="H372" s="1"/>
  <c r="K371"/>
  <c r="I372" l="1"/>
  <c r="J372" s="1"/>
  <c r="E373" s="1"/>
  <c r="L373" s="1"/>
  <c r="F373" l="1"/>
  <c r="H373" s="1"/>
  <c r="I373" s="1"/>
  <c r="J373" s="1"/>
  <c r="K372"/>
  <c r="F374" l="1"/>
  <c r="H374" s="1"/>
  <c r="E374"/>
  <c r="K373"/>
  <c r="I374" l="1"/>
  <c r="J374" s="1"/>
  <c r="L374"/>
  <c r="M374" s="1"/>
  <c r="N374"/>
  <c r="E375" l="1"/>
  <c r="L375" s="1"/>
  <c r="F375"/>
  <c r="H375" s="1"/>
  <c r="K374"/>
  <c r="I375" l="1"/>
  <c r="J375" s="1"/>
  <c r="F376" l="1"/>
  <c r="H376" s="1"/>
  <c r="K375"/>
  <c r="E376"/>
  <c r="L376" s="1"/>
  <c r="I376" l="1"/>
  <c r="J376" s="1"/>
  <c r="E377" l="1"/>
  <c r="L377" s="1"/>
  <c r="F377"/>
  <c r="H377" s="1"/>
  <c r="K376"/>
  <c r="I377" l="1"/>
  <c r="J377" s="1"/>
  <c r="F378" l="1"/>
  <c r="H378" s="1"/>
  <c r="E378"/>
  <c r="L378" s="1"/>
  <c r="K377"/>
  <c r="I378" l="1"/>
  <c r="J378" s="1"/>
  <c r="F379" s="1"/>
  <c r="H379" s="1"/>
  <c r="K378" l="1"/>
  <c r="E379"/>
  <c r="L379" s="1"/>
  <c r="I379" l="1"/>
  <c r="J379" s="1"/>
  <c r="F380" s="1"/>
  <c r="H380" s="1"/>
  <c r="E380" l="1"/>
  <c r="I380" s="1"/>
  <c r="J380" s="1"/>
  <c r="E381" s="1"/>
  <c r="L381" s="1"/>
  <c r="K379"/>
  <c r="L380" l="1"/>
  <c r="F381"/>
  <c r="H381" s="1"/>
  <c r="I381" s="1"/>
  <c r="J381" s="1"/>
  <c r="K380"/>
  <c r="F382" l="1"/>
  <c r="H382" s="1"/>
  <c r="E382"/>
  <c r="L382" s="1"/>
  <c r="K381"/>
  <c r="I382" l="1"/>
  <c r="J382" s="1"/>
  <c r="F383" s="1"/>
  <c r="H383" s="1"/>
  <c r="E383" l="1"/>
  <c r="L383" s="1"/>
  <c r="K382"/>
  <c r="I383" l="1"/>
  <c r="J383" s="1"/>
  <c r="F384" s="1"/>
  <c r="H384" s="1"/>
  <c r="K383" l="1"/>
  <c r="E384"/>
  <c r="L384" s="1"/>
  <c r="I384" l="1"/>
  <c r="J384" s="1"/>
  <c r="F385" s="1"/>
  <c r="H385" s="1"/>
  <c r="E385" l="1"/>
  <c r="I385" s="1"/>
  <c r="J385" s="1"/>
  <c r="K384"/>
  <c r="L385" l="1"/>
  <c r="E386"/>
  <c r="K385"/>
  <c r="F386"/>
  <c r="H386" s="1"/>
  <c r="I386" s="1"/>
  <c r="J386" s="1"/>
  <c r="L386" l="1"/>
  <c r="M386" s="1"/>
  <c r="N386"/>
  <c r="E387"/>
  <c r="L387" s="1"/>
  <c r="F387"/>
  <c r="H387" s="1"/>
  <c r="K386"/>
  <c r="I387" l="1"/>
  <c r="J387" s="1"/>
  <c r="E388" l="1"/>
  <c r="L388" s="1"/>
  <c r="F388"/>
  <c r="H388" s="1"/>
  <c r="K387"/>
  <c r="I388" l="1"/>
  <c r="J388" s="1"/>
  <c r="E389" s="1"/>
  <c r="L389" s="1"/>
  <c r="F389" l="1"/>
  <c r="H389" s="1"/>
  <c r="I389" s="1"/>
  <c r="J389" s="1"/>
  <c r="K388"/>
  <c r="F390" l="1"/>
  <c r="H390" s="1"/>
  <c r="E390"/>
  <c r="L390" s="1"/>
  <c r="K389"/>
  <c r="I390" l="1"/>
  <c r="J390" s="1"/>
  <c r="E391" l="1"/>
  <c r="L391" s="1"/>
  <c r="F391"/>
  <c r="H391" s="1"/>
  <c r="K390"/>
  <c r="I391" l="1"/>
  <c r="J391" s="1"/>
  <c r="E392" l="1"/>
  <c r="L392" s="1"/>
  <c r="F392"/>
  <c r="H392" s="1"/>
  <c r="K391"/>
  <c r="I392" l="1"/>
  <c r="J392" s="1"/>
  <c r="E393" s="1"/>
  <c r="F393" l="1"/>
  <c r="H393" s="1"/>
  <c r="I393" s="1"/>
  <c r="J393" s="1"/>
  <c r="L393"/>
  <c r="K392"/>
  <c r="K393" l="1"/>
  <c r="E394"/>
  <c r="L394" s="1"/>
  <c r="F394"/>
  <c r="H394" s="1"/>
  <c r="I394" l="1"/>
  <c r="J394" s="1"/>
  <c r="E395" s="1"/>
  <c r="L395" s="1"/>
  <c r="F395" l="1"/>
  <c r="H395" s="1"/>
  <c r="I395" s="1"/>
  <c r="J395" s="1"/>
  <c r="K394"/>
  <c r="F396" l="1"/>
  <c r="H396" s="1"/>
  <c r="K395"/>
  <c r="E396"/>
  <c r="I396" s="1"/>
  <c r="J396" s="1"/>
  <c r="F397" l="1"/>
  <c r="H397" s="1"/>
  <c r="K396"/>
  <c r="E397"/>
  <c r="L397" s="1"/>
  <c r="L396"/>
  <c r="I397" l="1"/>
  <c r="J397" s="1"/>
  <c r="E398" l="1"/>
  <c r="K397"/>
  <c r="F398"/>
  <c r="H398" s="1"/>
  <c r="I398" s="1"/>
  <c r="J398" s="1"/>
  <c r="F399" l="1"/>
  <c r="H399" s="1"/>
  <c r="K398"/>
  <c r="E399"/>
  <c r="L399" s="1"/>
  <c r="L398"/>
  <c r="M398" s="1"/>
  <c r="N398"/>
  <c r="I399" l="1"/>
  <c r="J399" s="1"/>
  <c r="F400" l="1"/>
  <c r="H400" s="1"/>
  <c r="E400"/>
  <c r="L400" s="1"/>
  <c r="K399"/>
  <c r="I400" l="1"/>
  <c r="J400" s="1"/>
  <c r="F401" s="1"/>
  <c r="H401" s="1"/>
  <c r="K400" l="1"/>
  <c r="E401"/>
  <c r="L401" s="1"/>
  <c r="I401" l="1"/>
  <c r="J401" s="1"/>
  <c r="K401" l="1"/>
  <c r="F402"/>
  <c r="H402" s="1"/>
  <c r="E402"/>
  <c r="L402" l="1"/>
  <c r="I402"/>
  <c r="J402" s="1"/>
  <c r="K402" l="1"/>
  <c r="E403"/>
  <c r="L403" s="1"/>
  <c r="F403"/>
  <c r="H403" s="1"/>
  <c r="I403" l="1"/>
  <c r="J403" s="1"/>
  <c r="F404" s="1"/>
  <c r="H404" s="1"/>
  <c r="E404" l="1"/>
  <c r="L404" s="1"/>
  <c r="K403"/>
  <c r="I404" l="1"/>
  <c r="J404" s="1"/>
  <c r="E405" s="1"/>
  <c r="L405" s="1"/>
  <c r="F405" l="1"/>
  <c r="H405" s="1"/>
  <c r="I405" s="1"/>
  <c r="J405" s="1"/>
  <c r="F406" s="1"/>
  <c r="H406" s="1"/>
  <c r="K404"/>
  <c r="K405" l="1"/>
  <c r="E406"/>
  <c r="L406" s="1"/>
  <c r="I406" l="1"/>
  <c r="J406" s="1"/>
  <c r="E407" s="1"/>
  <c r="L407" s="1"/>
  <c r="K406" l="1"/>
  <c r="F407"/>
  <c r="H407" s="1"/>
  <c r="I407" s="1"/>
  <c r="J407" s="1"/>
  <c r="E408" s="1"/>
  <c r="L408" s="1"/>
  <c r="F408" l="1"/>
  <c r="H408" s="1"/>
  <c r="I408" s="1"/>
  <c r="J408" s="1"/>
  <c r="F409" s="1"/>
  <c r="H409" s="1"/>
  <c r="K407"/>
  <c r="E409" l="1"/>
  <c r="L409" s="1"/>
  <c r="K408"/>
  <c r="I409" l="1"/>
  <c r="J409" s="1"/>
  <c r="E410" s="1"/>
  <c r="N410" s="1"/>
  <c r="L410" l="1"/>
  <c r="M410" s="1"/>
  <c r="F410"/>
  <c r="H410" s="1"/>
  <c r="I410" s="1"/>
  <c r="J410" s="1"/>
  <c r="E411" s="1"/>
  <c r="L411" s="1"/>
  <c r="K409"/>
  <c r="F411" l="1"/>
  <c r="H411" s="1"/>
  <c r="I411" s="1"/>
  <c r="J411" s="1"/>
  <c r="F412" s="1"/>
  <c r="H412" s="1"/>
  <c r="K410"/>
  <c r="K411" l="1"/>
  <c r="E412"/>
  <c r="L412" s="1"/>
  <c r="I412" l="1"/>
  <c r="J412" s="1"/>
  <c r="E413" l="1"/>
  <c r="K412"/>
  <c r="F413"/>
  <c r="H413" s="1"/>
  <c r="L413" l="1"/>
  <c r="I413"/>
  <c r="J413" s="1"/>
  <c r="F414" l="1"/>
  <c r="H414" s="1"/>
  <c r="K413"/>
  <c r="E414"/>
  <c r="L414" s="1"/>
  <c r="I414" l="1"/>
  <c r="J414" s="1"/>
  <c r="F415" l="1"/>
  <c r="H415" s="1"/>
  <c r="E415"/>
  <c r="K414"/>
  <c r="L415" l="1"/>
  <c r="I415"/>
  <c r="J415" s="1"/>
  <c r="F416" l="1"/>
  <c r="H416" s="1"/>
  <c r="K415"/>
  <c r="E416"/>
  <c r="L416" s="1"/>
  <c r="I416" l="1"/>
  <c r="J416" s="1"/>
  <c r="F417" l="1"/>
  <c r="H417" s="1"/>
  <c r="E417"/>
  <c r="L417" s="1"/>
  <c r="K416"/>
  <c r="I417" l="1"/>
  <c r="J417" s="1"/>
  <c r="F418" s="1"/>
  <c r="H418" s="1"/>
  <c r="K417" l="1"/>
  <c r="E418"/>
  <c r="L418" s="1"/>
  <c r="I418" l="1"/>
  <c r="J418" s="1"/>
  <c r="E419" s="1"/>
  <c r="L419" s="1"/>
  <c r="K418" l="1"/>
  <c r="F419"/>
  <c r="H419" s="1"/>
  <c r="I419" s="1"/>
  <c r="J419" s="1"/>
  <c r="F420" s="1"/>
  <c r="H420" s="1"/>
  <c r="E420" l="1"/>
  <c r="L420" s="1"/>
  <c r="K419"/>
  <c r="I420" l="1"/>
  <c r="J420" s="1"/>
  <c r="E421" s="1"/>
  <c r="L421" s="1"/>
  <c r="K420" l="1"/>
  <c r="F421"/>
  <c r="H421" s="1"/>
  <c r="I421" s="1"/>
  <c r="J421" s="1"/>
  <c r="E422" l="1"/>
  <c r="F422"/>
  <c r="H422" s="1"/>
  <c r="K421"/>
  <c r="I422" l="1"/>
  <c r="J422" s="1"/>
  <c r="E423" s="1"/>
  <c r="L422"/>
  <c r="M422" s="1"/>
  <c r="N422"/>
  <c r="F423" l="1"/>
  <c r="H423" s="1"/>
  <c r="I423" s="1"/>
  <c r="K422"/>
  <c r="L423"/>
  <c r="J423" l="1"/>
  <c r="F424" l="1"/>
  <c r="H424" s="1"/>
  <c r="E424"/>
  <c r="K423"/>
  <c r="L424" l="1"/>
  <c r="I424"/>
  <c r="J424" s="1"/>
  <c r="E425" l="1"/>
  <c r="F425"/>
  <c r="H425" s="1"/>
  <c r="K424"/>
  <c r="L425" l="1"/>
  <c r="I425"/>
  <c r="J425" s="1"/>
  <c r="F426" l="1"/>
  <c r="H426" s="1"/>
  <c r="E426"/>
  <c r="K425"/>
  <c r="L426" l="1"/>
  <c r="I426"/>
  <c r="J426" s="1"/>
  <c r="E427" l="1"/>
  <c r="F427"/>
  <c r="H427" s="1"/>
  <c r="K426"/>
  <c r="L427" l="1"/>
  <c r="I427"/>
  <c r="J427" s="1"/>
  <c r="F428" l="1"/>
  <c r="H428" s="1"/>
  <c r="E428"/>
  <c r="L428" s="1"/>
  <c r="K427"/>
  <c r="I428" l="1"/>
  <c r="J428" s="1"/>
  <c r="E429" l="1"/>
  <c r="L429" s="1"/>
  <c r="F429"/>
  <c r="H429" s="1"/>
  <c r="K428"/>
  <c r="I429" l="1"/>
  <c r="J429" s="1"/>
  <c r="F430" l="1"/>
  <c r="H430" s="1"/>
  <c r="E430"/>
  <c r="L430" s="1"/>
  <c r="K429"/>
  <c r="I430" l="1"/>
  <c r="J430" s="1"/>
  <c r="E431" l="1"/>
  <c r="L431" s="1"/>
  <c r="F431"/>
  <c r="H431" s="1"/>
  <c r="K430"/>
  <c r="I431" l="1"/>
  <c r="J431" s="1"/>
  <c r="F432" l="1"/>
  <c r="H432" s="1"/>
  <c r="E432"/>
  <c r="L432" s="1"/>
  <c r="K431"/>
  <c r="I432" l="1"/>
  <c r="J432" s="1"/>
  <c r="E433" l="1"/>
  <c r="L433" s="1"/>
  <c r="F433"/>
  <c r="H433" s="1"/>
  <c r="K432"/>
  <c r="I433" l="1"/>
  <c r="J433" s="1"/>
  <c r="E434" l="1"/>
  <c r="F434"/>
  <c r="H434" s="1"/>
  <c r="K433"/>
  <c r="I434" l="1"/>
  <c r="J434" s="1"/>
  <c r="E435" s="1"/>
  <c r="L434"/>
  <c r="M434" s="1"/>
  <c r="N434"/>
  <c r="F435" l="1"/>
  <c r="H435" s="1"/>
  <c r="I435" s="1"/>
  <c r="K434"/>
  <c r="L435"/>
  <c r="J435" l="1"/>
  <c r="F436" l="1"/>
  <c r="H436" s="1"/>
  <c r="E436"/>
  <c r="K435"/>
  <c r="L436" l="1"/>
  <c r="I436"/>
  <c r="J436" s="1"/>
  <c r="E437" l="1"/>
  <c r="F437"/>
  <c r="H437" s="1"/>
  <c r="K436"/>
  <c r="L437" l="1"/>
  <c r="I437"/>
  <c r="J437" s="1"/>
  <c r="F438" l="1"/>
  <c r="H438" s="1"/>
  <c r="E438"/>
  <c r="K437"/>
  <c r="L438" l="1"/>
  <c r="I438"/>
  <c r="J438" s="1"/>
  <c r="E439" l="1"/>
  <c r="F439"/>
  <c r="H439" s="1"/>
  <c r="K438"/>
  <c r="L439" l="1"/>
  <c r="I439"/>
  <c r="J439" s="1"/>
  <c r="F440" l="1"/>
  <c r="H440" s="1"/>
  <c r="E440"/>
  <c r="L440" s="1"/>
  <c r="K439"/>
  <c r="I440" l="1"/>
  <c r="J440" s="1"/>
  <c r="E441" l="1"/>
  <c r="L441" s="1"/>
  <c r="F441"/>
  <c r="H441" s="1"/>
  <c r="K440"/>
  <c r="I441" l="1"/>
  <c r="J441" s="1"/>
  <c r="F442" l="1"/>
  <c r="H442" s="1"/>
  <c r="E442"/>
  <c r="L442" s="1"/>
  <c r="K441"/>
  <c r="I442" l="1"/>
  <c r="J442" s="1"/>
  <c r="E443" l="1"/>
  <c r="L443" s="1"/>
  <c r="F443"/>
  <c r="H443" s="1"/>
  <c r="K442"/>
  <c r="I443" l="1"/>
  <c r="J443" s="1"/>
  <c r="F444" l="1"/>
  <c r="H444" s="1"/>
  <c r="E444"/>
  <c r="L444" s="1"/>
  <c r="K443"/>
  <c r="I444" l="1"/>
  <c r="J444" s="1"/>
  <c r="E445" l="1"/>
  <c r="L445" s="1"/>
  <c r="F445"/>
  <c r="H445" s="1"/>
  <c r="K444"/>
  <c r="I445" l="1"/>
  <c r="J445" s="1"/>
  <c r="E446" l="1"/>
  <c r="F446"/>
  <c r="H446" s="1"/>
  <c r="K445"/>
  <c r="I446" l="1"/>
  <c r="J446" s="1"/>
  <c r="E447" s="1"/>
  <c r="L446"/>
  <c r="M446" s="1"/>
  <c r="N446"/>
  <c r="F447" l="1"/>
  <c r="H447" s="1"/>
  <c r="I447" s="1"/>
  <c r="K446"/>
  <c r="L447"/>
  <c r="J447" l="1"/>
  <c r="F448" l="1"/>
  <c r="H448" s="1"/>
  <c r="E448"/>
  <c r="K447"/>
  <c r="L448" l="1"/>
  <c r="I448"/>
  <c r="J448" s="1"/>
  <c r="E449" l="1"/>
  <c r="F449"/>
  <c r="H449" s="1"/>
  <c r="K448"/>
  <c r="L449" l="1"/>
  <c r="I449"/>
  <c r="J449" s="1"/>
  <c r="F450" l="1"/>
  <c r="H450" s="1"/>
  <c r="E450"/>
  <c r="K449"/>
  <c r="L450" l="1"/>
  <c r="I450"/>
  <c r="J450" s="1"/>
  <c r="E451" l="1"/>
  <c r="F451"/>
  <c r="H451" s="1"/>
  <c r="K450"/>
  <c r="L451" l="1"/>
  <c r="I451"/>
  <c r="J451" s="1"/>
  <c r="F452" l="1"/>
  <c r="H452" s="1"/>
  <c r="E452"/>
  <c r="L452" s="1"/>
  <c r="K451"/>
  <c r="I452" l="1"/>
  <c r="J452" s="1"/>
  <c r="E453" l="1"/>
  <c r="L453" s="1"/>
  <c r="F453"/>
  <c r="H453" s="1"/>
  <c r="K452"/>
  <c r="I453" l="1"/>
  <c r="J453" s="1"/>
  <c r="F454" l="1"/>
  <c r="H454" s="1"/>
  <c r="E454"/>
  <c r="L454" s="1"/>
  <c r="K453"/>
  <c r="I454" l="1"/>
  <c r="J454" s="1"/>
  <c r="E455" l="1"/>
  <c r="L455" s="1"/>
  <c r="F455"/>
  <c r="H455" s="1"/>
  <c r="K454"/>
  <c r="I455" l="1"/>
  <c r="J455" s="1"/>
  <c r="F456" l="1"/>
  <c r="H456" s="1"/>
  <c r="E456"/>
  <c r="L456" s="1"/>
  <c r="K455"/>
  <c r="I456" l="1"/>
  <c r="J456" s="1"/>
  <c r="E457" l="1"/>
  <c r="L457" s="1"/>
  <c r="F457"/>
  <c r="H457" s="1"/>
  <c r="K456"/>
  <c r="I457" l="1"/>
  <c r="J457" s="1"/>
  <c r="E458" l="1"/>
  <c r="F458"/>
  <c r="H458" s="1"/>
  <c r="K457"/>
  <c r="I458" l="1"/>
  <c r="J458" s="1"/>
  <c r="E459" s="1"/>
  <c r="L458"/>
  <c r="M458" s="1"/>
  <c r="N458"/>
  <c r="F459" l="1"/>
  <c r="H459" s="1"/>
  <c r="I459" s="1"/>
  <c r="K458"/>
  <c r="L459"/>
  <c r="J459" l="1"/>
  <c r="F460" l="1"/>
  <c r="H460" s="1"/>
  <c r="E460"/>
  <c r="K459"/>
  <c r="L460" l="1"/>
  <c r="I460"/>
  <c r="J460" s="1"/>
  <c r="E461" l="1"/>
  <c r="F461"/>
  <c r="H461" s="1"/>
  <c r="K460"/>
  <c r="L461" l="1"/>
  <c r="I461"/>
  <c r="J461" s="1"/>
  <c r="F462" l="1"/>
  <c r="H462" s="1"/>
  <c r="E462"/>
  <c r="K461"/>
  <c r="L462" l="1"/>
  <c r="I462"/>
  <c r="J462" s="1"/>
  <c r="E463" l="1"/>
  <c r="F463"/>
  <c r="H463" s="1"/>
  <c r="K462"/>
  <c r="L463" l="1"/>
  <c r="I463"/>
  <c r="J463" s="1"/>
  <c r="F464" l="1"/>
  <c r="H464" s="1"/>
  <c r="E464"/>
  <c r="L464" s="1"/>
  <c r="K463"/>
  <c r="I464" l="1"/>
  <c r="J464" s="1"/>
  <c r="E465" l="1"/>
  <c r="L465" s="1"/>
  <c r="F465"/>
  <c r="H465" s="1"/>
  <c r="K464"/>
  <c r="I465" l="1"/>
  <c r="J465" s="1"/>
  <c r="F466" l="1"/>
  <c r="H466" s="1"/>
  <c r="E466"/>
  <c r="L466" s="1"/>
  <c r="K465"/>
  <c r="I466" l="1"/>
  <c r="J466" s="1"/>
  <c r="E467" l="1"/>
  <c r="L467" s="1"/>
  <c r="F467"/>
  <c r="H467" s="1"/>
  <c r="K466"/>
  <c r="I467" l="1"/>
  <c r="J467" s="1"/>
  <c r="F468" l="1"/>
  <c r="H468" s="1"/>
  <c r="E468"/>
  <c r="L468" s="1"/>
  <c r="K467"/>
  <c r="I468" l="1"/>
  <c r="J468" s="1"/>
  <c r="E469" l="1"/>
  <c r="L469" s="1"/>
  <c r="F469"/>
  <c r="H469" s="1"/>
  <c r="K468"/>
  <c r="I469" l="1"/>
  <c r="J469" s="1"/>
  <c r="E470" l="1"/>
  <c r="F470"/>
  <c r="H470" s="1"/>
  <c r="K469"/>
  <c r="I470" l="1"/>
  <c r="J470" s="1"/>
  <c r="E471" s="1"/>
  <c r="L470"/>
  <c r="M470" s="1"/>
  <c r="N470"/>
  <c r="F471" l="1"/>
  <c r="H471" s="1"/>
  <c r="I471" s="1"/>
  <c r="K470"/>
  <c r="L471"/>
  <c r="J471" l="1"/>
  <c r="F472" l="1"/>
  <c r="H472" s="1"/>
  <c r="E472"/>
  <c r="K471"/>
  <c r="L472" l="1"/>
  <c r="I472"/>
  <c r="J472" l="1"/>
  <c r="E473" l="1"/>
  <c r="F473"/>
  <c r="H473" s="1"/>
  <c r="K472"/>
  <c r="L473" l="1"/>
  <c r="I473"/>
  <c r="J473" s="1"/>
  <c r="F474" l="1"/>
  <c r="H474" s="1"/>
  <c r="E474"/>
  <c r="K473"/>
  <c r="L474" l="1"/>
  <c r="I474"/>
  <c r="J474" s="1"/>
  <c r="E475" l="1"/>
  <c r="F475"/>
  <c r="H475" s="1"/>
  <c r="K474"/>
  <c r="L475" l="1"/>
  <c r="I475"/>
  <c r="J475" s="1"/>
  <c r="F476" l="1"/>
  <c r="H476" s="1"/>
  <c r="E476"/>
  <c r="L476" s="1"/>
  <c r="K475"/>
  <c r="I476" l="1"/>
  <c r="J476" s="1"/>
  <c r="E477" l="1"/>
  <c r="L477" s="1"/>
  <c r="F477"/>
  <c r="H477" s="1"/>
  <c r="K476"/>
  <c r="I477" l="1"/>
  <c r="J477" s="1"/>
  <c r="F478" l="1"/>
  <c r="H478" s="1"/>
  <c r="E478"/>
  <c r="L478" s="1"/>
  <c r="K477"/>
  <c r="I478" l="1"/>
  <c r="J478" s="1"/>
  <c r="E479" l="1"/>
  <c r="L479" s="1"/>
  <c r="F479"/>
  <c r="H479" s="1"/>
  <c r="K478"/>
  <c r="I479" l="1"/>
  <c r="J479" s="1"/>
  <c r="F480" l="1"/>
  <c r="H480" s="1"/>
  <c r="E480"/>
  <c r="L480" s="1"/>
  <c r="K479"/>
  <c r="I480" l="1"/>
  <c r="J480" s="1"/>
  <c r="E481" l="1"/>
  <c r="L481" s="1"/>
  <c r="F481"/>
  <c r="H481" s="1"/>
  <c r="K480"/>
  <c r="I481" l="1"/>
  <c r="J481" s="1"/>
  <c r="E482" l="1"/>
  <c r="F482"/>
  <c r="H482" s="1"/>
  <c r="K481"/>
  <c r="I482" l="1"/>
  <c r="J482" s="1"/>
  <c r="E483" s="1"/>
  <c r="L482"/>
  <c r="M482" s="1"/>
  <c r="N482"/>
  <c r="F483" l="1"/>
  <c r="H483" s="1"/>
  <c r="I483" s="1"/>
  <c r="J483" s="1"/>
  <c r="K482"/>
  <c r="L483"/>
  <c r="F484" l="1"/>
  <c r="H484" s="1"/>
  <c r="E484"/>
  <c r="K483"/>
  <c r="L484" l="1"/>
  <c r="I484"/>
  <c r="J484" l="1"/>
  <c r="E485" l="1"/>
  <c r="F485"/>
  <c r="H485" s="1"/>
  <c r="K484"/>
  <c r="L485" l="1"/>
  <c r="I485"/>
  <c r="J485" s="1"/>
  <c r="F486" l="1"/>
  <c r="H486" s="1"/>
  <c r="E486"/>
  <c r="K485"/>
  <c r="L486" l="1"/>
  <c r="I486"/>
  <c r="J486" s="1"/>
  <c r="E487" l="1"/>
  <c r="F487"/>
  <c r="H487" s="1"/>
  <c r="K486"/>
  <c r="L487" l="1"/>
  <c r="I487"/>
  <c r="J487" s="1"/>
  <c r="F488" l="1"/>
  <c r="H488" s="1"/>
  <c r="E488"/>
  <c r="L488" s="1"/>
  <c r="K487"/>
  <c r="I488" l="1"/>
  <c r="J488" s="1"/>
  <c r="E489" l="1"/>
  <c r="L489" s="1"/>
  <c r="F489"/>
  <c r="H489" s="1"/>
  <c r="K488"/>
  <c r="I489" l="1"/>
  <c r="J489" s="1"/>
  <c r="F490" l="1"/>
  <c r="H490" s="1"/>
  <c r="E490"/>
  <c r="L490" s="1"/>
  <c r="K489"/>
  <c r="I490" l="1"/>
  <c r="J490" s="1"/>
  <c r="E491" l="1"/>
  <c r="L491" s="1"/>
  <c r="F491"/>
  <c r="H491" s="1"/>
  <c r="K490"/>
  <c r="I491" l="1"/>
  <c r="J491" s="1"/>
  <c r="F492" l="1"/>
  <c r="H492" s="1"/>
  <c r="E492"/>
  <c r="L492" s="1"/>
  <c r="K491"/>
  <c r="I492" l="1"/>
  <c r="J492" s="1"/>
  <c r="E493" l="1"/>
  <c r="L493" s="1"/>
  <c r="F493"/>
  <c r="H493" s="1"/>
  <c r="K492"/>
  <c r="I493" l="1"/>
  <c r="J493" s="1"/>
  <c r="E494" l="1"/>
  <c r="F494"/>
  <c r="H494" s="1"/>
  <c r="K493"/>
  <c r="I494" l="1"/>
  <c r="J494" s="1"/>
  <c r="L494"/>
  <c r="M494" s="1"/>
  <c r="N494"/>
  <c r="E495" l="1"/>
  <c r="F495"/>
  <c r="H495" s="1"/>
  <c r="K494"/>
  <c r="L495" l="1"/>
  <c r="I495"/>
  <c r="J495" l="1"/>
  <c r="F496" l="1"/>
  <c r="H496" s="1"/>
  <c r="E496"/>
  <c r="K495"/>
  <c r="L496" l="1"/>
  <c r="I496"/>
  <c r="J496" s="1"/>
  <c r="E497" l="1"/>
  <c r="F497"/>
  <c r="H497" s="1"/>
  <c r="K496"/>
  <c r="L497" l="1"/>
  <c r="I497"/>
  <c r="J497" s="1"/>
  <c r="F498" l="1"/>
  <c r="H498" s="1"/>
  <c r="E498"/>
  <c r="K497"/>
  <c r="L498" l="1"/>
  <c r="I498"/>
  <c r="J498" s="1"/>
  <c r="E499" l="1"/>
  <c r="F499"/>
  <c r="H499" s="1"/>
  <c r="K498"/>
  <c r="L499" l="1"/>
  <c r="I499"/>
  <c r="J499" s="1"/>
  <c r="F500" l="1"/>
  <c r="H500" s="1"/>
  <c r="E500"/>
  <c r="L500" s="1"/>
  <c r="K499"/>
  <c r="I500" l="1"/>
  <c r="J500" s="1"/>
  <c r="E501" l="1"/>
  <c r="L501" s="1"/>
  <c r="F501"/>
  <c r="H501" s="1"/>
  <c r="K500"/>
  <c r="I501" l="1"/>
  <c r="J501" s="1"/>
  <c r="F502" l="1"/>
  <c r="H502" s="1"/>
  <c r="E502"/>
  <c r="L502" s="1"/>
  <c r="K501"/>
  <c r="I502" l="1"/>
  <c r="J502" s="1"/>
  <c r="E503" l="1"/>
  <c r="L503" s="1"/>
  <c r="F503"/>
  <c r="H503" s="1"/>
  <c r="K502"/>
  <c r="I503" l="1"/>
  <c r="J503" s="1"/>
  <c r="F504" l="1"/>
  <c r="H504" s="1"/>
  <c r="E504"/>
  <c r="L504" s="1"/>
  <c r="K503"/>
  <c r="I504" l="1"/>
  <c r="J504" s="1"/>
  <c r="E505" l="1"/>
  <c r="L505" s="1"/>
  <c r="F505"/>
  <c r="H505" s="1"/>
  <c r="K504"/>
  <c r="I505" l="1"/>
  <c r="J505" s="1"/>
  <c r="E506" l="1"/>
  <c r="F506"/>
  <c r="H506" s="1"/>
  <c r="K505"/>
  <c r="I506" l="1"/>
  <c r="J506" s="1"/>
  <c r="E507" s="1"/>
  <c r="L506"/>
  <c r="M506" s="1"/>
  <c r="N506"/>
  <c r="F507" l="1"/>
  <c r="H507" s="1"/>
  <c r="I507" s="1"/>
  <c r="K506"/>
  <c r="L507"/>
  <c r="J507" l="1"/>
  <c r="F508" l="1"/>
  <c r="H508" s="1"/>
  <c r="E508"/>
  <c r="K507"/>
  <c r="L508" l="1"/>
  <c r="I508"/>
  <c r="J508" s="1"/>
  <c r="E509" l="1"/>
  <c r="F509"/>
  <c r="H509" s="1"/>
  <c r="K508"/>
  <c r="L509" l="1"/>
  <c r="I509"/>
  <c r="J509" s="1"/>
  <c r="F510" l="1"/>
  <c r="H510" s="1"/>
  <c r="E510"/>
  <c r="K509"/>
  <c r="L510" l="1"/>
  <c r="I510"/>
  <c r="J510" s="1"/>
  <c r="E511" l="1"/>
  <c r="F511"/>
  <c r="H511" s="1"/>
  <c r="K510"/>
  <c r="L511" l="1"/>
  <c r="I511"/>
  <c r="J511" s="1"/>
  <c r="F512" l="1"/>
  <c r="H512" s="1"/>
  <c r="E512"/>
  <c r="L512" s="1"/>
  <c r="K511"/>
  <c r="I512" l="1"/>
  <c r="J512" s="1"/>
  <c r="E513" l="1"/>
  <c r="L513" s="1"/>
  <c r="F513"/>
  <c r="H513" s="1"/>
  <c r="K512"/>
  <c r="I513" l="1"/>
  <c r="J513" s="1"/>
  <c r="E514" s="1"/>
  <c r="L514" s="1"/>
  <c r="F514" l="1"/>
  <c r="H514" s="1"/>
  <c r="I514" s="1"/>
  <c r="J514" s="1"/>
  <c r="K513"/>
  <c r="F515" l="1"/>
  <c r="H515" s="1"/>
  <c r="E515"/>
  <c r="L515" s="1"/>
  <c r="K514"/>
  <c r="I515" l="1"/>
  <c r="J515" s="1"/>
  <c r="E516" l="1"/>
  <c r="L516" s="1"/>
  <c r="F516"/>
  <c r="H516" s="1"/>
  <c r="K515"/>
  <c r="I516" l="1"/>
  <c r="J516" s="1"/>
  <c r="F517" l="1"/>
  <c r="H517" s="1"/>
  <c r="E517"/>
  <c r="L517" s="1"/>
  <c r="K516"/>
  <c r="I517" l="1"/>
  <c r="J517" s="1"/>
  <c r="E518" l="1"/>
  <c r="F518"/>
  <c r="H518" s="1"/>
  <c r="K517"/>
  <c r="I518" l="1"/>
  <c r="J518" s="1"/>
  <c r="F519" s="1"/>
  <c r="H519" s="1"/>
  <c r="L518"/>
  <c r="M518" s="1"/>
  <c r="N518"/>
  <c r="E519" l="1"/>
  <c r="I519" s="1"/>
  <c r="K518"/>
  <c r="L519" l="1"/>
  <c r="J519"/>
  <c r="E520" l="1"/>
  <c r="F520"/>
  <c r="H520" s="1"/>
  <c r="K519"/>
  <c r="L520" l="1"/>
  <c r="I520"/>
  <c r="J520" s="1"/>
  <c r="F521" l="1"/>
  <c r="H521" s="1"/>
  <c r="E521"/>
  <c r="K520"/>
  <c r="L521" l="1"/>
  <c r="I521"/>
  <c r="J521" s="1"/>
  <c r="E522" l="1"/>
  <c r="F522"/>
  <c r="H522" s="1"/>
  <c r="K521"/>
  <c r="L522" l="1"/>
  <c r="I522"/>
  <c r="J522" s="1"/>
  <c r="F523" l="1"/>
  <c r="H523" s="1"/>
  <c r="E523"/>
  <c r="K522"/>
  <c r="L523" l="1"/>
  <c r="I523"/>
  <c r="J523" s="1"/>
  <c r="E524" l="1"/>
  <c r="L524" s="1"/>
  <c r="F524"/>
  <c r="H524" s="1"/>
  <c r="K523"/>
  <c r="I524" l="1"/>
  <c r="J524" s="1"/>
  <c r="F525" l="1"/>
  <c r="H525" s="1"/>
  <c r="E525"/>
  <c r="L525" s="1"/>
  <c r="K524"/>
  <c r="I525" l="1"/>
  <c r="J525" s="1"/>
  <c r="E526" l="1"/>
  <c r="L526" s="1"/>
  <c r="F526"/>
  <c r="H526" s="1"/>
  <c r="K525"/>
  <c r="I526" l="1"/>
  <c r="J526" s="1"/>
  <c r="F527" l="1"/>
  <c r="H527" s="1"/>
  <c r="E527"/>
  <c r="L527" s="1"/>
  <c r="K526"/>
  <c r="I527" l="1"/>
  <c r="J527" s="1"/>
  <c r="E528" l="1"/>
  <c r="L528" s="1"/>
  <c r="F528"/>
  <c r="H528" s="1"/>
  <c r="K527"/>
  <c r="I528" l="1"/>
  <c r="J528" s="1"/>
  <c r="F529" l="1"/>
  <c r="H529" s="1"/>
  <c r="E529"/>
  <c r="L529" s="1"/>
  <c r="K528"/>
  <c r="I529" l="1"/>
  <c r="J529" s="1"/>
  <c r="E530" l="1"/>
  <c r="F530"/>
  <c r="H530" s="1"/>
  <c r="K529"/>
  <c r="I530" l="1"/>
  <c r="J530" s="1"/>
  <c r="F531" s="1"/>
  <c r="H531" s="1"/>
  <c r="L530"/>
  <c r="M530" s="1"/>
  <c r="N530"/>
  <c r="E531" l="1"/>
  <c r="I531" s="1"/>
  <c r="K530"/>
  <c r="L531" l="1"/>
  <c r="J531"/>
  <c r="E532" l="1"/>
  <c r="F532"/>
  <c r="H532" s="1"/>
  <c r="K531"/>
  <c r="L532" l="1"/>
  <c r="I532"/>
  <c r="J532" s="1"/>
  <c r="F533" l="1"/>
  <c r="H533" s="1"/>
  <c r="E533"/>
  <c r="K532"/>
  <c r="L533" l="1"/>
  <c r="I533"/>
  <c r="J533" s="1"/>
  <c r="E534" l="1"/>
  <c r="F534"/>
  <c r="H534" s="1"/>
  <c r="K533"/>
  <c r="L534" l="1"/>
  <c r="I534"/>
  <c r="J534" s="1"/>
  <c r="F535" l="1"/>
  <c r="H535" s="1"/>
  <c r="E535"/>
  <c r="K534"/>
  <c r="L535" l="1"/>
  <c r="I535"/>
  <c r="J535" s="1"/>
  <c r="E536" l="1"/>
  <c r="L536" s="1"/>
  <c r="F536"/>
  <c r="H536" s="1"/>
  <c r="K535"/>
  <c r="I536" l="1"/>
  <c r="J536" s="1"/>
  <c r="F537" l="1"/>
  <c r="H537" s="1"/>
  <c r="E537"/>
  <c r="L537" s="1"/>
  <c r="K536"/>
  <c r="I537" l="1"/>
  <c r="J537" s="1"/>
  <c r="E538" l="1"/>
  <c r="L538" s="1"/>
  <c r="F538"/>
  <c r="H538" s="1"/>
  <c r="K537"/>
  <c r="I538" l="1"/>
  <c r="J538" s="1"/>
  <c r="F539" l="1"/>
  <c r="H539" s="1"/>
  <c r="E539"/>
  <c r="L539" s="1"/>
  <c r="K538"/>
  <c r="I539" l="1"/>
  <c r="J539" s="1"/>
  <c r="E540" l="1"/>
  <c r="L540" s="1"/>
  <c r="F540"/>
  <c r="H540" s="1"/>
  <c r="K539"/>
  <c r="I540" l="1"/>
  <c r="J540" s="1"/>
  <c r="F541" l="1"/>
  <c r="H541" s="1"/>
  <c r="E541"/>
  <c r="L541" s="1"/>
  <c r="K540"/>
  <c r="I541" l="1"/>
  <c r="J541" s="1"/>
  <c r="E542" l="1"/>
  <c r="F542"/>
  <c r="H542" s="1"/>
  <c r="K541"/>
  <c r="I542" l="1"/>
  <c r="J542" s="1"/>
  <c r="F543" s="1"/>
  <c r="H543" s="1"/>
  <c r="L542"/>
  <c r="M542" s="1"/>
  <c r="N542"/>
  <c r="E543" l="1"/>
  <c r="I543" s="1"/>
  <c r="J543" s="1"/>
  <c r="K542"/>
  <c r="L543" l="1"/>
  <c r="E544"/>
  <c r="F544"/>
  <c r="H544" s="1"/>
  <c r="K543"/>
  <c r="L544" l="1"/>
  <c r="I544"/>
  <c r="J544" s="1"/>
  <c r="F545" l="1"/>
  <c r="H545" s="1"/>
  <c r="E545"/>
  <c r="K544"/>
  <c r="L545" l="1"/>
  <c r="I545"/>
  <c r="J545" s="1"/>
  <c r="E546" l="1"/>
  <c r="F546"/>
  <c r="H546" s="1"/>
  <c r="K545"/>
  <c r="L546" l="1"/>
  <c r="I546"/>
  <c r="J546" s="1"/>
  <c r="F547" l="1"/>
  <c r="H547" s="1"/>
  <c r="E547"/>
  <c r="K546"/>
  <c r="L547" l="1"/>
  <c r="I547"/>
  <c r="J547" s="1"/>
  <c r="E548" l="1"/>
  <c r="L548" s="1"/>
  <c r="F548"/>
  <c r="H548" s="1"/>
  <c r="K547"/>
  <c r="I548" l="1"/>
  <c r="J548" s="1"/>
  <c r="F549" l="1"/>
  <c r="H549" s="1"/>
  <c r="E549"/>
  <c r="L549" s="1"/>
  <c r="K548"/>
  <c r="I549" l="1"/>
  <c r="J549" s="1"/>
  <c r="E550" l="1"/>
  <c r="L550" s="1"/>
  <c r="F550"/>
  <c r="H550" s="1"/>
  <c r="K549"/>
  <c r="I550" l="1"/>
  <c r="J550" s="1"/>
  <c r="F551" l="1"/>
  <c r="H551" s="1"/>
  <c r="E551"/>
  <c r="L551" s="1"/>
  <c r="K550"/>
  <c r="I551" l="1"/>
  <c r="J551" s="1"/>
  <c r="E552" l="1"/>
  <c r="L552" s="1"/>
  <c r="F552"/>
  <c r="H552" s="1"/>
  <c r="K551"/>
  <c r="I552" l="1"/>
  <c r="J552" s="1"/>
  <c r="F553" l="1"/>
  <c r="H553" s="1"/>
  <c r="E553"/>
  <c r="L553" s="1"/>
  <c r="K552"/>
  <c r="I553" l="1"/>
  <c r="J553" s="1"/>
  <c r="E554" l="1"/>
  <c r="F554"/>
  <c r="H554" s="1"/>
  <c r="K553"/>
  <c r="I554" l="1"/>
  <c r="J554" s="1"/>
  <c r="F555" s="1"/>
  <c r="H555" s="1"/>
  <c r="L554"/>
  <c r="M554" s="1"/>
  <c r="N554"/>
  <c r="E555" l="1"/>
  <c r="I555" s="1"/>
  <c r="K554"/>
  <c r="L555" l="1"/>
  <c r="J555"/>
  <c r="E556" l="1"/>
  <c r="F556"/>
  <c r="H556" s="1"/>
  <c r="K555"/>
  <c r="L556" l="1"/>
  <c r="I556"/>
  <c r="J556" s="1"/>
  <c r="F557" l="1"/>
  <c r="H557" s="1"/>
  <c r="E557"/>
  <c r="K556"/>
  <c r="L557" l="1"/>
  <c r="I557"/>
  <c r="J557" s="1"/>
  <c r="E558" l="1"/>
  <c r="F558"/>
  <c r="H558" s="1"/>
  <c r="K557"/>
  <c r="I558" l="1"/>
  <c r="J558" s="1"/>
  <c r="F559" s="1"/>
  <c r="H559" s="1"/>
  <c r="L558"/>
  <c r="E559" l="1"/>
  <c r="L559" s="1"/>
  <c r="K558"/>
  <c r="I559" l="1"/>
  <c r="J559" s="1"/>
  <c r="E560" s="1"/>
  <c r="F560" l="1"/>
  <c r="H560" s="1"/>
  <c r="I560" s="1"/>
  <c r="J560" s="1"/>
  <c r="K559"/>
  <c r="L560"/>
  <c r="F561" l="1"/>
  <c r="H561" s="1"/>
  <c r="E561"/>
  <c r="L561" s="1"/>
  <c r="K560"/>
  <c r="I561" l="1"/>
  <c r="J561" s="1"/>
  <c r="E562" l="1"/>
  <c r="L562" s="1"/>
  <c r="F562"/>
  <c r="H562" s="1"/>
  <c r="K561"/>
  <c r="I562" l="1"/>
  <c r="J562" s="1"/>
  <c r="F563" l="1"/>
  <c r="H563" s="1"/>
  <c r="E563"/>
  <c r="L563" s="1"/>
  <c r="K562"/>
  <c r="I563" l="1"/>
  <c r="J563" s="1"/>
  <c r="E564" l="1"/>
  <c r="L564" s="1"/>
  <c r="F564"/>
  <c r="H564" s="1"/>
  <c r="K563"/>
  <c r="I564" l="1"/>
  <c r="J564" s="1"/>
  <c r="F565" l="1"/>
  <c r="H565" s="1"/>
  <c r="E565"/>
  <c r="L565" s="1"/>
  <c r="K564"/>
  <c r="I565" l="1"/>
  <c r="J565" s="1"/>
  <c r="E566" l="1"/>
  <c r="F566"/>
  <c r="H566" s="1"/>
  <c r="K565"/>
  <c r="I566" l="1"/>
  <c r="J566" s="1"/>
  <c r="F567" s="1"/>
  <c r="H567" s="1"/>
  <c r="L566"/>
  <c r="M566" s="1"/>
  <c r="N566"/>
  <c r="E567" l="1"/>
  <c r="I567" s="1"/>
  <c r="K566"/>
  <c r="L567" l="1"/>
  <c r="J567"/>
  <c r="E568" l="1"/>
  <c r="F568"/>
  <c r="H568" s="1"/>
  <c r="K567"/>
  <c r="L568" l="1"/>
  <c r="I568"/>
  <c r="J568" s="1"/>
  <c r="F569" l="1"/>
  <c r="H569" s="1"/>
  <c r="E569"/>
  <c r="K568"/>
  <c r="L569" l="1"/>
  <c r="I569"/>
  <c r="J569" s="1"/>
  <c r="E570" l="1"/>
  <c r="F570"/>
  <c r="H570" s="1"/>
  <c r="K569"/>
  <c r="L570" l="1"/>
  <c r="I570"/>
  <c r="J570" s="1"/>
  <c r="F571" l="1"/>
  <c r="H571" s="1"/>
  <c r="E571"/>
  <c r="K570"/>
  <c r="L571" l="1"/>
  <c r="I571"/>
  <c r="J571" s="1"/>
  <c r="E572" l="1"/>
  <c r="L572" s="1"/>
  <c r="F572"/>
  <c r="H572" s="1"/>
  <c r="K571"/>
  <c r="I572" l="1"/>
  <c r="J572" s="1"/>
  <c r="F573" l="1"/>
  <c r="H573" s="1"/>
  <c r="E573"/>
  <c r="L573" s="1"/>
  <c r="K572"/>
  <c r="I573" l="1"/>
  <c r="J573" s="1"/>
  <c r="E574" l="1"/>
  <c r="L574" s="1"/>
  <c r="F574"/>
  <c r="H574" s="1"/>
  <c r="K573"/>
  <c r="I574" l="1"/>
  <c r="J574" s="1"/>
  <c r="F575" l="1"/>
  <c r="H575" s="1"/>
  <c r="E575"/>
  <c r="L575" s="1"/>
  <c r="K574"/>
  <c r="I575" l="1"/>
  <c r="J575" s="1"/>
  <c r="E576" l="1"/>
  <c r="L576" s="1"/>
  <c r="F576"/>
  <c r="H576" s="1"/>
  <c r="K575"/>
  <c r="I576" l="1"/>
  <c r="J576" s="1"/>
  <c r="F577" l="1"/>
  <c r="H577" s="1"/>
  <c r="E577"/>
  <c r="L577" s="1"/>
  <c r="K576"/>
  <c r="I577" l="1"/>
  <c r="J577" s="1"/>
  <c r="E578" l="1"/>
  <c r="F578"/>
  <c r="H578" s="1"/>
  <c r="K577"/>
  <c r="I578" l="1"/>
  <c r="J578" s="1"/>
  <c r="F579" s="1"/>
  <c r="H579" s="1"/>
  <c r="L578"/>
  <c r="M578" s="1"/>
  <c r="N578"/>
  <c r="E579" l="1"/>
  <c r="I579" s="1"/>
  <c r="J579" s="1"/>
  <c r="K578"/>
  <c r="L579" l="1"/>
  <c r="E580"/>
  <c r="F580"/>
  <c r="H580" s="1"/>
  <c r="K579"/>
  <c r="L580" l="1"/>
  <c r="I580"/>
  <c r="J580" s="1"/>
  <c r="F581" l="1"/>
  <c r="H581" s="1"/>
  <c r="E581"/>
  <c r="K580"/>
  <c r="L581" l="1"/>
  <c r="I581"/>
  <c r="J581" s="1"/>
  <c r="E582" l="1"/>
  <c r="F582"/>
  <c r="H582" s="1"/>
  <c r="K581"/>
  <c r="L582" l="1"/>
  <c r="I582"/>
  <c r="J582" s="1"/>
  <c r="F583" l="1"/>
  <c r="H583" s="1"/>
  <c r="E583"/>
  <c r="K582"/>
  <c r="L583" l="1"/>
  <c r="I583"/>
  <c r="J583" s="1"/>
  <c r="E584" l="1"/>
  <c r="L584" s="1"/>
  <c r="F584"/>
  <c r="H584" s="1"/>
  <c r="K583"/>
  <c r="I584" l="1"/>
  <c r="J584" s="1"/>
  <c r="F585" l="1"/>
  <c r="H585" s="1"/>
  <c r="E585"/>
  <c r="L585" s="1"/>
  <c r="K584"/>
  <c r="I585" l="1"/>
  <c r="J585" s="1"/>
  <c r="E586" l="1"/>
  <c r="L586" s="1"/>
  <c r="F586"/>
  <c r="H586" s="1"/>
  <c r="K585"/>
  <c r="I586" l="1"/>
  <c r="J586" s="1"/>
  <c r="F587" l="1"/>
  <c r="H587" s="1"/>
  <c r="E587"/>
  <c r="L587" s="1"/>
  <c r="K586"/>
  <c r="I587" l="1"/>
  <c r="J587" s="1"/>
  <c r="E588" l="1"/>
  <c r="L588" s="1"/>
  <c r="F588"/>
  <c r="H588" s="1"/>
  <c r="K587"/>
  <c r="I588" l="1"/>
  <c r="J588" s="1"/>
  <c r="F589" l="1"/>
  <c r="H589" s="1"/>
  <c r="E589"/>
  <c r="L589" s="1"/>
  <c r="K588"/>
  <c r="I589" l="1"/>
  <c r="J589" s="1"/>
  <c r="E590" l="1"/>
  <c r="F590"/>
  <c r="H590" s="1"/>
  <c r="K589"/>
  <c r="L590" l="1"/>
  <c r="M590" s="1"/>
  <c r="N590"/>
  <c r="I590"/>
  <c r="J590" s="1"/>
  <c r="F591" l="1"/>
  <c r="H591" s="1"/>
  <c r="E591"/>
  <c r="K590"/>
  <c r="L591" l="1"/>
  <c r="I591"/>
  <c r="J591" s="1"/>
  <c r="E592" l="1"/>
  <c r="F592"/>
  <c r="H592" s="1"/>
  <c r="K591"/>
  <c r="L592" l="1"/>
  <c r="I592"/>
  <c r="J592" s="1"/>
  <c r="F593" l="1"/>
  <c r="H593" s="1"/>
  <c r="E593"/>
  <c r="K592"/>
  <c r="L593" l="1"/>
  <c r="I593"/>
  <c r="J593" s="1"/>
  <c r="E594" l="1"/>
  <c r="F594"/>
  <c r="H594" s="1"/>
  <c r="K593"/>
  <c r="L594" l="1"/>
  <c r="I594"/>
  <c r="J594" s="1"/>
  <c r="F595" l="1"/>
  <c r="H595" s="1"/>
  <c r="E595"/>
  <c r="K594"/>
  <c r="L595" l="1"/>
  <c r="I595"/>
  <c r="J595" s="1"/>
  <c r="E596" l="1"/>
  <c r="L596" s="1"/>
  <c r="F596"/>
  <c r="H596" s="1"/>
  <c r="K595"/>
  <c r="I596" l="1"/>
  <c r="J596" s="1"/>
  <c r="E597" l="1"/>
  <c r="L597" s="1"/>
  <c r="F597"/>
  <c r="H597" s="1"/>
  <c r="K596"/>
  <c r="I597" l="1"/>
  <c r="J597" s="1"/>
  <c r="F598" s="1"/>
  <c r="H598" s="1"/>
  <c r="K597" l="1"/>
  <c r="E598"/>
  <c r="L598" s="1"/>
  <c r="I598" l="1"/>
  <c r="J598" s="1"/>
  <c r="E599" s="1"/>
  <c r="L599" s="1"/>
  <c r="F599" l="1"/>
  <c r="H599" s="1"/>
  <c r="I599" s="1"/>
  <c r="J599" s="1"/>
  <c r="K598"/>
  <c r="F600" l="1"/>
  <c r="H600" s="1"/>
  <c r="E600"/>
  <c r="L600" s="1"/>
  <c r="K599"/>
  <c r="I600" l="1"/>
  <c r="J600" s="1"/>
  <c r="E601" l="1"/>
  <c r="L601" s="1"/>
  <c r="F601"/>
  <c r="H601" s="1"/>
  <c r="K600"/>
  <c r="I601" l="1"/>
  <c r="J601" s="1"/>
  <c r="E602" l="1"/>
  <c r="F602"/>
  <c r="H602" s="1"/>
  <c r="K601"/>
  <c r="I602" l="1"/>
  <c r="J602" s="1"/>
  <c r="E603" s="1"/>
  <c r="L602"/>
  <c r="M602" s="1"/>
  <c r="N602"/>
  <c r="F603" l="1"/>
  <c r="H603" s="1"/>
  <c r="I603" s="1"/>
  <c r="K602"/>
  <c r="L603"/>
  <c r="J603" l="1"/>
  <c r="F604" l="1"/>
  <c r="H604" s="1"/>
  <c r="E604"/>
  <c r="K603"/>
  <c r="L604" l="1"/>
  <c r="I604"/>
  <c r="J604" s="1"/>
  <c r="E605" l="1"/>
  <c r="F605"/>
  <c r="H605" s="1"/>
  <c r="K604"/>
  <c r="L605" l="1"/>
  <c r="I605"/>
  <c r="J605" s="1"/>
  <c r="F606" l="1"/>
  <c r="H606" s="1"/>
  <c r="E606"/>
  <c r="K605"/>
  <c r="L606" l="1"/>
  <c r="I606"/>
  <c r="J606" s="1"/>
  <c r="E607" l="1"/>
  <c r="F607"/>
  <c r="H607" s="1"/>
  <c r="K606"/>
  <c r="L607" l="1"/>
  <c r="I607"/>
  <c r="J607" s="1"/>
  <c r="F608" l="1"/>
  <c r="H608" s="1"/>
  <c r="E608"/>
  <c r="L608" s="1"/>
  <c r="K607"/>
  <c r="I608" l="1"/>
  <c r="J608" s="1"/>
  <c r="E609" l="1"/>
  <c r="L609" s="1"/>
  <c r="F609"/>
  <c r="H609" s="1"/>
  <c r="K608"/>
  <c r="I609" l="1"/>
  <c r="J609" s="1"/>
  <c r="F610" l="1"/>
  <c r="H610" s="1"/>
  <c r="E610"/>
  <c r="L610" s="1"/>
  <c r="K609"/>
  <c r="I610" l="1"/>
  <c r="J610" s="1"/>
  <c r="E611" l="1"/>
  <c r="L611" s="1"/>
  <c r="F611"/>
  <c r="H611" s="1"/>
  <c r="K610"/>
  <c r="I611" l="1"/>
  <c r="J611" s="1"/>
  <c r="F612" l="1"/>
  <c r="H612" s="1"/>
  <c r="E612"/>
  <c r="L612" s="1"/>
  <c r="K611"/>
  <c r="I612" l="1"/>
  <c r="J612" s="1"/>
  <c r="E613" l="1"/>
  <c r="L613" s="1"/>
  <c r="F613"/>
  <c r="H613" s="1"/>
  <c r="K612"/>
  <c r="I613" l="1"/>
  <c r="J613" s="1"/>
  <c r="E614" l="1"/>
  <c r="F614"/>
  <c r="H614" s="1"/>
  <c r="K613"/>
  <c r="I614" l="1"/>
  <c r="J614" s="1"/>
  <c r="E615" s="1"/>
  <c r="L614"/>
  <c r="M614" s="1"/>
  <c r="N614"/>
  <c r="F615" l="1"/>
  <c r="H615" s="1"/>
  <c r="I615" s="1"/>
  <c r="K614"/>
  <c r="L615"/>
  <c r="J615" l="1"/>
  <c r="F616" l="1"/>
  <c r="H616" s="1"/>
  <c r="E616"/>
  <c r="K615"/>
  <c r="L616" l="1"/>
  <c r="I616"/>
  <c r="J616" s="1"/>
  <c r="E617" l="1"/>
  <c r="F617"/>
  <c r="H617" s="1"/>
  <c r="K616"/>
  <c r="L617" l="1"/>
  <c r="I617"/>
  <c r="J617" s="1"/>
  <c r="F618" l="1"/>
  <c r="H618" s="1"/>
  <c r="E618"/>
  <c r="K617"/>
  <c r="L618" l="1"/>
  <c r="I618"/>
  <c r="J618" s="1"/>
  <c r="E619" l="1"/>
  <c r="F619"/>
  <c r="H619" s="1"/>
  <c r="K618"/>
  <c r="I619" l="1"/>
  <c r="L619"/>
  <c r="J619"/>
  <c r="F620" l="1"/>
  <c r="H620" s="1"/>
  <c r="E620"/>
  <c r="L620" s="1"/>
  <c r="K619"/>
  <c r="I620" l="1"/>
  <c r="J620" s="1"/>
  <c r="E621" l="1"/>
  <c r="L621" s="1"/>
  <c r="F621"/>
  <c r="H621" s="1"/>
  <c r="K620"/>
  <c r="I621" l="1"/>
  <c r="J621" s="1"/>
  <c r="F622" l="1"/>
  <c r="H622" s="1"/>
  <c r="E622"/>
  <c r="L622" s="1"/>
  <c r="K621"/>
  <c r="I622" l="1"/>
  <c r="J622" s="1"/>
  <c r="E623" l="1"/>
  <c r="L623" s="1"/>
  <c r="F623"/>
  <c r="H623" s="1"/>
  <c r="K622"/>
  <c r="I623" l="1"/>
  <c r="J623" s="1"/>
  <c r="F624" l="1"/>
  <c r="H624" s="1"/>
  <c r="E624"/>
  <c r="L624" s="1"/>
  <c r="K623"/>
  <c r="I624" l="1"/>
  <c r="J624" s="1"/>
  <c r="E625" l="1"/>
  <c r="L625" s="1"/>
  <c r="F625"/>
  <c r="H625" s="1"/>
  <c r="K624"/>
  <c r="I625" l="1"/>
  <c r="J625" s="1"/>
  <c r="E626" l="1"/>
  <c r="F626"/>
  <c r="H626" s="1"/>
  <c r="K625"/>
  <c r="I626" l="1"/>
  <c r="J626" s="1"/>
  <c r="E627" s="1"/>
  <c r="L626"/>
  <c r="M626" s="1"/>
  <c r="N626"/>
  <c r="F627" l="1"/>
  <c r="H627" s="1"/>
  <c r="I627" s="1"/>
  <c r="K626"/>
  <c r="L627"/>
  <c r="J627" l="1"/>
  <c r="F628" l="1"/>
  <c r="H628" s="1"/>
  <c r="E628"/>
  <c r="K627"/>
  <c r="L628" l="1"/>
  <c r="I628"/>
  <c r="J628" s="1"/>
  <c r="E629" l="1"/>
  <c r="F629"/>
  <c r="H629" s="1"/>
  <c r="K628"/>
  <c r="L629" l="1"/>
  <c r="I629"/>
  <c r="J629" s="1"/>
  <c r="F630" l="1"/>
  <c r="H630" s="1"/>
  <c r="E630"/>
  <c r="K629"/>
  <c r="L630" l="1"/>
  <c r="I630"/>
  <c r="J630" s="1"/>
  <c r="E631" l="1"/>
  <c r="F631"/>
  <c r="H631" s="1"/>
  <c r="K630"/>
  <c r="L631" l="1"/>
  <c r="I631"/>
  <c r="J631" s="1"/>
  <c r="F632" l="1"/>
  <c r="H632" s="1"/>
  <c r="E632"/>
  <c r="L632" s="1"/>
  <c r="K631"/>
  <c r="I632" l="1"/>
  <c r="J632" s="1"/>
  <c r="E633" l="1"/>
  <c r="L633" s="1"/>
  <c r="F633"/>
  <c r="H633" s="1"/>
  <c r="K632"/>
  <c r="I633" l="1"/>
  <c r="J633" s="1"/>
  <c r="F634" l="1"/>
  <c r="H634" s="1"/>
  <c r="E634"/>
  <c r="L634" s="1"/>
  <c r="K633"/>
  <c r="I634" l="1"/>
  <c r="J634" s="1"/>
  <c r="E635" l="1"/>
  <c r="L635" s="1"/>
  <c r="F635"/>
  <c r="H635" s="1"/>
  <c r="K634"/>
  <c r="I635" l="1"/>
  <c r="J635" s="1"/>
  <c r="F636" l="1"/>
  <c r="H636" s="1"/>
  <c r="E636"/>
  <c r="L636" s="1"/>
  <c r="K635"/>
  <c r="I636" l="1"/>
  <c r="J636" s="1"/>
  <c r="E637" l="1"/>
  <c r="L637" s="1"/>
  <c r="F637"/>
  <c r="H637" s="1"/>
  <c r="K636"/>
  <c r="I637" l="1"/>
  <c r="J637" s="1"/>
  <c r="E638" l="1"/>
  <c r="F638"/>
  <c r="H638" s="1"/>
  <c r="K637"/>
  <c r="I638" l="1"/>
  <c r="J638" s="1"/>
  <c r="L638"/>
  <c r="M638" s="1"/>
  <c r="N638"/>
  <c r="E639" l="1"/>
  <c r="L639" s="1"/>
  <c r="F639"/>
  <c r="H639" s="1"/>
  <c r="K638"/>
  <c r="I639" l="1"/>
  <c r="J639" s="1"/>
  <c r="F640" l="1"/>
  <c r="H640" s="1"/>
  <c r="E640"/>
  <c r="K639"/>
  <c r="L640" l="1"/>
  <c r="I640"/>
  <c r="J640" l="1"/>
  <c r="E641" l="1"/>
  <c r="F641"/>
  <c r="H641" s="1"/>
  <c r="K640"/>
  <c r="L641" l="1"/>
  <c r="I641"/>
  <c r="J641" s="1"/>
  <c r="F642" l="1"/>
  <c r="H642" s="1"/>
  <c r="E642"/>
  <c r="K641"/>
  <c r="L642" l="1"/>
  <c r="I642"/>
  <c r="J642" s="1"/>
  <c r="E643" l="1"/>
  <c r="F643"/>
  <c r="H643" s="1"/>
  <c r="K642"/>
  <c r="L643" l="1"/>
  <c r="I643"/>
  <c r="J643" s="1"/>
  <c r="F644" l="1"/>
  <c r="H644" s="1"/>
  <c r="E644"/>
  <c r="L644" s="1"/>
  <c r="K643"/>
  <c r="I644" l="1"/>
  <c r="J644" s="1"/>
  <c r="E645" l="1"/>
  <c r="L645" s="1"/>
  <c r="F645"/>
  <c r="H645" s="1"/>
  <c r="K644"/>
  <c r="I645" l="1"/>
  <c r="J645" s="1"/>
  <c r="F646" l="1"/>
  <c r="H646" s="1"/>
  <c r="E646"/>
  <c r="L646" s="1"/>
  <c r="K645"/>
  <c r="I646" l="1"/>
  <c r="J646" s="1"/>
  <c r="E647" l="1"/>
  <c r="L647" s="1"/>
  <c r="F647"/>
  <c r="H647" s="1"/>
  <c r="K646"/>
  <c r="I647" l="1"/>
  <c r="J647" s="1"/>
  <c r="F648" l="1"/>
  <c r="H648" s="1"/>
  <c r="E648"/>
  <c r="L648" s="1"/>
  <c r="K647"/>
  <c r="I648" l="1"/>
  <c r="J648" s="1"/>
  <c r="E649" l="1"/>
  <c r="L649" s="1"/>
  <c r="F649"/>
  <c r="H649" s="1"/>
  <c r="K648"/>
  <c r="I649" l="1"/>
  <c r="J649" s="1"/>
  <c r="E650" l="1"/>
  <c r="F650"/>
  <c r="H650" s="1"/>
  <c r="K649"/>
  <c r="I650" l="1"/>
  <c r="J650" s="1"/>
  <c r="E651" s="1"/>
  <c r="L650"/>
  <c r="M650" s="1"/>
  <c r="N650"/>
  <c r="F651" l="1"/>
  <c r="H651" s="1"/>
  <c r="I651" s="1"/>
  <c r="K650"/>
  <c r="L651"/>
  <c r="J651" l="1"/>
  <c r="F652" l="1"/>
  <c r="H652" s="1"/>
  <c r="K651"/>
  <c r="E652"/>
  <c r="L652" l="1"/>
  <c r="I652"/>
  <c r="J652" l="1"/>
  <c r="E653" l="1"/>
  <c r="F653"/>
  <c r="H653" s="1"/>
  <c r="K652"/>
  <c r="L653" l="1"/>
  <c r="I653"/>
  <c r="J653" s="1"/>
  <c r="F654" l="1"/>
  <c r="H654" s="1"/>
  <c r="K653"/>
  <c r="E654"/>
  <c r="L654" l="1"/>
  <c r="I654"/>
  <c r="J654" s="1"/>
  <c r="E655" l="1"/>
  <c r="F655"/>
  <c r="H655" s="1"/>
  <c r="K654"/>
  <c r="I655" l="1"/>
  <c r="J655" s="1"/>
  <c r="F656" s="1"/>
  <c r="H656" s="1"/>
  <c r="L655"/>
  <c r="K655" l="1"/>
  <c r="E656"/>
  <c r="L656" s="1"/>
  <c r="I656" l="1"/>
  <c r="J656" s="1"/>
  <c r="E657" s="1"/>
  <c r="L657" s="1"/>
  <c r="F657" l="1"/>
  <c r="H657" s="1"/>
  <c r="I657" s="1"/>
  <c r="J657" s="1"/>
  <c r="K656"/>
  <c r="F658" l="1"/>
  <c r="H658" s="1"/>
  <c r="K657"/>
  <c r="E658"/>
  <c r="L658" s="1"/>
  <c r="I658" l="1"/>
  <c r="J658" s="1"/>
  <c r="E659" l="1"/>
  <c r="L659" s="1"/>
  <c r="F659"/>
  <c r="H659" s="1"/>
  <c r="K658"/>
  <c r="I659" l="1"/>
  <c r="J659" s="1"/>
  <c r="F660" l="1"/>
  <c r="H660" s="1"/>
  <c r="K659"/>
  <c r="E660"/>
  <c r="L660" s="1"/>
  <c r="I660" l="1"/>
  <c r="J660" s="1"/>
  <c r="E661" l="1"/>
  <c r="L661" s="1"/>
  <c r="F661"/>
  <c r="H661" s="1"/>
  <c r="K660"/>
  <c r="I661" l="1"/>
  <c r="J661" s="1"/>
  <c r="K661" l="1"/>
  <c r="E662"/>
  <c r="F662"/>
  <c r="H662" s="1"/>
  <c r="I662" l="1"/>
  <c r="J662" s="1"/>
  <c r="E663" s="1"/>
  <c r="L662"/>
  <c r="M662" s="1"/>
  <c r="N662"/>
  <c r="F663" l="1"/>
  <c r="H663" s="1"/>
  <c r="I663" s="1"/>
  <c r="K662"/>
  <c r="L663"/>
  <c r="J663" l="1"/>
  <c r="F664" l="1"/>
  <c r="H664" s="1"/>
  <c r="K663"/>
  <c r="E664"/>
  <c r="L664" l="1"/>
  <c r="I664"/>
  <c r="J664" l="1"/>
  <c r="E665" l="1"/>
  <c r="F665"/>
  <c r="H665" s="1"/>
  <c r="K664"/>
  <c r="L665" l="1"/>
  <c r="I665"/>
  <c r="J665" s="1"/>
  <c r="F666" l="1"/>
  <c r="H666" s="1"/>
  <c r="K665"/>
  <c r="E666"/>
  <c r="L666" l="1"/>
  <c r="I666"/>
  <c r="J666" s="1"/>
  <c r="E667" l="1"/>
  <c r="F667"/>
  <c r="H667" s="1"/>
  <c r="K666"/>
  <c r="L667" l="1"/>
  <c r="I667"/>
  <c r="J667" s="1"/>
  <c r="F668" l="1"/>
  <c r="H668" s="1"/>
  <c r="K667"/>
  <c r="E668"/>
  <c r="L668" s="1"/>
  <c r="I668" l="1"/>
  <c r="J668" s="1"/>
  <c r="E669" l="1"/>
  <c r="L669" s="1"/>
  <c r="F669"/>
  <c r="H669" s="1"/>
  <c r="K668"/>
  <c r="I669" l="1"/>
  <c r="J669" s="1"/>
  <c r="F670" l="1"/>
  <c r="H670" s="1"/>
  <c r="K669"/>
  <c r="E670"/>
  <c r="L670" s="1"/>
  <c r="I670" l="1"/>
  <c r="J670" s="1"/>
  <c r="E671" l="1"/>
  <c r="L671" s="1"/>
  <c r="F671"/>
  <c r="H671" s="1"/>
  <c r="K670"/>
  <c r="I671" l="1"/>
  <c r="J671" s="1"/>
  <c r="F672" l="1"/>
  <c r="H672" s="1"/>
  <c r="K671"/>
  <c r="E672"/>
  <c r="L672" s="1"/>
  <c r="I672" l="1"/>
  <c r="J672" s="1"/>
  <c r="E673" l="1"/>
  <c r="L673" s="1"/>
  <c r="F673"/>
  <c r="H673" s="1"/>
  <c r="K672"/>
  <c r="I673" l="1"/>
  <c r="J673" s="1"/>
  <c r="K673" l="1"/>
  <c r="E674"/>
  <c r="F674"/>
  <c r="H674" s="1"/>
  <c r="I674" s="1"/>
  <c r="J674" s="1"/>
  <c r="E675" l="1"/>
  <c r="F675"/>
  <c r="H675" s="1"/>
  <c r="K674"/>
  <c r="L674"/>
  <c r="M674" s="1"/>
  <c r="N674"/>
  <c r="L675" l="1"/>
  <c r="I675"/>
  <c r="J675" l="1"/>
  <c r="F676" l="1"/>
  <c r="H676" s="1"/>
  <c r="K675"/>
  <c r="E676"/>
  <c r="L676" l="1"/>
  <c r="I676"/>
  <c r="J676" l="1"/>
  <c r="E677" l="1"/>
  <c r="F677"/>
  <c r="H677" s="1"/>
  <c r="K676"/>
  <c r="L677" l="1"/>
  <c r="I677"/>
  <c r="J677" s="1"/>
  <c r="F678" l="1"/>
  <c r="H678" s="1"/>
  <c r="K677"/>
  <c r="E678"/>
  <c r="L678" l="1"/>
  <c r="I678"/>
  <c r="J678" s="1"/>
  <c r="E679" l="1"/>
  <c r="F679"/>
  <c r="H679" s="1"/>
  <c r="K678"/>
  <c r="L679" l="1"/>
  <c r="I679"/>
  <c r="J679" s="1"/>
  <c r="F680" l="1"/>
  <c r="H680" s="1"/>
  <c r="K679"/>
  <c r="E680"/>
  <c r="L680" s="1"/>
  <c r="I680" l="1"/>
  <c r="J680" s="1"/>
  <c r="E681" l="1"/>
  <c r="L681" s="1"/>
  <c r="F681"/>
  <c r="H681" s="1"/>
  <c r="K680"/>
  <c r="I681" l="1"/>
  <c r="J681" s="1"/>
  <c r="F682" l="1"/>
  <c r="H682" s="1"/>
  <c r="K681"/>
  <c r="E682"/>
  <c r="L682" s="1"/>
  <c r="I682" l="1"/>
  <c r="J682" s="1"/>
  <c r="E683" l="1"/>
  <c r="L683" s="1"/>
  <c r="F683"/>
  <c r="H683" s="1"/>
  <c r="K682"/>
  <c r="I683" l="1"/>
  <c r="J683" s="1"/>
  <c r="F684" l="1"/>
  <c r="H684" s="1"/>
  <c r="K683"/>
  <c r="E684"/>
  <c r="L684" s="1"/>
  <c r="I684" l="1"/>
  <c r="J684" s="1"/>
  <c r="E685" l="1"/>
  <c r="L685" s="1"/>
  <c r="F685"/>
  <c r="H685" s="1"/>
  <c r="K684"/>
  <c r="I685" l="1"/>
  <c r="J685" s="1"/>
  <c r="K685" l="1"/>
  <c r="E686"/>
  <c r="F686"/>
  <c r="H686" s="1"/>
  <c r="I686" l="1"/>
  <c r="J686" s="1"/>
  <c r="K686" s="1"/>
  <c r="C8" i="1" s="1"/>
  <c r="C9" s="1"/>
  <c r="F3" i="18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L686" i="9"/>
  <c r="D3" i="1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N686" i="9"/>
  <c r="N688" l="1"/>
  <c r="N689" s="1"/>
  <c r="C22" i="1"/>
  <c r="C23"/>
  <c r="C24"/>
  <c r="H3" i="18"/>
  <c r="O10" i="9"/>
  <c r="O74"/>
  <c r="O138"/>
  <c r="O202"/>
  <c r="O266"/>
  <c r="O330"/>
  <c r="O394"/>
  <c r="O458"/>
  <c r="O522"/>
  <c r="O586"/>
  <c r="O650"/>
  <c r="O31"/>
  <c r="O95"/>
  <c r="O159"/>
  <c r="O223"/>
  <c r="O287"/>
  <c r="O351"/>
  <c r="O415"/>
  <c r="O479"/>
  <c r="O543"/>
  <c r="O607"/>
  <c r="O671"/>
  <c r="O44"/>
  <c r="O108"/>
  <c r="O172"/>
  <c r="O236"/>
  <c r="O300"/>
  <c r="O364"/>
  <c r="O428"/>
  <c r="O492"/>
  <c r="O556"/>
  <c r="O620"/>
  <c r="O684"/>
  <c r="O65"/>
  <c r="O129"/>
  <c r="O193"/>
  <c r="O257"/>
  <c r="O321"/>
  <c r="O385"/>
  <c r="O449"/>
  <c r="O513"/>
  <c r="O601"/>
  <c r="O22"/>
  <c r="O86"/>
  <c r="O150"/>
  <c r="O214"/>
  <c r="O278"/>
  <c r="O342"/>
  <c r="O406"/>
  <c r="O470"/>
  <c r="O534"/>
  <c r="O598"/>
  <c r="O662"/>
  <c r="O43"/>
  <c r="O107"/>
  <c r="O171"/>
  <c r="O235"/>
  <c r="O299"/>
  <c r="O363"/>
  <c r="O427"/>
  <c r="O491"/>
  <c r="O555"/>
  <c r="O619"/>
  <c r="O683"/>
  <c r="O56"/>
  <c r="O120"/>
  <c r="O184"/>
  <c r="O248"/>
  <c r="O312"/>
  <c r="O376"/>
  <c r="O440"/>
  <c r="O504"/>
  <c r="O568"/>
  <c r="O632"/>
  <c r="O13"/>
  <c r="O77"/>
  <c r="O141"/>
  <c r="O205"/>
  <c r="O269"/>
  <c r="O333"/>
  <c r="O397"/>
  <c r="O461"/>
  <c r="O525"/>
  <c r="O589"/>
  <c r="O653"/>
  <c r="O609"/>
  <c r="O581"/>
  <c r="O553"/>
  <c r="O34"/>
  <c r="O98"/>
  <c r="O162"/>
  <c r="O226"/>
  <c r="O290"/>
  <c r="O354"/>
  <c r="O418"/>
  <c r="O482"/>
  <c r="O546"/>
  <c r="O610"/>
  <c r="O674"/>
  <c r="O55"/>
  <c r="O119"/>
  <c r="O183"/>
  <c r="O247"/>
  <c r="O311"/>
  <c r="O375"/>
  <c r="O439"/>
  <c r="O503"/>
  <c r="O567"/>
  <c r="O631"/>
  <c r="O4"/>
  <c r="O68"/>
  <c r="O132"/>
  <c r="O196"/>
  <c r="O260"/>
  <c r="O324"/>
  <c r="O388"/>
  <c r="O452"/>
  <c r="O516"/>
  <c r="O580"/>
  <c r="O644"/>
  <c r="O25"/>
  <c r="O89"/>
  <c r="O153"/>
  <c r="O217"/>
  <c r="O281"/>
  <c r="O345"/>
  <c r="O409"/>
  <c r="O473"/>
  <c r="O537"/>
  <c r="O649"/>
  <c r="O46"/>
  <c r="O110"/>
  <c r="O174"/>
  <c r="O238"/>
  <c r="O302"/>
  <c r="O366"/>
  <c r="O430"/>
  <c r="O494"/>
  <c r="O558"/>
  <c r="O622"/>
  <c r="O686"/>
  <c r="O67"/>
  <c r="O131"/>
  <c r="O195"/>
  <c r="O259"/>
  <c r="O323"/>
  <c r="O387"/>
  <c r="O451"/>
  <c r="O515"/>
  <c r="O579"/>
  <c r="O643"/>
  <c r="O16"/>
  <c r="O80"/>
  <c r="O144"/>
  <c r="O208"/>
  <c r="O272"/>
  <c r="O336"/>
  <c r="O400"/>
  <c r="O464"/>
  <c r="O528"/>
  <c r="O592"/>
  <c r="O656"/>
  <c r="O37"/>
  <c r="O101"/>
  <c r="O165"/>
  <c r="O229"/>
  <c r="O293"/>
  <c r="O357"/>
  <c r="O421"/>
  <c r="O485"/>
  <c r="O565"/>
  <c r="O593"/>
  <c r="O53"/>
  <c r="O181"/>
  <c r="O309"/>
  <c r="O437"/>
  <c r="O549"/>
  <c r="O26"/>
  <c r="O90"/>
  <c r="O154"/>
  <c r="O218"/>
  <c r="O282"/>
  <c r="O346"/>
  <c r="O410"/>
  <c r="O474"/>
  <c r="O538"/>
  <c r="O602"/>
  <c r="O666"/>
  <c r="O47"/>
  <c r="O111"/>
  <c r="O175"/>
  <c r="O239"/>
  <c r="O303"/>
  <c r="O367"/>
  <c r="O431"/>
  <c r="O495"/>
  <c r="O559"/>
  <c r="O623"/>
  <c r="O3"/>
  <c r="O60"/>
  <c r="O124"/>
  <c r="O188"/>
  <c r="O252"/>
  <c r="O316"/>
  <c r="O380"/>
  <c r="O444"/>
  <c r="O508"/>
  <c r="O572"/>
  <c r="O636"/>
  <c r="O17"/>
  <c r="O81"/>
  <c r="O145"/>
  <c r="O209"/>
  <c r="O273"/>
  <c r="O337"/>
  <c r="O401"/>
  <c r="O465"/>
  <c r="O529"/>
  <c r="O633"/>
  <c r="O38"/>
  <c r="O102"/>
  <c r="O166"/>
  <c r="O230"/>
  <c r="O294"/>
  <c r="O358"/>
  <c r="O422"/>
  <c r="O486"/>
  <c r="O550"/>
  <c r="O614"/>
  <c r="O678"/>
  <c r="O59"/>
  <c r="O123"/>
  <c r="O187"/>
  <c r="O251"/>
  <c r="O315"/>
  <c r="O379"/>
  <c r="O443"/>
  <c r="O507"/>
  <c r="O571"/>
  <c r="O635"/>
  <c r="O8"/>
  <c r="O72"/>
  <c r="O136"/>
  <c r="O200"/>
  <c r="O264"/>
  <c r="O328"/>
  <c r="O392"/>
  <c r="O456"/>
  <c r="O520"/>
  <c r="O584"/>
  <c r="O648"/>
  <c r="O29"/>
  <c r="O93"/>
  <c r="O157"/>
  <c r="O221"/>
  <c r="O285"/>
  <c r="O349"/>
  <c r="O413"/>
  <c r="O477"/>
  <c r="O541"/>
  <c r="O605"/>
  <c r="O669"/>
  <c r="O641"/>
  <c r="O597"/>
  <c r="O625"/>
  <c r="O50"/>
  <c r="O114"/>
  <c r="O178"/>
  <c r="O242"/>
  <c r="O306"/>
  <c r="O370"/>
  <c r="O434"/>
  <c r="O498"/>
  <c r="O562"/>
  <c r="O626"/>
  <c r="O7"/>
  <c r="O71"/>
  <c r="O135"/>
  <c r="O199"/>
  <c r="O263"/>
  <c r="O327"/>
  <c r="O391"/>
  <c r="O455"/>
  <c r="O519"/>
  <c r="O583"/>
  <c r="O647"/>
  <c r="O20"/>
  <c r="O84"/>
  <c r="O148"/>
  <c r="O212"/>
  <c r="O276"/>
  <c r="O340"/>
  <c r="O404"/>
  <c r="O468"/>
  <c r="O532"/>
  <c r="O596"/>
  <c r="O660"/>
  <c r="O41"/>
  <c r="O105"/>
  <c r="O169"/>
  <c r="O233"/>
  <c r="O297"/>
  <c r="O361"/>
  <c r="O425"/>
  <c r="O489"/>
  <c r="O561"/>
  <c r="O681"/>
  <c r="O62"/>
  <c r="O126"/>
  <c r="O190"/>
  <c r="O254"/>
  <c r="O318"/>
  <c r="O382"/>
  <c r="O446"/>
  <c r="O510"/>
  <c r="O574"/>
  <c r="O638"/>
  <c r="O19"/>
  <c r="O83"/>
  <c r="O147"/>
  <c r="O211"/>
  <c r="O275"/>
  <c r="O339"/>
  <c r="O403"/>
  <c r="O467"/>
  <c r="O531"/>
  <c r="O595"/>
  <c r="O659"/>
  <c r="O64"/>
  <c r="O128"/>
  <c r="O192"/>
  <c r="O256"/>
  <c r="O320"/>
  <c r="O384"/>
  <c r="O448"/>
  <c r="O512"/>
  <c r="O576"/>
  <c r="O672"/>
  <c r="O85"/>
  <c r="O213"/>
  <c r="O341"/>
  <c r="O501"/>
  <c r="O657"/>
  <c r="O51"/>
  <c r="O179"/>
  <c r="O307"/>
  <c r="O435"/>
  <c r="O499"/>
  <c r="O627"/>
  <c r="O96"/>
  <c r="O224"/>
  <c r="O352"/>
  <c r="O480"/>
  <c r="O608"/>
  <c r="O149"/>
  <c r="O277"/>
  <c r="O613"/>
  <c r="O42"/>
  <c r="O106"/>
  <c r="O170"/>
  <c r="O234"/>
  <c r="O298"/>
  <c r="O362"/>
  <c r="O426"/>
  <c r="O490"/>
  <c r="O554"/>
  <c r="O618"/>
  <c r="O682"/>
  <c r="O63"/>
  <c r="O127"/>
  <c r="O191"/>
  <c r="O255"/>
  <c r="O319"/>
  <c r="O383"/>
  <c r="O447"/>
  <c r="O511"/>
  <c r="O575"/>
  <c r="O639"/>
  <c r="O12"/>
  <c r="O76"/>
  <c r="O140"/>
  <c r="O204"/>
  <c r="O268"/>
  <c r="O332"/>
  <c r="O396"/>
  <c r="O460"/>
  <c r="O524"/>
  <c r="O588"/>
  <c r="O652"/>
  <c r="O33"/>
  <c r="O97"/>
  <c r="O161"/>
  <c r="O225"/>
  <c r="O289"/>
  <c r="O353"/>
  <c r="O417"/>
  <c r="O481"/>
  <c r="O545"/>
  <c r="O665"/>
  <c r="O54"/>
  <c r="O118"/>
  <c r="O182"/>
  <c r="O246"/>
  <c r="O310"/>
  <c r="O374"/>
  <c r="O438"/>
  <c r="O502"/>
  <c r="O566"/>
  <c r="O630"/>
  <c r="O11"/>
  <c r="O75"/>
  <c r="O139"/>
  <c r="O203"/>
  <c r="O267"/>
  <c r="O331"/>
  <c r="O395"/>
  <c r="O459"/>
  <c r="O523"/>
  <c r="O587"/>
  <c r="O651"/>
  <c r="O24"/>
  <c r="O88"/>
  <c r="O152"/>
  <c r="O216"/>
  <c r="O280"/>
  <c r="O344"/>
  <c r="O408"/>
  <c r="O472"/>
  <c r="O536"/>
  <c r="O600"/>
  <c r="O664"/>
  <c r="O45"/>
  <c r="O109"/>
  <c r="O173"/>
  <c r="O237"/>
  <c r="O301"/>
  <c r="O365"/>
  <c r="O429"/>
  <c r="O493"/>
  <c r="O557"/>
  <c r="O621"/>
  <c r="O685"/>
  <c r="O673"/>
  <c r="O629"/>
  <c r="O66"/>
  <c r="O130"/>
  <c r="O194"/>
  <c r="O258"/>
  <c r="O322"/>
  <c r="O386"/>
  <c r="O450"/>
  <c r="O514"/>
  <c r="O578"/>
  <c r="O642"/>
  <c r="O23"/>
  <c r="O87"/>
  <c r="O151"/>
  <c r="O215"/>
  <c r="O279"/>
  <c r="O343"/>
  <c r="O407"/>
  <c r="O471"/>
  <c r="O535"/>
  <c r="O599"/>
  <c r="O663"/>
  <c r="O36"/>
  <c r="O100"/>
  <c r="O164"/>
  <c r="O228"/>
  <c r="O292"/>
  <c r="O356"/>
  <c r="O420"/>
  <c r="O484"/>
  <c r="O548"/>
  <c r="O612"/>
  <c r="O676"/>
  <c r="O57"/>
  <c r="O121"/>
  <c r="O185"/>
  <c r="O249"/>
  <c r="O313"/>
  <c r="O377"/>
  <c r="O441"/>
  <c r="O505"/>
  <c r="O585"/>
  <c r="O14"/>
  <c r="O78"/>
  <c r="O142"/>
  <c r="O206"/>
  <c r="O270"/>
  <c r="O334"/>
  <c r="O398"/>
  <c r="O462"/>
  <c r="O526"/>
  <c r="O590"/>
  <c r="O654"/>
  <c r="O35"/>
  <c r="O99"/>
  <c r="O163"/>
  <c r="O227"/>
  <c r="O291"/>
  <c r="O355"/>
  <c r="O419"/>
  <c r="O483"/>
  <c r="O547"/>
  <c r="O611"/>
  <c r="O675"/>
  <c r="O48"/>
  <c r="O112"/>
  <c r="O176"/>
  <c r="O240"/>
  <c r="O304"/>
  <c r="O368"/>
  <c r="O432"/>
  <c r="O496"/>
  <c r="O560"/>
  <c r="O624"/>
  <c r="O5"/>
  <c r="O69"/>
  <c r="O133"/>
  <c r="O197"/>
  <c r="O261"/>
  <c r="O325"/>
  <c r="O389"/>
  <c r="O453"/>
  <c r="O517"/>
  <c r="O645"/>
  <c r="O640"/>
  <c r="O117"/>
  <c r="O245"/>
  <c r="O373"/>
  <c r="O469"/>
  <c r="O677"/>
  <c r="O58"/>
  <c r="O122"/>
  <c r="O186"/>
  <c r="O250"/>
  <c r="O314"/>
  <c r="O378"/>
  <c r="O442"/>
  <c r="O506"/>
  <c r="O570"/>
  <c r="O634"/>
  <c r="O15"/>
  <c r="O79"/>
  <c r="O143"/>
  <c r="O207"/>
  <c r="O271"/>
  <c r="O335"/>
  <c r="O399"/>
  <c r="O463"/>
  <c r="O527"/>
  <c r="O591"/>
  <c r="O655"/>
  <c r="O28"/>
  <c r="O92"/>
  <c r="O156"/>
  <c r="O220"/>
  <c r="O284"/>
  <c r="O348"/>
  <c r="O412"/>
  <c r="O476"/>
  <c r="O540"/>
  <c r="O604"/>
  <c r="O668"/>
  <c r="O49"/>
  <c r="O113"/>
  <c r="O177"/>
  <c r="O241"/>
  <c r="O305"/>
  <c r="O369"/>
  <c r="O433"/>
  <c r="O497"/>
  <c r="O569"/>
  <c r="O6"/>
  <c r="O70"/>
  <c r="O134"/>
  <c r="O198"/>
  <c r="O262"/>
  <c r="O326"/>
  <c r="O390"/>
  <c r="O454"/>
  <c r="O518"/>
  <c r="O582"/>
  <c r="O646"/>
  <c r="O27"/>
  <c r="O91"/>
  <c r="O155"/>
  <c r="O219"/>
  <c r="O283"/>
  <c r="O347"/>
  <c r="O411"/>
  <c r="O475"/>
  <c r="O539"/>
  <c r="O603"/>
  <c r="O667"/>
  <c r="O40"/>
  <c r="O104"/>
  <c r="O168"/>
  <c r="O232"/>
  <c r="O296"/>
  <c r="O360"/>
  <c r="O424"/>
  <c r="O488"/>
  <c r="O552"/>
  <c r="O616"/>
  <c r="O680"/>
  <c r="O61"/>
  <c r="O125"/>
  <c r="O189"/>
  <c r="O253"/>
  <c r="O317"/>
  <c r="O381"/>
  <c r="O445"/>
  <c r="O509"/>
  <c r="O573"/>
  <c r="O637"/>
  <c r="O577"/>
  <c r="O533"/>
  <c r="O661"/>
  <c r="O18"/>
  <c r="O82"/>
  <c r="O146"/>
  <c r="O210"/>
  <c r="O274"/>
  <c r="O338"/>
  <c r="O402"/>
  <c r="O466"/>
  <c r="O530"/>
  <c r="O594"/>
  <c r="O658"/>
  <c r="O39"/>
  <c r="O103"/>
  <c r="O167"/>
  <c r="O231"/>
  <c r="O295"/>
  <c r="O359"/>
  <c r="O423"/>
  <c r="O487"/>
  <c r="O551"/>
  <c r="O615"/>
  <c r="O679"/>
  <c r="O52"/>
  <c r="O116"/>
  <c r="O180"/>
  <c r="O244"/>
  <c r="O308"/>
  <c r="O372"/>
  <c r="O436"/>
  <c r="O500"/>
  <c r="O564"/>
  <c r="O628"/>
  <c r="O9"/>
  <c r="O73"/>
  <c r="O137"/>
  <c r="O201"/>
  <c r="O265"/>
  <c r="O329"/>
  <c r="O393"/>
  <c r="O457"/>
  <c r="O521"/>
  <c r="O617"/>
  <c r="O30"/>
  <c r="O94"/>
  <c r="O158"/>
  <c r="O222"/>
  <c r="O286"/>
  <c r="O350"/>
  <c r="O414"/>
  <c r="O478"/>
  <c r="O542"/>
  <c r="O606"/>
  <c r="O670"/>
  <c r="O115"/>
  <c r="O243"/>
  <c r="O371"/>
  <c r="O563"/>
  <c r="O32"/>
  <c r="O160"/>
  <c r="O288"/>
  <c r="O416"/>
  <c r="O544"/>
  <c r="O21"/>
  <c r="O405"/>
  <c r="H4" i="1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M686" i="9"/>
  <c r="I4" i="18" l="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C26" i="1"/>
  <c r="C28" s="1"/>
  <c r="M688" i="9"/>
  <c r="M689" s="1"/>
  <c r="C27" i="1"/>
  <c r="C25"/>
</calcChain>
</file>

<file path=xl/sharedStrings.xml><?xml version="1.0" encoding="utf-8"?>
<sst xmlns="http://schemas.openxmlformats.org/spreadsheetml/2006/main" count="186" uniqueCount="83">
  <si>
    <t>Month</t>
  </si>
  <si>
    <t>Total Inflow</t>
  </si>
  <si>
    <t>Upstream Spills</t>
  </si>
  <si>
    <t>Res. Area</t>
  </si>
  <si>
    <t>Evap. Depth</t>
  </si>
  <si>
    <t>Evap. Loss</t>
  </si>
  <si>
    <t>DwnStream Spills</t>
  </si>
  <si>
    <t>EOM Content</t>
  </si>
  <si>
    <t>(Acre-ft)</t>
  </si>
  <si>
    <t>(Acres)</t>
  </si>
  <si>
    <t>(Feet)</t>
  </si>
  <si>
    <t>Flow</t>
  </si>
  <si>
    <t>QNAT Watershed Size</t>
  </si>
  <si>
    <t>Reservoir Watershed Size</t>
  </si>
  <si>
    <t>Acres</t>
  </si>
  <si>
    <t>Date</t>
  </si>
  <si>
    <t>Annual Demand</t>
  </si>
  <si>
    <t>ac-ft/yr</t>
  </si>
  <si>
    <t>Starting Capacity</t>
  </si>
  <si>
    <t>Minimum Capacity</t>
  </si>
  <si>
    <t>ac-ft</t>
  </si>
  <si>
    <t>Elevation (ft MSL)</t>
  </si>
  <si>
    <t>Area (acre)</t>
  </si>
  <si>
    <t>Capacity (ac-ft)</t>
  </si>
  <si>
    <t>Average</t>
  </si>
  <si>
    <t>square miles</t>
  </si>
  <si>
    <t>QNAT WAM Abbreviation</t>
  </si>
  <si>
    <t>USGS Station</t>
  </si>
  <si>
    <t>Min EOM Content</t>
  </si>
  <si>
    <t>(ac-ft)</t>
  </si>
  <si>
    <t>Supplemental Flows</t>
  </si>
  <si>
    <t>Quad 410</t>
  </si>
  <si>
    <t>Quad 510</t>
  </si>
  <si>
    <t>Inactive Pool Capacity</t>
  </si>
  <si>
    <t>Groundwater Supply Avail.</t>
  </si>
  <si>
    <t>WithDraw</t>
  </si>
  <si>
    <t>Min SW Yield</t>
  </si>
  <si>
    <t>Monthly GW Supply</t>
  </si>
  <si>
    <t>(acre-ft)</t>
  </si>
  <si>
    <t>Max SW Yield</t>
  </si>
  <si>
    <t>Average SW Yield</t>
  </si>
  <si>
    <t>Average GW Demand</t>
  </si>
  <si>
    <t>Year</t>
  </si>
  <si>
    <t xml:space="preserve">  B2362A</t>
  </si>
  <si>
    <t>Yearly SW Withdrawal</t>
  </si>
  <si>
    <t>Base Demand</t>
  </si>
  <si>
    <t>SW</t>
  </si>
  <si>
    <t>GW</t>
  </si>
  <si>
    <t>Adds</t>
  </si>
  <si>
    <t>Totals</t>
  </si>
  <si>
    <t>Avg/Yr</t>
  </si>
  <si>
    <t>Yearly GW Supply</t>
  </si>
  <si>
    <t>Minimum GW Demand</t>
  </si>
  <si>
    <t>Maximum GW Demand</t>
  </si>
  <si>
    <t>Conservation Pool Capacity</t>
  </si>
  <si>
    <t>Minimum Surplus Capacity</t>
  </si>
  <si>
    <t>cfs</t>
  </si>
  <si>
    <t>a</t>
  </si>
  <si>
    <t>b</t>
  </si>
  <si>
    <t>c</t>
  </si>
  <si>
    <t>RESULTS</t>
  </si>
  <si>
    <t>INPUTS</t>
  </si>
  <si>
    <t>This is the new total demand</t>
  </si>
  <si>
    <t>Increased demand</t>
  </si>
  <si>
    <t>Pick new Total demand</t>
  </si>
  <si>
    <t>Check EOM Chart.  Make sure low storage is no lower than base storage</t>
  </si>
  <si>
    <t>Adjust C18 as needed to keep new minimum storage level above base minimum storage and also to maximuize C28</t>
  </si>
  <si>
    <t>Redo at step 3, till optimized</t>
  </si>
  <si>
    <t>SW Increase/Peak GW Demand</t>
  </si>
  <si>
    <t>SW_Op_Base</t>
  </si>
  <si>
    <t>Op_factor A</t>
  </si>
  <si>
    <t>Op_Factor B</t>
  </si>
  <si>
    <t>place cursor in cell C19</t>
  </si>
  <si>
    <t>Base Surface Water Demand</t>
  </si>
  <si>
    <t>Total Monthly Demand</t>
  </si>
  <si>
    <t>Goal seek, set C19 to base demand by changing C16</t>
  </si>
  <si>
    <t>Monthly SW Supply</t>
  </si>
  <si>
    <t>Average Monthly GW Supply</t>
  </si>
  <si>
    <t>Average GW Supply</t>
  </si>
  <si>
    <t>Total Demand</t>
  </si>
  <si>
    <t>Yearly SW Supply</t>
  </si>
  <si>
    <t>Ray Roberts Lake</t>
  </si>
  <si>
    <t>ID_PP</t>
  </si>
</sst>
</file>

<file path=xl/styles.xml><?xml version="1.0" encoding="utf-8"?>
<styleSheet xmlns="http://schemas.openxmlformats.org/spreadsheetml/2006/main">
  <numFmts count="5">
    <numFmt numFmtId="164" formatCode="m/d/yy"/>
    <numFmt numFmtId="165" formatCode="0.0"/>
    <numFmt numFmtId="166" formatCode="0.000"/>
    <numFmt numFmtId="167" formatCode="m/d/yy;@"/>
    <numFmt numFmtId="168" formatCode="[$-409]mmm\-yy;@"/>
  </numFmts>
  <fonts count="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 Unicode MS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0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 wrapText="1"/>
    </xf>
    <xf numFmtId="2" fontId="2" fillId="0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0" fontId="2" fillId="0" borderId="1" xfId="2" applyFont="1" applyFill="1" applyBorder="1" applyAlignment="1">
      <alignment wrapText="1"/>
    </xf>
    <xf numFmtId="0" fontId="2" fillId="0" borderId="1" xfId="2" applyFont="1" applyFill="1" applyBorder="1" applyAlignment="1">
      <alignment horizontal="right" wrapText="1"/>
    </xf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3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165" fontId="0" fillId="2" borderId="0" xfId="0" applyNumberFormat="1" applyFill="1"/>
    <xf numFmtId="0" fontId="4" fillId="2" borderId="0" xfId="0" applyFont="1" applyFill="1"/>
    <xf numFmtId="3" fontId="5" fillId="3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left"/>
    </xf>
    <xf numFmtId="3" fontId="0" fillId="0" borderId="0" xfId="0" applyNumberFormat="1"/>
    <xf numFmtId="9" fontId="0" fillId="0" borderId="0" xfId="3" applyFont="1" applyAlignment="1"/>
    <xf numFmtId="0" fontId="5" fillId="3" borderId="0" xfId="0" applyFont="1" applyFill="1" applyAlignment="1">
      <alignment horizontal="center"/>
    </xf>
    <xf numFmtId="11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wrapText="1"/>
    </xf>
    <xf numFmtId="0" fontId="0" fillId="0" borderId="0" xfId="0" applyFill="1" applyBorder="1"/>
    <xf numFmtId="0" fontId="2" fillId="0" borderId="0" xfId="2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Normal" xfId="0" builtinId="0"/>
    <cellStyle name="Normal_Net_Evap_Avg" xfId="1"/>
    <cellStyle name="Normal_Sheet1" xfId="2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7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'Monthly Stage'!$A$3:$A$686</c:f>
              <c:numCache>
                <c:formatCode>m/d/yy</c:formatCode>
                <c:ptCount val="684"/>
                <c:pt idx="0">
                  <c:v>14611</c:v>
                </c:pt>
                <c:pt idx="1">
                  <c:v>14642</c:v>
                </c:pt>
                <c:pt idx="2">
                  <c:v>14671</c:v>
                </c:pt>
                <c:pt idx="3">
                  <c:v>14702</c:v>
                </c:pt>
                <c:pt idx="4">
                  <c:v>14732</c:v>
                </c:pt>
                <c:pt idx="5">
                  <c:v>14763</c:v>
                </c:pt>
                <c:pt idx="6">
                  <c:v>14793</c:v>
                </c:pt>
                <c:pt idx="7">
                  <c:v>14824</c:v>
                </c:pt>
                <c:pt idx="8">
                  <c:v>14855</c:v>
                </c:pt>
                <c:pt idx="9">
                  <c:v>14885</c:v>
                </c:pt>
                <c:pt idx="10">
                  <c:v>14916</c:v>
                </c:pt>
                <c:pt idx="11">
                  <c:v>14946</c:v>
                </c:pt>
                <c:pt idx="12">
                  <c:v>14977</c:v>
                </c:pt>
                <c:pt idx="13">
                  <c:v>15008</c:v>
                </c:pt>
                <c:pt idx="14">
                  <c:v>15036</c:v>
                </c:pt>
                <c:pt idx="15">
                  <c:v>15067</c:v>
                </c:pt>
                <c:pt idx="16">
                  <c:v>15097</c:v>
                </c:pt>
                <c:pt idx="17">
                  <c:v>15128</c:v>
                </c:pt>
                <c:pt idx="18">
                  <c:v>15158</c:v>
                </c:pt>
                <c:pt idx="19">
                  <c:v>15189</c:v>
                </c:pt>
                <c:pt idx="20">
                  <c:v>15220</c:v>
                </c:pt>
                <c:pt idx="21">
                  <c:v>15250</c:v>
                </c:pt>
                <c:pt idx="22">
                  <c:v>15281</c:v>
                </c:pt>
                <c:pt idx="23">
                  <c:v>15311</c:v>
                </c:pt>
                <c:pt idx="24">
                  <c:v>15342</c:v>
                </c:pt>
                <c:pt idx="25">
                  <c:v>15373</c:v>
                </c:pt>
                <c:pt idx="26">
                  <c:v>15401</c:v>
                </c:pt>
                <c:pt idx="27">
                  <c:v>15432</c:v>
                </c:pt>
                <c:pt idx="28">
                  <c:v>15462</c:v>
                </c:pt>
                <c:pt idx="29">
                  <c:v>15493</c:v>
                </c:pt>
                <c:pt idx="30">
                  <c:v>15523</c:v>
                </c:pt>
                <c:pt idx="31">
                  <c:v>15554</c:v>
                </c:pt>
                <c:pt idx="32">
                  <c:v>15585</c:v>
                </c:pt>
                <c:pt idx="33">
                  <c:v>15615</c:v>
                </c:pt>
                <c:pt idx="34">
                  <c:v>15646</c:v>
                </c:pt>
                <c:pt idx="35">
                  <c:v>15676</c:v>
                </c:pt>
                <c:pt idx="36">
                  <c:v>15707</c:v>
                </c:pt>
                <c:pt idx="37">
                  <c:v>15738</c:v>
                </c:pt>
                <c:pt idx="38">
                  <c:v>15766</c:v>
                </c:pt>
                <c:pt idx="39">
                  <c:v>15797</c:v>
                </c:pt>
                <c:pt idx="40">
                  <c:v>15827</c:v>
                </c:pt>
                <c:pt idx="41">
                  <c:v>15858</c:v>
                </c:pt>
                <c:pt idx="42">
                  <c:v>15888</c:v>
                </c:pt>
                <c:pt idx="43">
                  <c:v>15919</c:v>
                </c:pt>
                <c:pt idx="44">
                  <c:v>15950</c:v>
                </c:pt>
                <c:pt idx="45">
                  <c:v>15980</c:v>
                </c:pt>
                <c:pt idx="46">
                  <c:v>16011</c:v>
                </c:pt>
                <c:pt idx="47">
                  <c:v>16041</c:v>
                </c:pt>
                <c:pt idx="48">
                  <c:v>16072</c:v>
                </c:pt>
                <c:pt idx="49">
                  <c:v>16103</c:v>
                </c:pt>
                <c:pt idx="50">
                  <c:v>16132</c:v>
                </c:pt>
                <c:pt idx="51">
                  <c:v>16163</c:v>
                </c:pt>
                <c:pt idx="52">
                  <c:v>16193</c:v>
                </c:pt>
                <c:pt idx="53">
                  <c:v>16224</c:v>
                </c:pt>
                <c:pt idx="54">
                  <c:v>16254</c:v>
                </c:pt>
                <c:pt idx="55">
                  <c:v>16285</c:v>
                </c:pt>
                <c:pt idx="56">
                  <c:v>16316</c:v>
                </c:pt>
                <c:pt idx="57">
                  <c:v>16346</c:v>
                </c:pt>
                <c:pt idx="58">
                  <c:v>16377</c:v>
                </c:pt>
                <c:pt idx="59">
                  <c:v>16407</c:v>
                </c:pt>
                <c:pt idx="60">
                  <c:v>16438</c:v>
                </c:pt>
                <c:pt idx="61">
                  <c:v>16469</c:v>
                </c:pt>
                <c:pt idx="62">
                  <c:v>16497</c:v>
                </c:pt>
                <c:pt idx="63">
                  <c:v>16528</c:v>
                </c:pt>
                <c:pt idx="64">
                  <c:v>16558</c:v>
                </c:pt>
                <c:pt idx="65">
                  <c:v>16589</c:v>
                </c:pt>
                <c:pt idx="66">
                  <c:v>16619</c:v>
                </c:pt>
                <c:pt idx="67">
                  <c:v>16650</c:v>
                </c:pt>
                <c:pt idx="68">
                  <c:v>16681</c:v>
                </c:pt>
                <c:pt idx="69">
                  <c:v>16711</c:v>
                </c:pt>
                <c:pt idx="70">
                  <c:v>16742</c:v>
                </c:pt>
                <c:pt idx="71">
                  <c:v>16772</c:v>
                </c:pt>
                <c:pt idx="72">
                  <c:v>16803</c:v>
                </c:pt>
                <c:pt idx="73">
                  <c:v>16834</c:v>
                </c:pt>
                <c:pt idx="74">
                  <c:v>16862</c:v>
                </c:pt>
                <c:pt idx="75">
                  <c:v>16893</c:v>
                </c:pt>
                <c:pt idx="76">
                  <c:v>16923</c:v>
                </c:pt>
                <c:pt idx="77">
                  <c:v>16954</c:v>
                </c:pt>
                <c:pt idx="78">
                  <c:v>16984</c:v>
                </c:pt>
                <c:pt idx="79">
                  <c:v>17015</c:v>
                </c:pt>
                <c:pt idx="80">
                  <c:v>17046</c:v>
                </c:pt>
                <c:pt idx="81">
                  <c:v>17076</c:v>
                </c:pt>
                <c:pt idx="82">
                  <c:v>17107</c:v>
                </c:pt>
                <c:pt idx="83">
                  <c:v>17137</c:v>
                </c:pt>
                <c:pt idx="84">
                  <c:v>17168</c:v>
                </c:pt>
                <c:pt idx="85">
                  <c:v>17199</c:v>
                </c:pt>
                <c:pt idx="86">
                  <c:v>17227</c:v>
                </c:pt>
                <c:pt idx="87">
                  <c:v>17258</c:v>
                </c:pt>
                <c:pt idx="88">
                  <c:v>17288</c:v>
                </c:pt>
                <c:pt idx="89">
                  <c:v>17319</c:v>
                </c:pt>
                <c:pt idx="90">
                  <c:v>17349</c:v>
                </c:pt>
                <c:pt idx="91">
                  <c:v>17380</c:v>
                </c:pt>
                <c:pt idx="92">
                  <c:v>17411</c:v>
                </c:pt>
                <c:pt idx="93">
                  <c:v>17441</c:v>
                </c:pt>
                <c:pt idx="94">
                  <c:v>17472</c:v>
                </c:pt>
                <c:pt idx="95">
                  <c:v>17502</c:v>
                </c:pt>
                <c:pt idx="96">
                  <c:v>17533</c:v>
                </c:pt>
                <c:pt idx="97">
                  <c:v>17564</c:v>
                </c:pt>
                <c:pt idx="98">
                  <c:v>17593</c:v>
                </c:pt>
                <c:pt idx="99">
                  <c:v>17624</c:v>
                </c:pt>
                <c:pt idx="100">
                  <c:v>17654</c:v>
                </c:pt>
                <c:pt idx="101">
                  <c:v>17685</c:v>
                </c:pt>
                <c:pt idx="102">
                  <c:v>17715</c:v>
                </c:pt>
                <c:pt idx="103">
                  <c:v>17746</c:v>
                </c:pt>
                <c:pt idx="104">
                  <c:v>17777</c:v>
                </c:pt>
                <c:pt idx="105">
                  <c:v>17807</c:v>
                </c:pt>
                <c:pt idx="106">
                  <c:v>17838</c:v>
                </c:pt>
                <c:pt idx="107">
                  <c:v>17868</c:v>
                </c:pt>
                <c:pt idx="108">
                  <c:v>17899</c:v>
                </c:pt>
                <c:pt idx="109">
                  <c:v>17930</c:v>
                </c:pt>
                <c:pt idx="110">
                  <c:v>17958</c:v>
                </c:pt>
                <c:pt idx="111">
                  <c:v>17989</c:v>
                </c:pt>
                <c:pt idx="112">
                  <c:v>18019</c:v>
                </c:pt>
                <c:pt idx="113">
                  <c:v>18050</c:v>
                </c:pt>
                <c:pt idx="114">
                  <c:v>18080</c:v>
                </c:pt>
                <c:pt idx="115">
                  <c:v>18111</c:v>
                </c:pt>
                <c:pt idx="116">
                  <c:v>18142</c:v>
                </c:pt>
                <c:pt idx="117">
                  <c:v>18172</c:v>
                </c:pt>
                <c:pt idx="118">
                  <c:v>18203</c:v>
                </c:pt>
                <c:pt idx="119">
                  <c:v>18233</c:v>
                </c:pt>
                <c:pt idx="120">
                  <c:v>18264</c:v>
                </c:pt>
                <c:pt idx="121">
                  <c:v>18295</c:v>
                </c:pt>
                <c:pt idx="122">
                  <c:v>18323</c:v>
                </c:pt>
                <c:pt idx="123">
                  <c:v>18354</c:v>
                </c:pt>
                <c:pt idx="124">
                  <c:v>18384</c:v>
                </c:pt>
                <c:pt idx="125">
                  <c:v>18415</c:v>
                </c:pt>
                <c:pt idx="126">
                  <c:v>18445</c:v>
                </c:pt>
                <c:pt idx="127">
                  <c:v>18476</c:v>
                </c:pt>
                <c:pt idx="128">
                  <c:v>18507</c:v>
                </c:pt>
                <c:pt idx="129">
                  <c:v>18537</c:v>
                </c:pt>
                <c:pt idx="130">
                  <c:v>18568</c:v>
                </c:pt>
                <c:pt idx="131">
                  <c:v>18598</c:v>
                </c:pt>
                <c:pt idx="132">
                  <c:v>18629</c:v>
                </c:pt>
                <c:pt idx="133">
                  <c:v>18660</c:v>
                </c:pt>
                <c:pt idx="134">
                  <c:v>18688</c:v>
                </c:pt>
                <c:pt idx="135">
                  <c:v>18719</c:v>
                </c:pt>
                <c:pt idx="136">
                  <c:v>18749</c:v>
                </c:pt>
                <c:pt idx="137">
                  <c:v>18780</c:v>
                </c:pt>
                <c:pt idx="138">
                  <c:v>18810</c:v>
                </c:pt>
                <c:pt idx="139">
                  <c:v>18841</c:v>
                </c:pt>
                <c:pt idx="140">
                  <c:v>18872</c:v>
                </c:pt>
                <c:pt idx="141">
                  <c:v>18902</c:v>
                </c:pt>
                <c:pt idx="142">
                  <c:v>18933</c:v>
                </c:pt>
                <c:pt idx="143">
                  <c:v>18963</c:v>
                </c:pt>
                <c:pt idx="144">
                  <c:v>18994</c:v>
                </c:pt>
                <c:pt idx="145">
                  <c:v>19025</c:v>
                </c:pt>
                <c:pt idx="146">
                  <c:v>19054</c:v>
                </c:pt>
                <c:pt idx="147">
                  <c:v>19085</c:v>
                </c:pt>
                <c:pt idx="148">
                  <c:v>19115</c:v>
                </c:pt>
                <c:pt idx="149">
                  <c:v>19146</c:v>
                </c:pt>
                <c:pt idx="150">
                  <c:v>19176</c:v>
                </c:pt>
                <c:pt idx="151">
                  <c:v>19207</c:v>
                </c:pt>
                <c:pt idx="152">
                  <c:v>19238</c:v>
                </c:pt>
                <c:pt idx="153">
                  <c:v>19268</c:v>
                </c:pt>
                <c:pt idx="154">
                  <c:v>19299</c:v>
                </c:pt>
                <c:pt idx="155">
                  <c:v>19329</c:v>
                </c:pt>
                <c:pt idx="156">
                  <c:v>19360</c:v>
                </c:pt>
                <c:pt idx="157">
                  <c:v>19391</c:v>
                </c:pt>
                <c:pt idx="158">
                  <c:v>19419</c:v>
                </c:pt>
                <c:pt idx="159">
                  <c:v>19450</c:v>
                </c:pt>
                <c:pt idx="160">
                  <c:v>19480</c:v>
                </c:pt>
                <c:pt idx="161">
                  <c:v>19511</c:v>
                </c:pt>
                <c:pt idx="162">
                  <c:v>19541</c:v>
                </c:pt>
                <c:pt idx="163">
                  <c:v>19572</c:v>
                </c:pt>
                <c:pt idx="164">
                  <c:v>19603</c:v>
                </c:pt>
                <c:pt idx="165">
                  <c:v>19633</c:v>
                </c:pt>
                <c:pt idx="166">
                  <c:v>19664</c:v>
                </c:pt>
                <c:pt idx="167">
                  <c:v>19694</c:v>
                </c:pt>
                <c:pt idx="168">
                  <c:v>19725</c:v>
                </c:pt>
                <c:pt idx="169">
                  <c:v>19756</c:v>
                </c:pt>
                <c:pt idx="170">
                  <c:v>19784</c:v>
                </c:pt>
                <c:pt idx="171">
                  <c:v>19815</c:v>
                </c:pt>
                <c:pt idx="172">
                  <c:v>19845</c:v>
                </c:pt>
                <c:pt idx="173">
                  <c:v>19876</c:v>
                </c:pt>
                <c:pt idx="174">
                  <c:v>19906</c:v>
                </c:pt>
                <c:pt idx="175">
                  <c:v>19937</c:v>
                </c:pt>
                <c:pt idx="176">
                  <c:v>19968</c:v>
                </c:pt>
                <c:pt idx="177">
                  <c:v>19998</c:v>
                </c:pt>
                <c:pt idx="178">
                  <c:v>20029</c:v>
                </c:pt>
                <c:pt idx="179">
                  <c:v>20059</c:v>
                </c:pt>
                <c:pt idx="180">
                  <c:v>20090</c:v>
                </c:pt>
                <c:pt idx="181">
                  <c:v>20121</c:v>
                </c:pt>
                <c:pt idx="182">
                  <c:v>20149</c:v>
                </c:pt>
                <c:pt idx="183">
                  <c:v>20180</c:v>
                </c:pt>
                <c:pt idx="184">
                  <c:v>20210</c:v>
                </c:pt>
                <c:pt idx="185">
                  <c:v>20241</c:v>
                </c:pt>
                <c:pt idx="186">
                  <c:v>20271</c:v>
                </c:pt>
                <c:pt idx="187">
                  <c:v>20302</c:v>
                </c:pt>
                <c:pt idx="188">
                  <c:v>20333</c:v>
                </c:pt>
                <c:pt idx="189">
                  <c:v>20363</c:v>
                </c:pt>
                <c:pt idx="190">
                  <c:v>20394</c:v>
                </c:pt>
                <c:pt idx="191">
                  <c:v>20424</c:v>
                </c:pt>
                <c:pt idx="192">
                  <c:v>20455</c:v>
                </c:pt>
                <c:pt idx="193">
                  <c:v>20486</c:v>
                </c:pt>
                <c:pt idx="194">
                  <c:v>20515</c:v>
                </c:pt>
                <c:pt idx="195">
                  <c:v>20546</c:v>
                </c:pt>
                <c:pt idx="196">
                  <c:v>20576</c:v>
                </c:pt>
                <c:pt idx="197">
                  <c:v>20607</c:v>
                </c:pt>
                <c:pt idx="198">
                  <c:v>20637</c:v>
                </c:pt>
                <c:pt idx="199">
                  <c:v>20668</c:v>
                </c:pt>
                <c:pt idx="200">
                  <c:v>20699</c:v>
                </c:pt>
                <c:pt idx="201">
                  <c:v>20729</c:v>
                </c:pt>
                <c:pt idx="202">
                  <c:v>20760</c:v>
                </c:pt>
                <c:pt idx="203">
                  <c:v>20790</c:v>
                </c:pt>
                <c:pt idx="204">
                  <c:v>20821</c:v>
                </c:pt>
                <c:pt idx="205">
                  <c:v>20852</c:v>
                </c:pt>
                <c:pt idx="206">
                  <c:v>20880</c:v>
                </c:pt>
                <c:pt idx="207">
                  <c:v>20911</c:v>
                </c:pt>
                <c:pt idx="208">
                  <c:v>20941</c:v>
                </c:pt>
                <c:pt idx="209">
                  <c:v>20972</c:v>
                </c:pt>
                <c:pt idx="210">
                  <c:v>21002</c:v>
                </c:pt>
                <c:pt idx="211">
                  <c:v>21033</c:v>
                </c:pt>
                <c:pt idx="212">
                  <c:v>21064</c:v>
                </c:pt>
                <c:pt idx="213">
                  <c:v>21094</c:v>
                </c:pt>
                <c:pt idx="214">
                  <c:v>21125</c:v>
                </c:pt>
                <c:pt idx="215">
                  <c:v>21155</c:v>
                </c:pt>
                <c:pt idx="216">
                  <c:v>21186</c:v>
                </c:pt>
                <c:pt idx="217">
                  <c:v>21217</c:v>
                </c:pt>
                <c:pt idx="218">
                  <c:v>21245</c:v>
                </c:pt>
                <c:pt idx="219">
                  <c:v>21276</c:v>
                </c:pt>
                <c:pt idx="220">
                  <c:v>21306</c:v>
                </c:pt>
                <c:pt idx="221">
                  <c:v>21337</c:v>
                </c:pt>
                <c:pt idx="222">
                  <c:v>21367</c:v>
                </c:pt>
                <c:pt idx="223">
                  <c:v>21398</c:v>
                </c:pt>
                <c:pt idx="224">
                  <c:v>21429</c:v>
                </c:pt>
                <c:pt idx="225">
                  <c:v>21459</c:v>
                </c:pt>
                <c:pt idx="226">
                  <c:v>21490</c:v>
                </c:pt>
                <c:pt idx="227">
                  <c:v>21520</c:v>
                </c:pt>
                <c:pt idx="228">
                  <c:v>21551</c:v>
                </c:pt>
                <c:pt idx="229">
                  <c:v>21582</c:v>
                </c:pt>
                <c:pt idx="230">
                  <c:v>21610</c:v>
                </c:pt>
                <c:pt idx="231">
                  <c:v>21641</c:v>
                </c:pt>
                <c:pt idx="232">
                  <c:v>21671</c:v>
                </c:pt>
                <c:pt idx="233">
                  <c:v>21702</c:v>
                </c:pt>
                <c:pt idx="234">
                  <c:v>21732</c:v>
                </c:pt>
                <c:pt idx="235">
                  <c:v>21763</c:v>
                </c:pt>
                <c:pt idx="236">
                  <c:v>21794</c:v>
                </c:pt>
                <c:pt idx="237">
                  <c:v>21824</c:v>
                </c:pt>
                <c:pt idx="238">
                  <c:v>21855</c:v>
                </c:pt>
                <c:pt idx="239">
                  <c:v>21885</c:v>
                </c:pt>
                <c:pt idx="240">
                  <c:v>21916</c:v>
                </c:pt>
                <c:pt idx="241">
                  <c:v>21947</c:v>
                </c:pt>
                <c:pt idx="242">
                  <c:v>21976</c:v>
                </c:pt>
                <c:pt idx="243">
                  <c:v>22007</c:v>
                </c:pt>
                <c:pt idx="244">
                  <c:v>22037</c:v>
                </c:pt>
                <c:pt idx="245">
                  <c:v>22068</c:v>
                </c:pt>
                <c:pt idx="246">
                  <c:v>22098</c:v>
                </c:pt>
                <c:pt idx="247">
                  <c:v>22129</c:v>
                </c:pt>
                <c:pt idx="248">
                  <c:v>22160</c:v>
                </c:pt>
                <c:pt idx="249">
                  <c:v>22190</c:v>
                </c:pt>
                <c:pt idx="250">
                  <c:v>22221</c:v>
                </c:pt>
                <c:pt idx="251">
                  <c:v>22251</c:v>
                </c:pt>
                <c:pt idx="252">
                  <c:v>22282</c:v>
                </c:pt>
                <c:pt idx="253">
                  <c:v>22313</c:v>
                </c:pt>
                <c:pt idx="254">
                  <c:v>22341</c:v>
                </c:pt>
                <c:pt idx="255">
                  <c:v>22372</c:v>
                </c:pt>
                <c:pt idx="256">
                  <c:v>22402</c:v>
                </c:pt>
                <c:pt idx="257">
                  <c:v>22433</c:v>
                </c:pt>
                <c:pt idx="258">
                  <c:v>22463</c:v>
                </c:pt>
                <c:pt idx="259">
                  <c:v>22494</c:v>
                </c:pt>
                <c:pt idx="260">
                  <c:v>22525</c:v>
                </c:pt>
                <c:pt idx="261">
                  <c:v>22555</c:v>
                </c:pt>
                <c:pt idx="262">
                  <c:v>22586</c:v>
                </c:pt>
                <c:pt idx="263">
                  <c:v>22616</c:v>
                </c:pt>
                <c:pt idx="264">
                  <c:v>22647</c:v>
                </c:pt>
                <c:pt idx="265">
                  <c:v>22678</c:v>
                </c:pt>
                <c:pt idx="266">
                  <c:v>22706</c:v>
                </c:pt>
                <c:pt idx="267">
                  <c:v>22737</c:v>
                </c:pt>
                <c:pt idx="268">
                  <c:v>22767</c:v>
                </c:pt>
                <c:pt idx="269">
                  <c:v>22798</c:v>
                </c:pt>
                <c:pt idx="270">
                  <c:v>22828</c:v>
                </c:pt>
                <c:pt idx="271">
                  <c:v>22859</c:v>
                </c:pt>
                <c:pt idx="272">
                  <c:v>22890</c:v>
                </c:pt>
                <c:pt idx="273">
                  <c:v>22920</c:v>
                </c:pt>
                <c:pt idx="274">
                  <c:v>22951</c:v>
                </c:pt>
                <c:pt idx="275">
                  <c:v>22981</c:v>
                </c:pt>
                <c:pt idx="276">
                  <c:v>23012</c:v>
                </c:pt>
                <c:pt idx="277">
                  <c:v>23043</c:v>
                </c:pt>
                <c:pt idx="278">
                  <c:v>23071</c:v>
                </c:pt>
                <c:pt idx="279">
                  <c:v>23102</c:v>
                </c:pt>
                <c:pt idx="280">
                  <c:v>23132</c:v>
                </c:pt>
                <c:pt idx="281">
                  <c:v>23163</c:v>
                </c:pt>
                <c:pt idx="282">
                  <c:v>23193</c:v>
                </c:pt>
                <c:pt idx="283">
                  <c:v>23224</c:v>
                </c:pt>
                <c:pt idx="284">
                  <c:v>23255</c:v>
                </c:pt>
                <c:pt idx="285">
                  <c:v>23285</c:v>
                </c:pt>
                <c:pt idx="286">
                  <c:v>23316</c:v>
                </c:pt>
                <c:pt idx="287">
                  <c:v>23346</c:v>
                </c:pt>
                <c:pt idx="288">
                  <c:v>23377</c:v>
                </c:pt>
                <c:pt idx="289">
                  <c:v>23408</c:v>
                </c:pt>
                <c:pt idx="290">
                  <c:v>23437</c:v>
                </c:pt>
                <c:pt idx="291">
                  <c:v>23468</c:v>
                </c:pt>
                <c:pt idx="292">
                  <c:v>23498</c:v>
                </c:pt>
                <c:pt idx="293">
                  <c:v>23529</c:v>
                </c:pt>
                <c:pt idx="294">
                  <c:v>23559</c:v>
                </c:pt>
                <c:pt idx="295">
                  <c:v>23590</c:v>
                </c:pt>
                <c:pt idx="296">
                  <c:v>23621</c:v>
                </c:pt>
                <c:pt idx="297">
                  <c:v>23651</c:v>
                </c:pt>
                <c:pt idx="298">
                  <c:v>23682</c:v>
                </c:pt>
                <c:pt idx="299">
                  <c:v>23712</c:v>
                </c:pt>
                <c:pt idx="300">
                  <c:v>23743</c:v>
                </c:pt>
                <c:pt idx="301">
                  <c:v>23774</c:v>
                </c:pt>
                <c:pt idx="302">
                  <c:v>23802</c:v>
                </c:pt>
                <c:pt idx="303">
                  <c:v>23833</c:v>
                </c:pt>
                <c:pt idx="304">
                  <c:v>23863</c:v>
                </c:pt>
                <c:pt idx="305">
                  <c:v>23894</c:v>
                </c:pt>
                <c:pt idx="306">
                  <c:v>23924</c:v>
                </c:pt>
                <c:pt idx="307">
                  <c:v>23955</c:v>
                </c:pt>
                <c:pt idx="308">
                  <c:v>23986</c:v>
                </c:pt>
                <c:pt idx="309">
                  <c:v>24016</c:v>
                </c:pt>
                <c:pt idx="310">
                  <c:v>24047</c:v>
                </c:pt>
                <c:pt idx="311">
                  <c:v>24077</c:v>
                </c:pt>
                <c:pt idx="312">
                  <c:v>24108</c:v>
                </c:pt>
                <c:pt idx="313">
                  <c:v>24139</c:v>
                </c:pt>
                <c:pt idx="314">
                  <c:v>24167</c:v>
                </c:pt>
                <c:pt idx="315">
                  <c:v>24198</c:v>
                </c:pt>
                <c:pt idx="316">
                  <c:v>24228</c:v>
                </c:pt>
                <c:pt idx="317">
                  <c:v>24259</c:v>
                </c:pt>
                <c:pt idx="318">
                  <c:v>24289</c:v>
                </c:pt>
                <c:pt idx="319">
                  <c:v>24320</c:v>
                </c:pt>
                <c:pt idx="320">
                  <c:v>24351</c:v>
                </c:pt>
                <c:pt idx="321">
                  <c:v>24381</c:v>
                </c:pt>
                <c:pt idx="322">
                  <c:v>24412</c:v>
                </c:pt>
                <c:pt idx="323">
                  <c:v>24442</c:v>
                </c:pt>
                <c:pt idx="324">
                  <c:v>24473</c:v>
                </c:pt>
                <c:pt idx="325">
                  <c:v>24504</c:v>
                </c:pt>
                <c:pt idx="326">
                  <c:v>24532</c:v>
                </c:pt>
                <c:pt idx="327">
                  <c:v>24563</c:v>
                </c:pt>
                <c:pt idx="328">
                  <c:v>24593</c:v>
                </c:pt>
                <c:pt idx="329">
                  <c:v>24624</c:v>
                </c:pt>
                <c:pt idx="330">
                  <c:v>24654</c:v>
                </c:pt>
                <c:pt idx="331">
                  <c:v>24685</c:v>
                </c:pt>
                <c:pt idx="332">
                  <c:v>24716</c:v>
                </c:pt>
                <c:pt idx="333">
                  <c:v>24746</c:v>
                </c:pt>
                <c:pt idx="334">
                  <c:v>24777</c:v>
                </c:pt>
                <c:pt idx="335">
                  <c:v>24807</c:v>
                </c:pt>
                <c:pt idx="336">
                  <c:v>24838</c:v>
                </c:pt>
                <c:pt idx="337">
                  <c:v>24869</c:v>
                </c:pt>
                <c:pt idx="338">
                  <c:v>24898</c:v>
                </c:pt>
                <c:pt idx="339">
                  <c:v>24929</c:v>
                </c:pt>
                <c:pt idx="340">
                  <c:v>24959</c:v>
                </c:pt>
                <c:pt idx="341">
                  <c:v>24990</c:v>
                </c:pt>
                <c:pt idx="342">
                  <c:v>25020</c:v>
                </c:pt>
                <c:pt idx="343">
                  <c:v>25051</c:v>
                </c:pt>
                <c:pt idx="344">
                  <c:v>25082</c:v>
                </c:pt>
                <c:pt idx="345">
                  <c:v>25112</c:v>
                </c:pt>
                <c:pt idx="346">
                  <c:v>25143</c:v>
                </c:pt>
                <c:pt idx="347">
                  <c:v>25173</c:v>
                </c:pt>
                <c:pt idx="348">
                  <c:v>25204</c:v>
                </c:pt>
                <c:pt idx="349">
                  <c:v>25235</c:v>
                </c:pt>
                <c:pt idx="350">
                  <c:v>25263</c:v>
                </c:pt>
                <c:pt idx="351">
                  <c:v>25294</c:v>
                </c:pt>
                <c:pt idx="352">
                  <c:v>25324</c:v>
                </c:pt>
                <c:pt idx="353">
                  <c:v>25355</c:v>
                </c:pt>
                <c:pt idx="354">
                  <c:v>25385</c:v>
                </c:pt>
                <c:pt idx="355">
                  <c:v>25416</c:v>
                </c:pt>
                <c:pt idx="356">
                  <c:v>25447</c:v>
                </c:pt>
                <c:pt idx="357">
                  <c:v>25477</c:v>
                </c:pt>
                <c:pt idx="358">
                  <c:v>25508</c:v>
                </c:pt>
                <c:pt idx="359">
                  <c:v>25538</c:v>
                </c:pt>
                <c:pt idx="360">
                  <c:v>25569</c:v>
                </c:pt>
                <c:pt idx="361">
                  <c:v>25600</c:v>
                </c:pt>
                <c:pt idx="362">
                  <c:v>25628</c:v>
                </c:pt>
                <c:pt idx="363">
                  <c:v>25659</c:v>
                </c:pt>
                <c:pt idx="364">
                  <c:v>25689</c:v>
                </c:pt>
                <c:pt idx="365">
                  <c:v>25720</c:v>
                </c:pt>
                <c:pt idx="366">
                  <c:v>25750</c:v>
                </c:pt>
                <c:pt idx="367">
                  <c:v>25781</c:v>
                </c:pt>
                <c:pt idx="368">
                  <c:v>25812</c:v>
                </c:pt>
                <c:pt idx="369">
                  <c:v>25842</c:v>
                </c:pt>
                <c:pt idx="370">
                  <c:v>25873</c:v>
                </c:pt>
                <c:pt idx="371">
                  <c:v>25903</c:v>
                </c:pt>
                <c:pt idx="372">
                  <c:v>25934</c:v>
                </c:pt>
                <c:pt idx="373">
                  <c:v>25965</c:v>
                </c:pt>
                <c:pt idx="374">
                  <c:v>25993</c:v>
                </c:pt>
                <c:pt idx="375">
                  <c:v>26024</c:v>
                </c:pt>
                <c:pt idx="376">
                  <c:v>26054</c:v>
                </c:pt>
                <c:pt idx="377">
                  <c:v>26085</c:v>
                </c:pt>
                <c:pt idx="378">
                  <c:v>26115</c:v>
                </c:pt>
                <c:pt idx="379">
                  <c:v>26146</c:v>
                </c:pt>
                <c:pt idx="380">
                  <c:v>26177</c:v>
                </c:pt>
                <c:pt idx="381">
                  <c:v>26207</c:v>
                </c:pt>
                <c:pt idx="382">
                  <c:v>26238</c:v>
                </c:pt>
                <c:pt idx="383">
                  <c:v>26268</c:v>
                </c:pt>
                <c:pt idx="384">
                  <c:v>26299</c:v>
                </c:pt>
                <c:pt idx="385">
                  <c:v>26330</c:v>
                </c:pt>
                <c:pt idx="386">
                  <c:v>26359</c:v>
                </c:pt>
                <c:pt idx="387">
                  <c:v>26390</c:v>
                </c:pt>
                <c:pt idx="388">
                  <c:v>26420</c:v>
                </c:pt>
                <c:pt idx="389">
                  <c:v>26451</c:v>
                </c:pt>
                <c:pt idx="390">
                  <c:v>26481</c:v>
                </c:pt>
                <c:pt idx="391">
                  <c:v>26512</c:v>
                </c:pt>
                <c:pt idx="392">
                  <c:v>26543</c:v>
                </c:pt>
                <c:pt idx="393">
                  <c:v>26573</c:v>
                </c:pt>
                <c:pt idx="394">
                  <c:v>26604</c:v>
                </c:pt>
                <c:pt idx="395">
                  <c:v>26634</c:v>
                </c:pt>
                <c:pt idx="396">
                  <c:v>26665</c:v>
                </c:pt>
                <c:pt idx="397">
                  <c:v>26696</c:v>
                </c:pt>
                <c:pt idx="398">
                  <c:v>26724</c:v>
                </c:pt>
                <c:pt idx="399">
                  <c:v>26755</c:v>
                </c:pt>
                <c:pt idx="400">
                  <c:v>26785</c:v>
                </c:pt>
                <c:pt idx="401">
                  <c:v>26816</c:v>
                </c:pt>
                <c:pt idx="402">
                  <c:v>26846</c:v>
                </c:pt>
                <c:pt idx="403">
                  <c:v>26877</c:v>
                </c:pt>
                <c:pt idx="404">
                  <c:v>26908</c:v>
                </c:pt>
                <c:pt idx="405">
                  <c:v>26938</c:v>
                </c:pt>
                <c:pt idx="406">
                  <c:v>26969</c:v>
                </c:pt>
                <c:pt idx="407">
                  <c:v>26999</c:v>
                </c:pt>
                <c:pt idx="408">
                  <c:v>27030</c:v>
                </c:pt>
                <c:pt idx="409">
                  <c:v>27061</c:v>
                </c:pt>
                <c:pt idx="410">
                  <c:v>27089</c:v>
                </c:pt>
                <c:pt idx="411">
                  <c:v>27120</c:v>
                </c:pt>
                <c:pt idx="412">
                  <c:v>27150</c:v>
                </c:pt>
                <c:pt idx="413">
                  <c:v>27181</c:v>
                </c:pt>
                <c:pt idx="414">
                  <c:v>27211</c:v>
                </c:pt>
                <c:pt idx="415">
                  <c:v>27242</c:v>
                </c:pt>
                <c:pt idx="416">
                  <c:v>27273</c:v>
                </c:pt>
                <c:pt idx="417">
                  <c:v>27303</c:v>
                </c:pt>
                <c:pt idx="418">
                  <c:v>27334</c:v>
                </c:pt>
                <c:pt idx="419">
                  <c:v>27364</c:v>
                </c:pt>
                <c:pt idx="420">
                  <c:v>27395</c:v>
                </c:pt>
                <c:pt idx="421">
                  <c:v>27426</c:v>
                </c:pt>
                <c:pt idx="422">
                  <c:v>27454</c:v>
                </c:pt>
                <c:pt idx="423">
                  <c:v>27485</c:v>
                </c:pt>
                <c:pt idx="424">
                  <c:v>27515</c:v>
                </c:pt>
                <c:pt idx="425">
                  <c:v>27546</c:v>
                </c:pt>
                <c:pt idx="426">
                  <c:v>27576</c:v>
                </c:pt>
                <c:pt idx="427">
                  <c:v>27607</c:v>
                </c:pt>
                <c:pt idx="428">
                  <c:v>27638</c:v>
                </c:pt>
                <c:pt idx="429">
                  <c:v>27668</c:v>
                </c:pt>
                <c:pt idx="430">
                  <c:v>27699</c:v>
                </c:pt>
                <c:pt idx="431">
                  <c:v>27729</c:v>
                </c:pt>
                <c:pt idx="432">
                  <c:v>27760</c:v>
                </c:pt>
                <c:pt idx="433">
                  <c:v>27791</c:v>
                </c:pt>
                <c:pt idx="434">
                  <c:v>27820</c:v>
                </c:pt>
                <c:pt idx="435">
                  <c:v>27851</c:v>
                </c:pt>
                <c:pt idx="436">
                  <c:v>27881</c:v>
                </c:pt>
                <c:pt idx="437">
                  <c:v>27912</c:v>
                </c:pt>
                <c:pt idx="438">
                  <c:v>27942</c:v>
                </c:pt>
                <c:pt idx="439">
                  <c:v>27973</c:v>
                </c:pt>
                <c:pt idx="440">
                  <c:v>28004</c:v>
                </c:pt>
                <c:pt idx="441">
                  <c:v>28034</c:v>
                </c:pt>
                <c:pt idx="442">
                  <c:v>28065</c:v>
                </c:pt>
                <c:pt idx="443">
                  <c:v>28095</c:v>
                </c:pt>
                <c:pt idx="444">
                  <c:v>28126</c:v>
                </c:pt>
                <c:pt idx="445">
                  <c:v>28157</c:v>
                </c:pt>
                <c:pt idx="446">
                  <c:v>28185</c:v>
                </c:pt>
                <c:pt idx="447">
                  <c:v>28216</c:v>
                </c:pt>
                <c:pt idx="448">
                  <c:v>28246</c:v>
                </c:pt>
                <c:pt idx="449">
                  <c:v>28277</c:v>
                </c:pt>
                <c:pt idx="450">
                  <c:v>28307</c:v>
                </c:pt>
                <c:pt idx="451">
                  <c:v>28338</c:v>
                </c:pt>
                <c:pt idx="452">
                  <c:v>28369</c:v>
                </c:pt>
                <c:pt idx="453">
                  <c:v>28399</c:v>
                </c:pt>
                <c:pt idx="454">
                  <c:v>28430</c:v>
                </c:pt>
                <c:pt idx="455">
                  <c:v>28460</c:v>
                </c:pt>
                <c:pt idx="456">
                  <c:v>28491</c:v>
                </c:pt>
                <c:pt idx="457">
                  <c:v>28522</c:v>
                </c:pt>
                <c:pt idx="458">
                  <c:v>28550</c:v>
                </c:pt>
                <c:pt idx="459">
                  <c:v>28581</c:v>
                </c:pt>
                <c:pt idx="460">
                  <c:v>28611</c:v>
                </c:pt>
                <c:pt idx="461">
                  <c:v>28642</c:v>
                </c:pt>
                <c:pt idx="462">
                  <c:v>28672</c:v>
                </c:pt>
                <c:pt idx="463">
                  <c:v>28703</c:v>
                </c:pt>
                <c:pt idx="464">
                  <c:v>28734</c:v>
                </c:pt>
                <c:pt idx="465">
                  <c:v>28764</c:v>
                </c:pt>
                <c:pt idx="466">
                  <c:v>28795</c:v>
                </c:pt>
                <c:pt idx="467">
                  <c:v>28825</c:v>
                </c:pt>
                <c:pt idx="468">
                  <c:v>28856</c:v>
                </c:pt>
                <c:pt idx="469">
                  <c:v>28887</c:v>
                </c:pt>
                <c:pt idx="470">
                  <c:v>28915</c:v>
                </c:pt>
                <c:pt idx="471">
                  <c:v>28946</c:v>
                </c:pt>
                <c:pt idx="472">
                  <c:v>28976</c:v>
                </c:pt>
                <c:pt idx="473">
                  <c:v>29007</c:v>
                </c:pt>
                <c:pt idx="474">
                  <c:v>29037</c:v>
                </c:pt>
                <c:pt idx="475">
                  <c:v>29068</c:v>
                </c:pt>
                <c:pt idx="476">
                  <c:v>29099</c:v>
                </c:pt>
                <c:pt idx="477">
                  <c:v>29129</c:v>
                </c:pt>
                <c:pt idx="478">
                  <c:v>29160</c:v>
                </c:pt>
                <c:pt idx="479">
                  <c:v>29190</c:v>
                </c:pt>
                <c:pt idx="480">
                  <c:v>29221</c:v>
                </c:pt>
                <c:pt idx="481">
                  <c:v>29252</c:v>
                </c:pt>
                <c:pt idx="482">
                  <c:v>29281</c:v>
                </c:pt>
                <c:pt idx="483">
                  <c:v>29312</c:v>
                </c:pt>
                <c:pt idx="484">
                  <c:v>29342</c:v>
                </c:pt>
                <c:pt idx="485">
                  <c:v>29373</c:v>
                </c:pt>
                <c:pt idx="486">
                  <c:v>29403</c:v>
                </c:pt>
                <c:pt idx="487">
                  <c:v>29434</c:v>
                </c:pt>
                <c:pt idx="488">
                  <c:v>29465</c:v>
                </c:pt>
                <c:pt idx="489">
                  <c:v>29495</c:v>
                </c:pt>
                <c:pt idx="490">
                  <c:v>29526</c:v>
                </c:pt>
                <c:pt idx="491">
                  <c:v>29556</c:v>
                </c:pt>
                <c:pt idx="492">
                  <c:v>29587</c:v>
                </c:pt>
                <c:pt idx="493">
                  <c:v>29618</c:v>
                </c:pt>
                <c:pt idx="494">
                  <c:v>29646</c:v>
                </c:pt>
                <c:pt idx="495">
                  <c:v>29677</c:v>
                </c:pt>
                <c:pt idx="496">
                  <c:v>29707</c:v>
                </c:pt>
                <c:pt idx="497">
                  <c:v>29738</c:v>
                </c:pt>
                <c:pt idx="498">
                  <c:v>29768</c:v>
                </c:pt>
                <c:pt idx="499">
                  <c:v>29799</c:v>
                </c:pt>
                <c:pt idx="500">
                  <c:v>29830</c:v>
                </c:pt>
                <c:pt idx="501">
                  <c:v>29860</c:v>
                </c:pt>
                <c:pt idx="502">
                  <c:v>29891</c:v>
                </c:pt>
                <c:pt idx="503">
                  <c:v>29921</c:v>
                </c:pt>
                <c:pt idx="504">
                  <c:v>29952</c:v>
                </c:pt>
                <c:pt idx="505">
                  <c:v>29983</c:v>
                </c:pt>
                <c:pt idx="506">
                  <c:v>30011</c:v>
                </c:pt>
                <c:pt idx="507">
                  <c:v>30042</c:v>
                </c:pt>
                <c:pt idx="508">
                  <c:v>30072</c:v>
                </c:pt>
                <c:pt idx="509">
                  <c:v>30103</c:v>
                </c:pt>
                <c:pt idx="510">
                  <c:v>30133</c:v>
                </c:pt>
                <c:pt idx="511">
                  <c:v>30164</c:v>
                </c:pt>
                <c:pt idx="512">
                  <c:v>30195</c:v>
                </c:pt>
                <c:pt idx="513">
                  <c:v>30225</c:v>
                </c:pt>
                <c:pt idx="514">
                  <c:v>30256</c:v>
                </c:pt>
                <c:pt idx="515">
                  <c:v>30286</c:v>
                </c:pt>
                <c:pt idx="516">
                  <c:v>30317</c:v>
                </c:pt>
                <c:pt idx="517">
                  <c:v>30348</c:v>
                </c:pt>
                <c:pt idx="518">
                  <c:v>30376</c:v>
                </c:pt>
                <c:pt idx="519">
                  <c:v>30407</c:v>
                </c:pt>
                <c:pt idx="520">
                  <c:v>30437</c:v>
                </c:pt>
                <c:pt idx="521">
                  <c:v>30468</c:v>
                </c:pt>
                <c:pt idx="522">
                  <c:v>30498</c:v>
                </c:pt>
                <c:pt idx="523">
                  <c:v>30529</c:v>
                </c:pt>
                <c:pt idx="524">
                  <c:v>30560</c:v>
                </c:pt>
                <c:pt idx="525">
                  <c:v>30590</c:v>
                </c:pt>
                <c:pt idx="526">
                  <c:v>30621</c:v>
                </c:pt>
                <c:pt idx="527">
                  <c:v>30651</c:v>
                </c:pt>
                <c:pt idx="528">
                  <c:v>30682</c:v>
                </c:pt>
                <c:pt idx="529">
                  <c:v>30713</c:v>
                </c:pt>
                <c:pt idx="530">
                  <c:v>30742</c:v>
                </c:pt>
                <c:pt idx="531">
                  <c:v>30773</c:v>
                </c:pt>
                <c:pt idx="532">
                  <c:v>30803</c:v>
                </c:pt>
                <c:pt idx="533">
                  <c:v>30834</c:v>
                </c:pt>
                <c:pt idx="534">
                  <c:v>30864</c:v>
                </c:pt>
                <c:pt idx="535">
                  <c:v>30895</c:v>
                </c:pt>
                <c:pt idx="536">
                  <c:v>30926</c:v>
                </c:pt>
                <c:pt idx="537">
                  <c:v>30956</c:v>
                </c:pt>
                <c:pt idx="538">
                  <c:v>30987</c:v>
                </c:pt>
                <c:pt idx="539">
                  <c:v>31017</c:v>
                </c:pt>
                <c:pt idx="540">
                  <c:v>31048</c:v>
                </c:pt>
                <c:pt idx="541">
                  <c:v>31079</c:v>
                </c:pt>
                <c:pt idx="542">
                  <c:v>31107</c:v>
                </c:pt>
                <c:pt idx="543">
                  <c:v>31138</c:v>
                </c:pt>
                <c:pt idx="544">
                  <c:v>31168</c:v>
                </c:pt>
                <c:pt idx="545">
                  <c:v>31199</c:v>
                </c:pt>
                <c:pt idx="546">
                  <c:v>31229</c:v>
                </c:pt>
                <c:pt idx="547">
                  <c:v>31260</c:v>
                </c:pt>
                <c:pt idx="548">
                  <c:v>31291</c:v>
                </c:pt>
                <c:pt idx="549">
                  <c:v>31321</c:v>
                </c:pt>
                <c:pt idx="550">
                  <c:v>31352</c:v>
                </c:pt>
                <c:pt idx="551">
                  <c:v>31382</c:v>
                </c:pt>
                <c:pt idx="552">
                  <c:v>31413</c:v>
                </c:pt>
                <c:pt idx="553">
                  <c:v>31444</c:v>
                </c:pt>
                <c:pt idx="554">
                  <c:v>31472</c:v>
                </c:pt>
                <c:pt idx="555">
                  <c:v>31503</c:v>
                </c:pt>
                <c:pt idx="556">
                  <c:v>31533</c:v>
                </c:pt>
                <c:pt idx="557">
                  <c:v>31564</c:v>
                </c:pt>
                <c:pt idx="558">
                  <c:v>31594</c:v>
                </c:pt>
                <c:pt idx="559">
                  <c:v>31625</c:v>
                </c:pt>
                <c:pt idx="560">
                  <c:v>31656</c:v>
                </c:pt>
                <c:pt idx="561">
                  <c:v>31686</c:v>
                </c:pt>
                <c:pt idx="562">
                  <c:v>31717</c:v>
                </c:pt>
                <c:pt idx="563">
                  <c:v>31747</c:v>
                </c:pt>
                <c:pt idx="564">
                  <c:v>31778</c:v>
                </c:pt>
                <c:pt idx="565">
                  <c:v>31809</c:v>
                </c:pt>
                <c:pt idx="566">
                  <c:v>31837</c:v>
                </c:pt>
                <c:pt idx="567">
                  <c:v>31868</c:v>
                </c:pt>
                <c:pt idx="568">
                  <c:v>31898</c:v>
                </c:pt>
                <c:pt idx="569">
                  <c:v>31929</c:v>
                </c:pt>
                <c:pt idx="570">
                  <c:v>31959</c:v>
                </c:pt>
                <c:pt idx="571">
                  <c:v>31990</c:v>
                </c:pt>
                <c:pt idx="572">
                  <c:v>32021</c:v>
                </c:pt>
                <c:pt idx="573">
                  <c:v>32051</c:v>
                </c:pt>
                <c:pt idx="574">
                  <c:v>32082</c:v>
                </c:pt>
                <c:pt idx="575">
                  <c:v>32112</c:v>
                </c:pt>
                <c:pt idx="576">
                  <c:v>32143</c:v>
                </c:pt>
                <c:pt idx="577">
                  <c:v>32174</c:v>
                </c:pt>
                <c:pt idx="578">
                  <c:v>32203</c:v>
                </c:pt>
                <c:pt idx="579">
                  <c:v>32234</c:v>
                </c:pt>
                <c:pt idx="580">
                  <c:v>32264</c:v>
                </c:pt>
                <c:pt idx="581">
                  <c:v>32295</c:v>
                </c:pt>
                <c:pt idx="582">
                  <c:v>32325</c:v>
                </c:pt>
                <c:pt idx="583">
                  <c:v>32356</c:v>
                </c:pt>
                <c:pt idx="584">
                  <c:v>32387</c:v>
                </c:pt>
                <c:pt idx="585">
                  <c:v>32417</c:v>
                </c:pt>
                <c:pt idx="586">
                  <c:v>32448</c:v>
                </c:pt>
                <c:pt idx="587">
                  <c:v>32478</c:v>
                </c:pt>
                <c:pt idx="588">
                  <c:v>32509</c:v>
                </c:pt>
                <c:pt idx="589">
                  <c:v>32540</c:v>
                </c:pt>
                <c:pt idx="590">
                  <c:v>32568</c:v>
                </c:pt>
                <c:pt idx="591">
                  <c:v>32599</c:v>
                </c:pt>
                <c:pt idx="592">
                  <c:v>32629</c:v>
                </c:pt>
                <c:pt idx="593">
                  <c:v>32660</c:v>
                </c:pt>
                <c:pt idx="594">
                  <c:v>32690</c:v>
                </c:pt>
                <c:pt idx="595">
                  <c:v>32721</c:v>
                </c:pt>
                <c:pt idx="596">
                  <c:v>32752</c:v>
                </c:pt>
                <c:pt idx="597">
                  <c:v>32782</c:v>
                </c:pt>
                <c:pt idx="598">
                  <c:v>32813</c:v>
                </c:pt>
                <c:pt idx="599">
                  <c:v>32843</c:v>
                </c:pt>
                <c:pt idx="600">
                  <c:v>32874</c:v>
                </c:pt>
                <c:pt idx="601">
                  <c:v>32905</c:v>
                </c:pt>
                <c:pt idx="602">
                  <c:v>32933</c:v>
                </c:pt>
                <c:pt idx="603">
                  <c:v>32964</c:v>
                </c:pt>
                <c:pt idx="604">
                  <c:v>32994</c:v>
                </c:pt>
                <c:pt idx="605">
                  <c:v>33025</c:v>
                </c:pt>
                <c:pt idx="606">
                  <c:v>33055</c:v>
                </c:pt>
                <c:pt idx="607">
                  <c:v>33086</c:v>
                </c:pt>
                <c:pt idx="608">
                  <c:v>33117</c:v>
                </c:pt>
                <c:pt idx="609">
                  <c:v>33147</c:v>
                </c:pt>
                <c:pt idx="610">
                  <c:v>33178</c:v>
                </c:pt>
                <c:pt idx="611">
                  <c:v>33208</c:v>
                </c:pt>
                <c:pt idx="612">
                  <c:v>33239</c:v>
                </c:pt>
                <c:pt idx="613">
                  <c:v>33270</c:v>
                </c:pt>
                <c:pt idx="614">
                  <c:v>33298</c:v>
                </c:pt>
                <c:pt idx="615">
                  <c:v>33329</c:v>
                </c:pt>
                <c:pt idx="616">
                  <c:v>33359</c:v>
                </c:pt>
                <c:pt idx="617">
                  <c:v>33390</c:v>
                </c:pt>
                <c:pt idx="618">
                  <c:v>33420</c:v>
                </c:pt>
                <c:pt idx="619">
                  <c:v>33451</c:v>
                </c:pt>
                <c:pt idx="620">
                  <c:v>33482</c:v>
                </c:pt>
                <c:pt idx="621">
                  <c:v>33512</c:v>
                </c:pt>
                <c:pt idx="622">
                  <c:v>33543</c:v>
                </c:pt>
                <c:pt idx="623">
                  <c:v>33573</c:v>
                </c:pt>
                <c:pt idx="624">
                  <c:v>33604</c:v>
                </c:pt>
                <c:pt idx="625">
                  <c:v>33635</c:v>
                </c:pt>
                <c:pt idx="626">
                  <c:v>33664</c:v>
                </c:pt>
                <c:pt idx="627">
                  <c:v>33695</c:v>
                </c:pt>
                <c:pt idx="628">
                  <c:v>33725</c:v>
                </c:pt>
                <c:pt idx="629">
                  <c:v>33756</c:v>
                </c:pt>
                <c:pt idx="630">
                  <c:v>33786</c:v>
                </c:pt>
                <c:pt idx="631">
                  <c:v>33817</c:v>
                </c:pt>
                <c:pt idx="632">
                  <c:v>33848</c:v>
                </c:pt>
                <c:pt idx="633">
                  <c:v>33878</c:v>
                </c:pt>
                <c:pt idx="634">
                  <c:v>33909</c:v>
                </c:pt>
                <c:pt idx="635">
                  <c:v>33939</c:v>
                </c:pt>
                <c:pt idx="636">
                  <c:v>33970</c:v>
                </c:pt>
                <c:pt idx="637">
                  <c:v>34001</c:v>
                </c:pt>
                <c:pt idx="638">
                  <c:v>34029</c:v>
                </c:pt>
                <c:pt idx="639">
                  <c:v>34060</c:v>
                </c:pt>
                <c:pt idx="640">
                  <c:v>34090</c:v>
                </c:pt>
                <c:pt idx="641">
                  <c:v>34121</c:v>
                </c:pt>
                <c:pt idx="642">
                  <c:v>34151</c:v>
                </c:pt>
                <c:pt idx="643">
                  <c:v>34182</c:v>
                </c:pt>
                <c:pt idx="644">
                  <c:v>34213</c:v>
                </c:pt>
                <c:pt idx="645">
                  <c:v>34243</c:v>
                </c:pt>
                <c:pt idx="646">
                  <c:v>34274</c:v>
                </c:pt>
                <c:pt idx="647">
                  <c:v>34304</c:v>
                </c:pt>
                <c:pt idx="648">
                  <c:v>34335</c:v>
                </c:pt>
                <c:pt idx="649">
                  <c:v>34366</c:v>
                </c:pt>
                <c:pt idx="650">
                  <c:v>34394</c:v>
                </c:pt>
                <c:pt idx="651">
                  <c:v>34425</c:v>
                </c:pt>
                <c:pt idx="652">
                  <c:v>34455</c:v>
                </c:pt>
                <c:pt idx="653">
                  <c:v>34486</c:v>
                </c:pt>
                <c:pt idx="654">
                  <c:v>34516</c:v>
                </c:pt>
                <c:pt idx="655">
                  <c:v>34547</c:v>
                </c:pt>
                <c:pt idx="656">
                  <c:v>34578</c:v>
                </c:pt>
                <c:pt idx="657">
                  <c:v>34608</c:v>
                </c:pt>
                <c:pt idx="658">
                  <c:v>34639</c:v>
                </c:pt>
                <c:pt idx="659">
                  <c:v>34669</c:v>
                </c:pt>
                <c:pt idx="660">
                  <c:v>34700</c:v>
                </c:pt>
                <c:pt idx="661">
                  <c:v>34731</c:v>
                </c:pt>
                <c:pt idx="662">
                  <c:v>34759</c:v>
                </c:pt>
                <c:pt idx="663">
                  <c:v>34790</c:v>
                </c:pt>
                <c:pt idx="664">
                  <c:v>34820</c:v>
                </c:pt>
                <c:pt idx="665">
                  <c:v>34851</c:v>
                </c:pt>
                <c:pt idx="666">
                  <c:v>34881</c:v>
                </c:pt>
                <c:pt idx="667">
                  <c:v>34912</c:v>
                </c:pt>
                <c:pt idx="668">
                  <c:v>34943</c:v>
                </c:pt>
                <c:pt idx="669">
                  <c:v>34973</c:v>
                </c:pt>
                <c:pt idx="670">
                  <c:v>35004</c:v>
                </c:pt>
                <c:pt idx="671">
                  <c:v>35034</c:v>
                </c:pt>
                <c:pt idx="672">
                  <c:v>35065</c:v>
                </c:pt>
                <c:pt idx="673">
                  <c:v>35096</c:v>
                </c:pt>
                <c:pt idx="674">
                  <c:v>35125</c:v>
                </c:pt>
                <c:pt idx="675">
                  <c:v>35156</c:v>
                </c:pt>
                <c:pt idx="676">
                  <c:v>35186</c:v>
                </c:pt>
                <c:pt idx="677">
                  <c:v>35217</c:v>
                </c:pt>
                <c:pt idx="678">
                  <c:v>35247</c:v>
                </c:pt>
                <c:pt idx="679">
                  <c:v>35278</c:v>
                </c:pt>
                <c:pt idx="680">
                  <c:v>35309</c:v>
                </c:pt>
                <c:pt idx="681">
                  <c:v>35339</c:v>
                </c:pt>
                <c:pt idx="682">
                  <c:v>35370</c:v>
                </c:pt>
                <c:pt idx="683">
                  <c:v>35400</c:v>
                </c:pt>
              </c:numCache>
            </c:numRef>
          </c:xVal>
          <c:yVal>
            <c:numRef>
              <c:f>'Monthly Stage'!$J$3:$J$686</c:f>
              <c:numCache>
                <c:formatCode>0.0</c:formatCode>
                <c:ptCount val="684"/>
                <c:pt idx="0">
                  <c:v>809576.5103333334</c:v>
                </c:pt>
                <c:pt idx="1">
                  <c:v>802697.81280551665</c:v>
                </c:pt>
                <c:pt idx="2">
                  <c:v>786137.24827769992</c:v>
                </c:pt>
                <c:pt idx="3">
                  <c:v>796857.83981308318</c:v>
                </c:pt>
                <c:pt idx="4">
                  <c:v>811646.04634276649</c:v>
                </c:pt>
                <c:pt idx="5">
                  <c:v>814500</c:v>
                </c:pt>
                <c:pt idx="6">
                  <c:v>814500</c:v>
                </c:pt>
                <c:pt idx="7">
                  <c:v>793671.37622218335</c:v>
                </c:pt>
                <c:pt idx="8">
                  <c:v>768853.75602256658</c:v>
                </c:pt>
                <c:pt idx="9">
                  <c:v>750832.73249474983</c:v>
                </c:pt>
                <c:pt idx="10">
                  <c:v>773967.41522353317</c:v>
                </c:pt>
                <c:pt idx="11">
                  <c:v>809427.17192781647</c:v>
                </c:pt>
                <c:pt idx="12">
                  <c:v>809415.3091123997</c:v>
                </c:pt>
                <c:pt idx="13">
                  <c:v>814500</c:v>
                </c:pt>
                <c:pt idx="14">
                  <c:v>813877.72096648323</c:v>
                </c:pt>
                <c:pt idx="15">
                  <c:v>814500</c:v>
                </c:pt>
                <c:pt idx="16">
                  <c:v>814500</c:v>
                </c:pt>
                <c:pt idx="17">
                  <c:v>814500</c:v>
                </c:pt>
                <c:pt idx="18">
                  <c:v>797840.51264688326</c:v>
                </c:pt>
                <c:pt idx="19">
                  <c:v>786068.62624446652</c:v>
                </c:pt>
                <c:pt idx="20">
                  <c:v>766532.86286794988</c:v>
                </c:pt>
                <c:pt idx="21">
                  <c:v>785578.34549993312</c:v>
                </c:pt>
                <c:pt idx="22">
                  <c:v>783255.71098881634</c:v>
                </c:pt>
                <c:pt idx="23">
                  <c:v>779995.9193606996</c:v>
                </c:pt>
                <c:pt idx="24">
                  <c:v>770202.84457098285</c:v>
                </c:pt>
                <c:pt idx="25">
                  <c:v>759957.46494906605</c:v>
                </c:pt>
                <c:pt idx="26">
                  <c:v>748350.64965804934</c:v>
                </c:pt>
                <c:pt idx="27">
                  <c:v>814500</c:v>
                </c:pt>
                <c:pt idx="28">
                  <c:v>814500</c:v>
                </c:pt>
                <c:pt idx="29">
                  <c:v>814500</c:v>
                </c:pt>
                <c:pt idx="30">
                  <c:v>791502.66434178327</c:v>
                </c:pt>
                <c:pt idx="31">
                  <c:v>774329.50406396657</c:v>
                </c:pt>
                <c:pt idx="32">
                  <c:v>763073.44709644979</c:v>
                </c:pt>
                <c:pt idx="33">
                  <c:v>764503.36691423308</c:v>
                </c:pt>
                <c:pt idx="34">
                  <c:v>754472.1619660164</c:v>
                </c:pt>
                <c:pt idx="35">
                  <c:v>751439.25335789961</c:v>
                </c:pt>
                <c:pt idx="36">
                  <c:v>739335.44474018295</c:v>
                </c:pt>
                <c:pt idx="37">
                  <c:v>727266.74768076616</c:v>
                </c:pt>
                <c:pt idx="38">
                  <c:v>753949.08057320514</c:v>
                </c:pt>
                <c:pt idx="39">
                  <c:v>749333.27088168834</c:v>
                </c:pt>
                <c:pt idx="40">
                  <c:v>772935.68446367153</c:v>
                </c:pt>
                <c:pt idx="41">
                  <c:v>770573.11816845485</c:v>
                </c:pt>
                <c:pt idx="42">
                  <c:v>744508.75887783815</c:v>
                </c:pt>
                <c:pt idx="43">
                  <c:v>712597.21260002139</c:v>
                </c:pt>
                <c:pt idx="44">
                  <c:v>696827.00485336035</c:v>
                </c:pt>
                <c:pt idx="45">
                  <c:v>682576.81335805543</c:v>
                </c:pt>
                <c:pt idx="46">
                  <c:v>667703.83983415051</c:v>
                </c:pt>
                <c:pt idx="47">
                  <c:v>664462.54957181553</c:v>
                </c:pt>
                <c:pt idx="48">
                  <c:v>661142.97900578054</c:v>
                </c:pt>
                <c:pt idx="49">
                  <c:v>688331.08080154553</c:v>
                </c:pt>
                <c:pt idx="50">
                  <c:v>696392.37547744054</c:v>
                </c:pt>
                <c:pt idx="51">
                  <c:v>697894.7129219356</c:v>
                </c:pt>
                <c:pt idx="52">
                  <c:v>753368.74486503063</c:v>
                </c:pt>
                <c:pt idx="53">
                  <c:v>734897.65532731393</c:v>
                </c:pt>
                <c:pt idx="54">
                  <c:v>712908.65414429724</c:v>
                </c:pt>
                <c:pt idx="55">
                  <c:v>691720.24328516948</c:v>
                </c:pt>
                <c:pt idx="56">
                  <c:v>672301.67329656449</c:v>
                </c:pt>
                <c:pt idx="57">
                  <c:v>658718.30505042954</c:v>
                </c:pt>
                <c:pt idx="58">
                  <c:v>656330.98847669456</c:v>
                </c:pt>
                <c:pt idx="59">
                  <c:v>665494.00053265959</c:v>
                </c:pt>
                <c:pt idx="60">
                  <c:v>665470.06719262467</c:v>
                </c:pt>
                <c:pt idx="61">
                  <c:v>742490.41224718967</c:v>
                </c:pt>
                <c:pt idx="62">
                  <c:v>814500</c:v>
                </c:pt>
                <c:pt idx="63">
                  <c:v>814500</c:v>
                </c:pt>
                <c:pt idx="64">
                  <c:v>802973.11803258327</c:v>
                </c:pt>
                <c:pt idx="65">
                  <c:v>814500</c:v>
                </c:pt>
                <c:pt idx="66">
                  <c:v>814500</c:v>
                </c:pt>
                <c:pt idx="67">
                  <c:v>793661.76802228333</c:v>
                </c:pt>
                <c:pt idx="68">
                  <c:v>786006.69168996648</c:v>
                </c:pt>
                <c:pt idx="69">
                  <c:v>798073.43041214976</c:v>
                </c:pt>
                <c:pt idx="70">
                  <c:v>788308.45201803301</c:v>
                </c:pt>
                <c:pt idx="71">
                  <c:v>777593.41789391625</c:v>
                </c:pt>
                <c:pt idx="72">
                  <c:v>789765.33982149954</c:v>
                </c:pt>
                <c:pt idx="73">
                  <c:v>814500</c:v>
                </c:pt>
                <c:pt idx="74">
                  <c:v>814500</c:v>
                </c:pt>
                <c:pt idx="75">
                  <c:v>813162.15882438316</c:v>
                </c:pt>
                <c:pt idx="76">
                  <c:v>814500</c:v>
                </c:pt>
                <c:pt idx="77">
                  <c:v>814500</c:v>
                </c:pt>
                <c:pt idx="78">
                  <c:v>789235.92512288329</c:v>
                </c:pt>
                <c:pt idx="79">
                  <c:v>770045.74435126653</c:v>
                </c:pt>
                <c:pt idx="80">
                  <c:v>755786.3117175498</c:v>
                </c:pt>
                <c:pt idx="81">
                  <c:v>738340.80793973303</c:v>
                </c:pt>
                <c:pt idx="82">
                  <c:v>784254.25523031631</c:v>
                </c:pt>
                <c:pt idx="83">
                  <c:v>814500</c:v>
                </c:pt>
                <c:pt idx="84">
                  <c:v>809397.89512118325</c:v>
                </c:pt>
                <c:pt idx="85">
                  <c:v>796771.85656406649</c:v>
                </c:pt>
                <c:pt idx="86">
                  <c:v>793107.95973314974</c:v>
                </c:pt>
                <c:pt idx="87">
                  <c:v>801992.91848643299</c:v>
                </c:pt>
                <c:pt idx="88">
                  <c:v>809840.16623811633</c:v>
                </c:pt>
                <c:pt idx="89">
                  <c:v>812997.64637479966</c:v>
                </c:pt>
                <c:pt idx="90">
                  <c:v>784736.60686728288</c:v>
                </c:pt>
                <c:pt idx="91">
                  <c:v>766776.28370516608</c:v>
                </c:pt>
                <c:pt idx="92">
                  <c:v>744538.26648084936</c:v>
                </c:pt>
                <c:pt idx="93">
                  <c:v>728470.41170303256</c:v>
                </c:pt>
                <c:pt idx="94">
                  <c:v>718284.84184390481</c:v>
                </c:pt>
                <c:pt idx="95">
                  <c:v>730867.38065144373</c:v>
                </c:pt>
                <c:pt idx="96">
                  <c:v>737086.85637362697</c:v>
                </c:pt>
                <c:pt idx="97">
                  <c:v>780666.65584581019</c:v>
                </c:pt>
                <c:pt idx="98">
                  <c:v>781966.02406799351</c:v>
                </c:pt>
                <c:pt idx="99">
                  <c:v>767716.45229017676</c:v>
                </c:pt>
                <c:pt idx="100">
                  <c:v>763846.75626236002</c:v>
                </c:pt>
                <c:pt idx="101">
                  <c:v>747923.62148454331</c:v>
                </c:pt>
                <c:pt idx="102">
                  <c:v>731424.06795672653</c:v>
                </c:pt>
                <c:pt idx="103">
                  <c:v>702635.07292890979</c:v>
                </c:pt>
                <c:pt idx="104">
                  <c:v>677111.99906978209</c:v>
                </c:pt>
                <c:pt idx="105">
                  <c:v>658233.74754587712</c:v>
                </c:pt>
                <c:pt idx="106">
                  <c:v>641001.21352374216</c:v>
                </c:pt>
                <c:pt idx="107">
                  <c:v>628145.67783659662</c:v>
                </c:pt>
                <c:pt idx="108">
                  <c:v>628870.26148278441</c:v>
                </c:pt>
                <c:pt idx="109">
                  <c:v>629232.3534623055</c:v>
                </c:pt>
                <c:pt idx="110">
                  <c:v>630733.11144182668</c:v>
                </c:pt>
                <c:pt idx="111">
                  <c:v>622712.06908801454</c:v>
                </c:pt>
                <c:pt idx="112">
                  <c:v>671654.52931907703</c:v>
                </c:pt>
                <c:pt idx="113">
                  <c:v>688184.80629694206</c:v>
                </c:pt>
                <c:pt idx="114">
                  <c:v>666474.85227303708</c:v>
                </c:pt>
                <c:pt idx="115">
                  <c:v>645736.50125090207</c:v>
                </c:pt>
                <c:pt idx="116">
                  <c:v>631959.39323042321</c:v>
                </c:pt>
                <c:pt idx="117">
                  <c:v>652519.76087661099</c:v>
                </c:pt>
                <c:pt idx="118">
                  <c:v>637335.25285447598</c:v>
                </c:pt>
                <c:pt idx="119">
                  <c:v>629282.96250066382</c:v>
                </c:pt>
                <c:pt idx="120">
                  <c:v>635531.82648018491</c:v>
                </c:pt>
                <c:pt idx="121">
                  <c:v>654650.93512637273</c:v>
                </c:pt>
                <c:pt idx="122">
                  <c:v>642304.3651042378</c:v>
                </c:pt>
                <c:pt idx="123">
                  <c:v>648114.45075042557</c:v>
                </c:pt>
                <c:pt idx="124">
                  <c:v>712644.35839661339</c:v>
                </c:pt>
                <c:pt idx="125">
                  <c:v>711855.36687081901</c:v>
                </c:pt>
                <c:pt idx="126">
                  <c:v>747689.03001169127</c:v>
                </c:pt>
                <c:pt idx="127">
                  <c:v>735637.0759838745</c:v>
                </c:pt>
                <c:pt idx="128">
                  <c:v>755901.76095605781</c:v>
                </c:pt>
                <c:pt idx="129">
                  <c:v>736909.39742824109</c:v>
                </c:pt>
                <c:pt idx="130">
                  <c:v>718859.90690042439</c:v>
                </c:pt>
                <c:pt idx="131">
                  <c:v>705382.22237463004</c:v>
                </c:pt>
                <c:pt idx="132">
                  <c:v>695416.52401550231</c:v>
                </c:pt>
                <c:pt idx="133">
                  <c:v>691746.15999159741</c:v>
                </c:pt>
                <c:pt idx="134">
                  <c:v>678934.42796769249</c:v>
                </c:pt>
                <c:pt idx="135">
                  <c:v>666384.27894378756</c:v>
                </c:pt>
                <c:pt idx="136">
                  <c:v>657770.80492165254</c:v>
                </c:pt>
                <c:pt idx="137">
                  <c:v>674871.22989951761</c:v>
                </c:pt>
                <c:pt idx="138">
                  <c:v>659497.71987738262</c:v>
                </c:pt>
                <c:pt idx="139">
                  <c:v>632139.7188552476</c:v>
                </c:pt>
                <c:pt idx="140">
                  <c:v>614310.42716810212</c:v>
                </c:pt>
                <c:pt idx="141">
                  <c:v>599630.67539916455</c:v>
                </c:pt>
                <c:pt idx="142">
                  <c:v>587268.68363167183</c:v>
                </c:pt>
                <c:pt idx="143">
                  <c:v>574624.31361417915</c:v>
                </c:pt>
                <c:pt idx="144">
                  <c:v>563435.12426470581</c:v>
                </c:pt>
                <c:pt idx="145">
                  <c:v>553496.53491523245</c:v>
                </c:pt>
                <c:pt idx="146">
                  <c:v>544095.53348367929</c:v>
                </c:pt>
                <c:pt idx="147">
                  <c:v>546764.20180212613</c:v>
                </c:pt>
                <c:pt idx="148">
                  <c:v>539717.29428723967</c:v>
                </c:pt>
                <c:pt idx="149">
                  <c:v>519628.94943901984</c:v>
                </c:pt>
                <c:pt idx="150">
                  <c:v>498539.48692530405</c:v>
                </c:pt>
                <c:pt idx="151">
                  <c:v>472246.46626267507</c:v>
                </c:pt>
                <c:pt idx="152">
                  <c:v>451789.24050103879</c:v>
                </c:pt>
                <c:pt idx="153">
                  <c:v>435602.23375781014</c:v>
                </c:pt>
                <c:pt idx="154">
                  <c:v>429396.85474791483</c:v>
                </c:pt>
                <c:pt idx="155">
                  <c:v>422778.61022214207</c:v>
                </c:pt>
                <c:pt idx="156">
                  <c:v>413041.17834636936</c:v>
                </c:pt>
                <c:pt idx="157">
                  <c:v>404336.41350466129</c:v>
                </c:pt>
                <c:pt idx="158">
                  <c:v>397082.16666295321</c:v>
                </c:pt>
                <c:pt idx="159">
                  <c:v>400731.37665525917</c:v>
                </c:pt>
                <c:pt idx="160">
                  <c:v>405316.56171355111</c:v>
                </c:pt>
                <c:pt idx="161">
                  <c:v>388756.18200517638</c:v>
                </c:pt>
                <c:pt idx="162">
                  <c:v>376086.39199748234</c:v>
                </c:pt>
                <c:pt idx="163">
                  <c:v>362141.95365708758</c:v>
                </c:pt>
                <c:pt idx="164">
                  <c:v>348629.66455061693</c:v>
                </c:pt>
                <c:pt idx="165">
                  <c:v>348047.43706136034</c:v>
                </c:pt>
                <c:pt idx="166">
                  <c:v>342050.51592210372</c:v>
                </c:pt>
                <c:pt idx="167">
                  <c:v>333897.8553328471</c:v>
                </c:pt>
                <c:pt idx="168">
                  <c:v>329250.62097743357</c:v>
                </c:pt>
                <c:pt idx="169">
                  <c:v>319762.53997202002</c:v>
                </c:pt>
                <c:pt idx="170">
                  <c:v>309117.00636707718</c:v>
                </c:pt>
                <c:pt idx="171">
                  <c:v>301402.16396213433</c:v>
                </c:pt>
                <c:pt idx="172">
                  <c:v>298665.01079096185</c:v>
                </c:pt>
                <c:pt idx="173">
                  <c:v>289812.44220312272</c:v>
                </c:pt>
                <c:pt idx="174">
                  <c:v>275998.95961568574</c:v>
                </c:pt>
                <c:pt idx="175">
                  <c:v>261591.02101195714</c:v>
                </c:pt>
                <c:pt idx="176">
                  <c:v>250032.93661690559</c:v>
                </c:pt>
                <c:pt idx="177">
                  <c:v>242303.38561384022</c:v>
                </c:pt>
                <c:pt idx="178">
                  <c:v>233618.48861077486</c:v>
                </c:pt>
                <c:pt idx="179">
                  <c:v>225521.56585800115</c:v>
                </c:pt>
                <c:pt idx="180">
                  <c:v>217846.51772216204</c:v>
                </c:pt>
                <c:pt idx="181">
                  <c:v>210478.53055323521</c:v>
                </c:pt>
                <c:pt idx="182">
                  <c:v>202290.85136764171</c:v>
                </c:pt>
                <c:pt idx="183">
                  <c:v>193643.7637906083</c:v>
                </c:pt>
                <c:pt idx="184">
                  <c:v>193966.63962211323</c:v>
                </c:pt>
                <c:pt idx="185">
                  <c:v>192166.29878695152</c:v>
                </c:pt>
                <c:pt idx="186">
                  <c:v>181240.84878512312</c:v>
                </c:pt>
                <c:pt idx="187">
                  <c:v>171006.41558348329</c:v>
                </c:pt>
                <c:pt idx="188">
                  <c:v>162158.81024868318</c:v>
                </c:pt>
                <c:pt idx="189">
                  <c:v>152144.37254737318</c:v>
                </c:pt>
                <c:pt idx="190">
                  <c:v>142594.45454620643</c:v>
                </c:pt>
                <c:pt idx="191">
                  <c:v>134222.37587850209</c:v>
                </c:pt>
                <c:pt idx="192">
                  <c:v>126613.96258591651</c:v>
                </c:pt>
                <c:pt idx="193">
                  <c:v>121987.90338510388</c:v>
                </c:pt>
                <c:pt idx="194">
                  <c:v>112720.3365593886</c:v>
                </c:pt>
                <c:pt idx="195">
                  <c:v>104715.29149209433</c:v>
                </c:pt>
                <c:pt idx="196">
                  <c:v>104420.53709198361</c:v>
                </c:pt>
                <c:pt idx="197">
                  <c:v>94215.711291872896</c:v>
                </c:pt>
                <c:pt idx="198">
                  <c:v>83468.872491762188</c:v>
                </c:pt>
                <c:pt idx="199">
                  <c:v>72454.534791651473</c:v>
                </c:pt>
                <c:pt idx="200">
                  <c:v>61846.793791540767</c:v>
                </c:pt>
                <c:pt idx="201">
                  <c:v>53111.422991430059</c:v>
                </c:pt>
                <c:pt idx="202">
                  <c:v>45368.18129131935</c:v>
                </c:pt>
                <c:pt idx="203">
                  <c:v>38886.955516228511</c:v>
                </c:pt>
                <c:pt idx="204">
                  <c:v>31448.778849488081</c:v>
                </c:pt>
                <c:pt idx="205">
                  <c:v>25506.080807774335</c:v>
                </c:pt>
                <c:pt idx="206">
                  <c:v>19848.248516079035</c:v>
                </c:pt>
                <c:pt idx="207">
                  <c:v>180879.33776606247</c:v>
                </c:pt>
                <c:pt idx="208">
                  <c:v>404565.69534775597</c:v>
                </c:pt>
                <c:pt idx="209">
                  <c:v>457851.37177271454</c:v>
                </c:pt>
                <c:pt idx="210">
                  <c:v>442089.80776197824</c:v>
                </c:pt>
                <c:pt idx="211">
                  <c:v>427407.28428541624</c:v>
                </c:pt>
                <c:pt idx="212">
                  <c:v>418805.56552631018</c:v>
                </c:pt>
                <c:pt idx="213">
                  <c:v>412118.95178387075</c:v>
                </c:pt>
                <c:pt idx="214">
                  <c:v>425857.35417549603</c:v>
                </c:pt>
                <c:pt idx="215">
                  <c:v>421131.30113305664</c:v>
                </c:pt>
                <c:pt idx="216">
                  <c:v>420133.69565728388</c:v>
                </c:pt>
                <c:pt idx="217">
                  <c:v>414717.90338151116</c:v>
                </c:pt>
                <c:pt idx="218">
                  <c:v>430985.62353980308</c:v>
                </c:pt>
                <c:pt idx="219">
                  <c:v>484973.81554736366</c:v>
                </c:pt>
                <c:pt idx="220">
                  <c:v>577387.08478572732</c:v>
                </c:pt>
                <c:pt idx="221">
                  <c:v>562848.46343625395</c:v>
                </c:pt>
                <c:pt idx="222">
                  <c:v>548123.58875344729</c:v>
                </c:pt>
                <c:pt idx="223">
                  <c:v>532527.13790522749</c:v>
                </c:pt>
                <c:pt idx="224">
                  <c:v>524392.13289151166</c:v>
                </c:pt>
                <c:pt idx="225">
                  <c:v>513357.86787779583</c:v>
                </c:pt>
                <c:pt idx="226">
                  <c:v>503913.79286408005</c:v>
                </c:pt>
                <c:pt idx="227">
                  <c:v>495110.3544514511</c:v>
                </c:pt>
                <c:pt idx="228">
                  <c:v>485551.00428882212</c:v>
                </c:pt>
                <c:pt idx="229">
                  <c:v>477987.13802718581</c:v>
                </c:pt>
                <c:pt idx="230">
                  <c:v>464961.04576554953</c:v>
                </c:pt>
                <c:pt idx="231">
                  <c:v>454721.13242147991</c:v>
                </c:pt>
                <c:pt idx="232">
                  <c:v>445161.37507741025</c:v>
                </c:pt>
                <c:pt idx="233">
                  <c:v>462482.54430084827</c:v>
                </c:pt>
                <c:pt idx="234">
                  <c:v>460609.98029011197</c:v>
                </c:pt>
                <c:pt idx="235">
                  <c:v>445316.46094604232</c:v>
                </c:pt>
                <c:pt idx="236">
                  <c:v>433979.38756948034</c:v>
                </c:pt>
                <c:pt idx="237">
                  <c:v>473222.86579370761</c:v>
                </c:pt>
                <c:pt idx="238">
                  <c:v>463393.51953207131</c:v>
                </c:pt>
                <c:pt idx="239">
                  <c:v>465052.29218800168</c:v>
                </c:pt>
                <c:pt idx="240">
                  <c:v>486245.17417726538</c:v>
                </c:pt>
                <c:pt idx="241">
                  <c:v>484046.42091562907</c:v>
                </c:pt>
                <c:pt idx="242">
                  <c:v>481297.80465399276</c:v>
                </c:pt>
                <c:pt idx="243">
                  <c:v>474765.30614235648</c:v>
                </c:pt>
                <c:pt idx="244">
                  <c:v>471194.42613072018</c:v>
                </c:pt>
                <c:pt idx="245">
                  <c:v>458369.96545331716</c:v>
                </c:pt>
                <c:pt idx="246">
                  <c:v>450235.04477591417</c:v>
                </c:pt>
                <c:pt idx="247">
                  <c:v>440068.69873268553</c:v>
                </c:pt>
                <c:pt idx="248">
                  <c:v>429104.20998945687</c:v>
                </c:pt>
                <c:pt idx="249">
                  <c:v>420654.33344701747</c:v>
                </c:pt>
                <c:pt idx="250">
                  <c:v>410803.12407124473</c:v>
                </c:pt>
                <c:pt idx="251">
                  <c:v>407394.56616286997</c:v>
                </c:pt>
                <c:pt idx="252">
                  <c:v>406057.12555449526</c:v>
                </c:pt>
                <c:pt idx="253">
                  <c:v>406870.12167945382</c:v>
                </c:pt>
                <c:pt idx="254">
                  <c:v>415678.86437107908</c:v>
                </c:pt>
                <c:pt idx="255">
                  <c:v>408925.58339603769</c:v>
                </c:pt>
                <c:pt idx="256">
                  <c:v>401396.8439209963</c:v>
                </c:pt>
                <c:pt idx="257">
                  <c:v>412182.86214595486</c:v>
                </c:pt>
                <c:pt idx="258">
                  <c:v>401352.46910424676</c:v>
                </c:pt>
                <c:pt idx="259">
                  <c:v>388117.29706253868</c:v>
                </c:pt>
                <c:pt idx="260">
                  <c:v>378671.91705484461</c:v>
                </c:pt>
                <c:pt idx="261">
                  <c:v>369932.33138111653</c:v>
                </c:pt>
                <c:pt idx="262">
                  <c:v>363333.03270738845</c:v>
                </c:pt>
                <c:pt idx="263">
                  <c:v>356418.45490091777</c:v>
                </c:pt>
                <c:pt idx="264">
                  <c:v>348565.19319444714</c:v>
                </c:pt>
                <c:pt idx="265">
                  <c:v>340712.3338718572</c:v>
                </c:pt>
                <c:pt idx="266">
                  <c:v>332594.55549926724</c:v>
                </c:pt>
                <c:pt idx="267">
                  <c:v>339847.59367718705</c:v>
                </c:pt>
                <c:pt idx="268">
                  <c:v>328272.9890545971</c:v>
                </c:pt>
                <c:pt idx="269">
                  <c:v>333640.70684918354</c:v>
                </c:pt>
                <c:pt idx="270">
                  <c:v>343999.86041043664</c:v>
                </c:pt>
                <c:pt idx="271">
                  <c:v>337104.71577118005</c:v>
                </c:pt>
                <c:pt idx="272">
                  <c:v>432354.5448485901</c:v>
                </c:pt>
                <c:pt idx="273">
                  <c:v>427874.2152561507</c:v>
                </c:pt>
                <c:pt idx="274">
                  <c:v>438404.14698037796</c:v>
                </c:pt>
                <c:pt idx="275">
                  <c:v>441220.05977048265</c:v>
                </c:pt>
                <c:pt idx="276">
                  <c:v>435662.60092725401</c:v>
                </c:pt>
                <c:pt idx="277">
                  <c:v>428488.12315069203</c:v>
                </c:pt>
                <c:pt idx="278">
                  <c:v>421678.50807491929</c:v>
                </c:pt>
                <c:pt idx="279">
                  <c:v>433382.41726581322</c:v>
                </c:pt>
                <c:pt idx="280">
                  <c:v>442671.78049004049</c:v>
                </c:pt>
                <c:pt idx="281">
                  <c:v>429487.5402134785</c:v>
                </c:pt>
                <c:pt idx="282">
                  <c:v>416507.19318770577</c:v>
                </c:pt>
                <c:pt idx="283">
                  <c:v>402000.31257933105</c:v>
                </c:pt>
                <c:pt idx="284">
                  <c:v>390160.55713762296</c:v>
                </c:pt>
                <c:pt idx="285">
                  <c:v>377258.32712992892</c:v>
                </c:pt>
                <c:pt idx="286">
                  <c:v>368431.90578953415</c:v>
                </c:pt>
                <c:pt idx="287">
                  <c:v>360807.79544913943</c:v>
                </c:pt>
                <c:pt idx="288">
                  <c:v>353742.26189266879</c:v>
                </c:pt>
                <c:pt idx="289">
                  <c:v>345584.77923619811</c:v>
                </c:pt>
                <c:pt idx="290">
                  <c:v>337856.32394694153</c:v>
                </c:pt>
                <c:pt idx="291">
                  <c:v>347701.94589101826</c:v>
                </c:pt>
                <c:pt idx="292">
                  <c:v>351056.50375176163</c:v>
                </c:pt>
                <c:pt idx="293">
                  <c:v>340500.69941250503</c:v>
                </c:pt>
                <c:pt idx="294">
                  <c:v>325139.17672324844</c:v>
                </c:pt>
                <c:pt idx="295">
                  <c:v>313870.50845116825</c:v>
                </c:pt>
                <c:pt idx="296">
                  <c:v>361993.16004622541</c:v>
                </c:pt>
                <c:pt idx="297">
                  <c:v>351163.53048975475</c:v>
                </c:pt>
                <c:pt idx="298">
                  <c:v>415936.50655049813</c:v>
                </c:pt>
                <c:pt idx="299">
                  <c:v>410290.49684212339</c:v>
                </c:pt>
                <c:pt idx="300">
                  <c:v>423364.44386708201</c:v>
                </c:pt>
                <c:pt idx="301">
                  <c:v>449077.39250797592</c:v>
                </c:pt>
                <c:pt idx="302">
                  <c:v>447001.00273141393</c:v>
                </c:pt>
                <c:pt idx="303">
                  <c:v>442686.92522151861</c:v>
                </c:pt>
                <c:pt idx="304">
                  <c:v>469595.81741162331</c:v>
                </c:pt>
                <c:pt idx="305">
                  <c:v>469364.24873422028</c:v>
                </c:pt>
                <c:pt idx="306">
                  <c:v>449749.12139015063</c:v>
                </c:pt>
                <c:pt idx="307">
                  <c:v>436540.84434692201</c:v>
                </c:pt>
                <c:pt idx="308">
                  <c:v>441791.68980369339</c:v>
                </c:pt>
                <c:pt idx="309">
                  <c:v>432346.31009379809</c:v>
                </c:pt>
                <c:pt idx="310">
                  <c:v>425039.93500135868</c:v>
                </c:pt>
                <c:pt idx="311">
                  <c:v>418092.90919225261</c:v>
                </c:pt>
                <c:pt idx="312">
                  <c:v>411411.0558164799</c:v>
                </c:pt>
                <c:pt idx="313">
                  <c:v>423988.2669747718</c:v>
                </c:pt>
                <c:pt idx="314">
                  <c:v>418731.39009899908</c:v>
                </c:pt>
                <c:pt idx="315">
                  <c:v>497685.461539893</c:v>
                </c:pt>
                <c:pt idx="316">
                  <c:v>542908.28212726396</c:v>
                </c:pt>
                <c:pt idx="317">
                  <c:v>544979.86311237747</c:v>
                </c:pt>
                <c:pt idx="318">
                  <c:v>529736.80059749098</c:v>
                </c:pt>
                <c:pt idx="319">
                  <c:v>521329.33058377518</c:v>
                </c:pt>
                <c:pt idx="320">
                  <c:v>515467.38807005936</c:v>
                </c:pt>
                <c:pt idx="321">
                  <c:v>501793.16055634362</c:v>
                </c:pt>
                <c:pt idx="322">
                  <c:v>488932.06079371466</c:v>
                </c:pt>
                <c:pt idx="323">
                  <c:v>480587.73478207836</c:v>
                </c:pt>
                <c:pt idx="324">
                  <c:v>470485.74952044204</c:v>
                </c:pt>
                <c:pt idx="325">
                  <c:v>461344.62217637245</c:v>
                </c:pt>
                <c:pt idx="326">
                  <c:v>451818.19216563611</c:v>
                </c:pt>
                <c:pt idx="327">
                  <c:v>450420.09392240748</c:v>
                </c:pt>
                <c:pt idx="328">
                  <c:v>458688.1445125122</c:v>
                </c:pt>
                <c:pt idx="329">
                  <c:v>464648.18916844251</c:v>
                </c:pt>
                <c:pt idx="330">
                  <c:v>450936.85515770619</c:v>
                </c:pt>
                <c:pt idx="331">
                  <c:v>435344.97538114421</c:v>
                </c:pt>
                <c:pt idx="332">
                  <c:v>430160.72860458225</c:v>
                </c:pt>
                <c:pt idx="333">
                  <c:v>421979.3776454762</c:v>
                </c:pt>
                <c:pt idx="334">
                  <c:v>413282.38491970347</c:v>
                </c:pt>
                <c:pt idx="335">
                  <c:v>406688.94767799537</c:v>
                </c:pt>
                <c:pt idx="336">
                  <c:v>404642.27750295395</c:v>
                </c:pt>
                <c:pt idx="337">
                  <c:v>399962.50099457923</c:v>
                </c:pt>
                <c:pt idx="338">
                  <c:v>453570.34098688519</c:v>
                </c:pt>
                <c:pt idx="339">
                  <c:v>486154.77230948221</c:v>
                </c:pt>
                <c:pt idx="340">
                  <c:v>524458.25904784596</c:v>
                </c:pt>
                <c:pt idx="341">
                  <c:v>521951.10153413017</c:v>
                </c:pt>
                <c:pt idx="342">
                  <c:v>512304.06652041443</c:v>
                </c:pt>
                <c:pt idx="343">
                  <c:v>495432.36150669865</c:v>
                </c:pt>
                <c:pt idx="344">
                  <c:v>488545.50784406968</c:v>
                </c:pt>
                <c:pt idx="345">
                  <c:v>480177.29183243337</c:v>
                </c:pt>
                <c:pt idx="346">
                  <c:v>475339.2070707971</c:v>
                </c:pt>
                <c:pt idx="347">
                  <c:v>467959.61880916083</c:v>
                </c:pt>
                <c:pt idx="348">
                  <c:v>466799.21413175785</c:v>
                </c:pt>
                <c:pt idx="349">
                  <c:v>471407.43078768824</c:v>
                </c:pt>
                <c:pt idx="350">
                  <c:v>518618.99144361867</c:v>
                </c:pt>
                <c:pt idx="351">
                  <c:v>533057.84642990283</c:v>
                </c:pt>
                <c:pt idx="352">
                  <c:v>617100.93891618703</c:v>
                </c:pt>
                <c:pt idx="353">
                  <c:v>605242.98739724956</c:v>
                </c:pt>
                <c:pt idx="354">
                  <c:v>581909.84987831209</c:v>
                </c:pt>
                <c:pt idx="355">
                  <c:v>565043.33886081935</c:v>
                </c:pt>
                <c:pt idx="356">
                  <c:v>553486.02684467926</c:v>
                </c:pt>
                <c:pt idx="357">
                  <c:v>549446.99166312616</c:v>
                </c:pt>
                <c:pt idx="358">
                  <c:v>538778.03556490631</c:v>
                </c:pt>
                <c:pt idx="359">
                  <c:v>550939.60738335317</c:v>
                </c:pt>
                <c:pt idx="360">
                  <c:v>547770.09403513337</c:v>
                </c:pt>
                <c:pt idx="361">
                  <c:v>573372.94360358024</c:v>
                </c:pt>
                <c:pt idx="362">
                  <c:v>629611.68758744013</c:v>
                </c:pt>
                <c:pt idx="363">
                  <c:v>681430.52123362792</c:v>
                </c:pt>
                <c:pt idx="364">
                  <c:v>694857.46720972296</c:v>
                </c:pt>
                <c:pt idx="365">
                  <c:v>680741.72518581804</c:v>
                </c:pt>
                <c:pt idx="366">
                  <c:v>657795.84566191304</c:v>
                </c:pt>
                <c:pt idx="367">
                  <c:v>638293.65163977805</c:v>
                </c:pt>
                <c:pt idx="368">
                  <c:v>676126.65795263252</c:v>
                </c:pt>
                <c:pt idx="369">
                  <c:v>669959.03692872752</c:v>
                </c:pt>
                <c:pt idx="370">
                  <c:v>656873.62790659256</c:v>
                </c:pt>
                <c:pt idx="371">
                  <c:v>646415.80088445754</c:v>
                </c:pt>
                <c:pt idx="372">
                  <c:v>636155.10086397873</c:v>
                </c:pt>
                <c:pt idx="373">
                  <c:v>627274.86317683326</c:v>
                </c:pt>
                <c:pt idx="374">
                  <c:v>610784.40615635435</c:v>
                </c:pt>
                <c:pt idx="375">
                  <c:v>598628.57788741682</c:v>
                </c:pt>
                <c:pt idx="376">
                  <c:v>587141.91511992412</c:v>
                </c:pt>
                <c:pt idx="377">
                  <c:v>568196.67360243143</c:v>
                </c:pt>
                <c:pt idx="378">
                  <c:v>552643.25758629141</c:v>
                </c:pt>
                <c:pt idx="379">
                  <c:v>542128.15107140492</c:v>
                </c:pt>
                <c:pt idx="380">
                  <c:v>531700.0383898518</c:v>
                </c:pt>
                <c:pt idx="381">
                  <c:v>559714.54087613593</c:v>
                </c:pt>
                <c:pt idx="382">
                  <c:v>552275.14885999588</c:v>
                </c:pt>
                <c:pt idx="383">
                  <c:v>628737.72884510935</c:v>
                </c:pt>
                <c:pt idx="384">
                  <c:v>622726.49649129715</c:v>
                </c:pt>
                <c:pt idx="385">
                  <c:v>614272.27647235966</c:v>
                </c:pt>
                <c:pt idx="386">
                  <c:v>601883.35370342212</c:v>
                </c:pt>
                <c:pt idx="387">
                  <c:v>590302.98393448466</c:v>
                </c:pt>
                <c:pt idx="388">
                  <c:v>581430.47366699192</c:v>
                </c:pt>
                <c:pt idx="389">
                  <c:v>564374.16339949926</c:v>
                </c:pt>
                <c:pt idx="390">
                  <c:v>543791.12605002592</c:v>
                </c:pt>
                <c:pt idx="391">
                  <c:v>527866.62545180612</c:v>
                </c:pt>
                <c:pt idx="392">
                  <c:v>516368.05043809034</c:v>
                </c:pt>
                <c:pt idx="393">
                  <c:v>513469.96542437456</c:v>
                </c:pt>
                <c:pt idx="394">
                  <c:v>508688.77291065874</c:v>
                </c:pt>
                <c:pt idx="395">
                  <c:v>500129.38819802977</c:v>
                </c:pt>
                <c:pt idx="396">
                  <c:v>500636.14088540082</c:v>
                </c:pt>
                <c:pt idx="397">
                  <c:v>501666.06127277185</c:v>
                </c:pt>
                <c:pt idx="398">
                  <c:v>504451.34776014287</c:v>
                </c:pt>
                <c:pt idx="399">
                  <c:v>536260.90464751387</c:v>
                </c:pt>
                <c:pt idx="400">
                  <c:v>546780.06821596075</c:v>
                </c:pt>
                <c:pt idx="401">
                  <c:v>567252.22536774096</c:v>
                </c:pt>
                <c:pt idx="402">
                  <c:v>570585.25201826752</c:v>
                </c:pt>
                <c:pt idx="403">
                  <c:v>557187.63333546079</c:v>
                </c:pt>
                <c:pt idx="404">
                  <c:v>554047.12131932075</c:v>
                </c:pt>
                <c:pt idx="405">
                  <c:v>573845.59838776756</c:v>
                </c:pt>
                <c:pt idx="406">
                  <c:v>573236.97437162756</c:v>
                </c:pt>
                <c:pt idx="407">
                  <c:v>565972.21702215413</c:v>
                </c:pt>
                <c:pt idx="408">
                  <c:v>561283.81700601405</c:v>
                </c:pt>
                <c:pt idx="409">
                  <c:v>553476.21432320739</c:v>
                </c:pt>
                <c:pt idx="410">
                  <c:v>542792.47405832086</c:v>
                </c:pt>
                <c:pt idx="411">
                  <c:v>544290.44512676774</c:v>
                </c:pt>
                <c:pt idx="412">
                  <c:v>538388.44377854792</c:v>
                </c:pt>
                <c:pt idx="413">
                  <c:v>530280.03884699475</c:v>
                </c:pt>
                <c:pt idx="414">
                  <c:v>509130.33633327892</c:v>
                </c:pt>
                <c:pt idx="415">
                  <c:v>500618.64047064993</c:v>
                </c:pt>
                <c:pt idx="416">
                  <c:v>513339.79485802096</c:v>
                </c:pt>
                <c:pt idx="417">
                  <c:v>591337.50734430517</c:v>
                </c:pt>
                <c:pt idx="418">
                  <c:v>657651.39382681251</c:v>
                </c:pt>
                <c:pt idx="419">
                  <c:v>659384.4838046775</c:v>
                </c:pt>
                <c:pt idx="420">
                  <c:v>662439.60478254256</c:v>
                </c:pt>
                <c:pt idx="421">
                  <c:v>704109.11176040757</c:v>
                </c:pt>
                <c:pt idx="422">
                  <c:v>716861.76406794658</c:v>
                </c:pt>
                <c:pt idx="423">
                  <c:v>739095.28887548554</c:v>
                </c:pt>
                <c:pt idx="424">
                  <c:v>780871.82609766885</c:v>
                </c:pt>
                <c:pt idx="425">
                  <c:v>791780.54856985214</c:v>
                </c:pt>
                <c:pt idx="426">
                  <c:v>789737.16904203536</c:v>
                </c:pt>
                <c:pt idx="427">
                  <c:v>772761.63401421858</c:v>
                </c:pt>
                <c:pt idx="428">
                  <c:v>758188.2949864018</c:v>
                </c:pt>
                <c:pt idx="429">
                  <c:v>740140.23470858508</c:v>
                </c:pt>
                <c:pt idx="430">
                  <c:v>727711.0604307683</c:v>
                </c:pt>
                <c:pt idx="431">
                  <c:v>719470.67157164053</c:v>
                </c:pt>
                <c:pt idx="432">
                  <c:v>705335.47887917946</c:v>
                </c:pt>
                <c:pt idx="433">
                  <c:v>690963.56835338508</c:v>
                </c:pt>
                <c:pt idx="434">
                  <c:v>680380.42532948009</c:v>
                </c:pt>
                <c:pt idx="435">
                  <c:v>687704.6808055751</c:v>
                </c:pt>
                <c:pt idx="436">
                  <c:v>699934.60478167015</c:v>
                </c:pt>
                <c:pt idx="437">
                  <c:v>689994.99375776516</c:v>
                </c:pt>
                <c:pt idx="438">
                  <c:v>679402.96023386018</c:v>
                </c:pt>
                <c:pt idx="439">
                  <c:v>660423.22270995518</c:v>
                </c:pt>
                <c:pt idx="440">
                  <c:v>651770.78068782017</c:v>
                </c:pt>
                <c:pt idx="441">
                  <c:v>646931.96366568515</c:v>
                </c:pt>
                <c:pt idx="442">
                  <c:v>635888.43297853961</c:v>
                </c:pt>
                <c:pt idx="443">
                  <c:v>628757.16895806079</c:v>
                </c:pt>
                <c:pt idx="444">
                  <c:v>627314.18727091525</c:v>
                </c:pt>
                <c:pt idx="445">
                  <c:v>629601.64558376977</c:v>
                </c:pt>
                <c:pt idx="446">
                  <c:v>708879.58922995755</c:v>
                </c:pt>
                <c:pt idx="447">
                  <c:v>715251.15570416313</c:v>
                </c:pt>
                <c:pt idx="448">
                  <c:v>704121.38367836876</c:v>
                </c:pt>
                <c:pt idx="449">
                  <c:v>684873.4493192411</c:v>
                </c:pt>
                <c:pt idx="450">
                  <c:v>661120.43829533621</c:v>
                </c:pt>
                <c:pt idx="451">
                  <c:v>645251.14027320128</c:v>
                </c:pt>
                <c:pt idx="452">
                  <c:v>627186.12325272243</c:v>
                </c:pt>
                <c:pt idx="453">
                  <c:v>612036.43856557691</c:v>
                </c:pt>
                <c:pt idx="454">
                  <c:v>601921.04479663935</c:v>
                </c:pt>
                <c:pt idx="455">
                  <c:v>588628.25127770181</c:v>
                </c:pt>
                <c:pt idx="456">
                  <c:v>581406.47151020914</c:v>
                </c:pt>
                <c:pt idx="457">
                  <c:v>577001.12074271648</c:v>
                </c:pt>
                <c:pt idx="458">
                  <c:v>566745.0620599098</c:v>
                </c:pt>
                <c:pt idx="459">
                  <c:v>552785.85404376977</c:v>
                </c:pt>
                <c:pt idx="460">
                  <c:v>544824.5301122166</c:v>
                </c:pt>
                <c:pt idx="461">
                  <c:v>527362.18668066349</c:v>
                </c:pt>
                <c:pt idx="462">
                  <c:v>504108.24916694767</c:v>
                </c:pt>
                <c:pt idx="463">
                  <c:v>486597.23935431871</c:v>
                </c:pt>
                <c:pt idx="464">
                  <c:v>473632.99734268239</c:v>
                </c:pt>
                <c:pt idx="465">
                  <c:v>458430.42833104607</c:v>
                </c:pt>
                <c:pt idx="466">
                  <c:v>453599.04165364313</c:v>
                </c:pt>
                <c:pt idx="467">
                  <c:v>444375.20697624015</c:v>
                </c:pt>
                <c:pt idx="468">
                  <c:v>438142.17566634488</c:v>
                </c:pt>
                <c:pt idx="469">
                  <c:v>431596.73552311625</c:v>
                </c:pt>
                <c:pt idx="470">
                  <c:v>451178.2192640102</c:v>
                </c:pt>
                <c:pt idx="471">
                  <c:v>465319.77825411491</c:v>
                </c:pt>
                <c:pt idx="472">
                  <c:v>500214.36891004525</c:v>
                </c:pt>
                <c:pt idx="473">
                  <c:v>489846.24904741626</c:v>
                </c:pt>
                <c:pt idx="474">
                  <c:v>474961.46778577997</c:v>
                </c:pt>
                <c:pt idx="475">
                  <c:v>462986.11277414369</c:v>
                </c:pt>
                <c:pt idx="476">
                  <c:v>449966.28143007401</c:v>
                </c:pt>
                <c:pt idx="477">
                  <c:v>438514.62688684539</c:v>
                </c:pt>
                <c:pt idx="478">
                  <c:v>428627.14594361675</c:v>
                </c:pt>
                <c:pt idx="479">
                  <c:v>422004.63220117736</c:v>
                </c:pt>
                <c:pt idx="480">
                  <c:v>414720.25390873797</c:v>
                </c:pt>
                <c:pt idx="481">
                  <c:v>405878.62113369658</c:v>
                </c:pt>
                <c:pt idx="482">
                  <c:v>395736.30642532185</c:v>
                </c:pt>
                <c:pt idx="483">
                  <c:v>385530.2564176278</c:v>
                </c:pt>
                <c:pt idx="484">
                  <c:v>377709.27640993375</c:v>
                </c:pt>
                <c:pt idx="485">
                  <c:v>363736.39640287234</c:v>
                </c:pt>
                <c:pt idx="486">
                  <c:v>346955.5302964017</c:v>
                </c:pt>
                <c:pt idx="487">
                  <c:v>330982.69485714508</c:v>
                </c:pt>
                <c:pt idx="488">
                  <c:v>325660.99346839817</c:v>
                </c:pt>
                <c:pt idx="489">
                  <c:v>316234.96009631798</c:v>
                </c:pt>
                <c:pt idx="490">
                  <c:v>307421.92249137518</c:v>
                </c:pt>
                <c:pt idx="491">
                  <c:v>300815.98408643238</c:v>
                </c:pt>
                <c:pt idx="492">
                  <c:v>292254.26833192661</c:v>
                </c:pt>
                <c:pt idx="493">
                  <c:v>284669.95577782299</c:v>
                </c:pt>
                <c:pt idx="494">
                  <c:v>290624.60695705266</c:v>
                </c:pt>
                <c:pt idx="495">
                  <c:v>285239.11545294902</c:v>
                </c:pt>
                <c:pt idx="496">
                  <c:v>312663.34684884537</c:v>
                </c:pt>
                <c:pt idx="497">
                  <c:v>336251.66484390257</c:v>
                </c:pt>
                <c:pt idx="498">
                  <c:v>324529.777038489</c:v>
                </c:pt>
                <c:pt idx="499">
                  <c:v>312341.70963307546</c:v>
                </c:pt>
                <c:pt idx="500">
                  <c:v>302434.39562813262</c:v>
                </c:pt>
                <c:pt idx="501">
                  <c:v>612531.3076236269</c:v>
                </c:pt>
                <c:pt idx="502">
                  <c:v>669961.78960468934</c:v>
                </c:pt>
                <c:pt idx="503">
                  <c:v>670688.53458255436</c:v>
                </c:pt>
                <c:pt idx="504">
                  <c:v>680790.17256041942</c:v>
                </c:pt>
                <c:pt idx="505">
                  <c:v>698921.26703651447</c:v>
                </c:pt>
                <c:pt idx="506">
                  <c:v>703110.0105126095</c:v>
                </c:pt>
                <c:pt idx="507">
                  <c:v>702893.43598681514</c:v>
                </c:pt>
                <c:pt idx="508">
                  <c:v>814500</c:v>
                </c:pt>
                <c:pt idx="509">
                  <c:v>814500</c:v>
                </c:pt>
                <c:pt idx="510">
                  <c:v>814500</c:v>
                </c:pt>
                <c:pt idx="511">
                  <c:v>797654.11422218324</c:v>
                </c:pt>
                <c:pt idx="512">
                  <c:v>777473.1504443665</c:v>
                </c:pt>
                <c:pt idx="513">
                  <c:v>765009.46441654977</c:v>
                </c:pt>
                <c:pt idx="514">
                  <c:v>760738.46288873302</c:v>
                </c:pt>
                <c:pt idx="515">
                  <c:v>760289.11061091628</c:v>
                </c:pt>
                <c:pt idx="516">
                  <c:v>755269.01508309948</c:v>
                </c:pt>
                <c:pt idx="517">
                  <c:v>754605.1000552827</c:v>
                </c:pt>
                <c:pt idx="518">
                  <c:v>755241.35427746596</c:v>
                </c:pt>
                <c:pt idx="519">
                  <c:v>742389.27724964917</c:v>
                </c:pt>
                <c:pt idx="520">
                  <c:v>742041.27472183248</c:v>
                </c:pt>
                <c:pt idx="521">
                  <c:v>733870.79319401574</c:v>
                </c:pt>
                <c:pt idx="522">
                  <c:v>714972.51841619902</c:v>
                </c:pt>
                <c:pt idx="523">
                  <c:v>697064.04922373802</c:v>
                </c:pt>
                <c:pt idx="524">
                  <c:v>677284.13069983304</c:v>
                </c:pt>
                <c:pt idx="525">
                  <c:v>681370.96967592812</c:v>
                </c:pt>
                <c:pt idx="526">
                  <c:v>672989.60965202318</c:v>
                </c:pt>
                <c:pt idx="527">
                  <c:v>666068.42762988817</c:v>
                </c:pt>
                <c:pt idx="528">
                  <c:v>659338.87360775319</c:v>
                </c:pt>
                <c:pt idx="529">
                  <c:v>653169.85558561818</c:v>
                </c:pt>
                <c:pt idx="530">
                  <c:v>656778.36656348326</c:v>
                </c:pt>
                <c:pt idx="531">
                  <c:v>643392.96654134826</c:v>
                </c:pt>
                <c:pt idx="532">
                  <c:v>632317.01818753604</c:v>
                </c:pt>
                <c:pt idx="533">
                  <c:v>617463.56983372383</c:v>
                </c:pt>
                <c:pt idx="534">
                  <c:v>595791.04881478637</c:v>
                </c:pt>
                <c:pt idx="535">
                  <c:v>576581.11979729368</c:v>
                </c:pt>
                <c:pt idx="536">
                  <c:v>558898.71444782033</c:v>
                </c:pt>
                <c:pt idx="537">
                  <c:v>559988.34909834689</c:v>
                </c:pt>
                <c:pt idx="538">
                  <c:v>551818.02908220689</c:v>
                </c:pt>
                <c:pt idx="539">
                  <c:v>555148.94406732044</c:v>
                </c:pt>
                <c:pt idx="540">
                  <c:v>562227.92063576728</c:v>
                </c:pt>
                <c:pt idx="541">
                  <c:v>568870.11795296054</c:v>
                </c:pt>
                <c:pt idx="542">
                  <c:v>595937.66727015388</c:v>
                </c:pt>
                <c:pt idx="543">
                  <c:v>621810.78925266117</c:v>
                </c:pt>
                <c:pt idx="544">
                  <c:v>645846.78673372371</c:v>
                </c:pt>
                <c:pt idx="545">
                  <c:v>645526.95137991151</c:v>
                </c:pt>
                <c:pt idx="546">
                  <c:v>627183.95735943271</c:v>
                </c:pt>
                <c:pt idx="547">
                  <c:v>603002.71433895384</c:v>
                </c:pt>
                <c:pt idx="548">
                  <c:v>588695.66807001631</c:v>
                </c:pt>
                <c:pt idx="549">
                  <c:v>600361.56480252359</c:v>
                </c:pt>
                <c:pt idx="550">
                  <c:v>595463.13703503087</c:v>
                </c:pt>
                <c:pt idx="551">
                  <c:v>588147.21826753824</c:v>
                </c:pt>
                <c:pt idx="552">
                  <c:v>576709.2250000455</c:v>
                </c:pt>
                <c:pt idx="553">
                  <c:v>598627.67565057206</c:v>
                </c:pt>
                <c:pt idx="554">
                  <c:v>588510.74913307943</c:v>
                </c:pt>
                <c:pt idx="555">
                  <c:v>593871.8418655867</c:v>
                </c:pt>
                <c:pt idx="556">
                  <c:v>635001.06884809397</c:v>
                </c:pt>
                <c:pt idx="557">
                  <c:v>696960.17282761517</c:v>
                </c:pt>
                <c:pt idx="558">
                  <c:v>674197.04330371018</c:v>
                </c:pt>
                <c:pt idx="559">
                  <c:v>656105.3152815752</c:v>
                </c:pt>
                <c:pt idx="560">
                  <c:v>664621.08025944023</c:v>
                </c:pt>
                <c:pt idx="561">
                  <c:v>664693.73423730524</c:v>
                </c:pt>
                <c:pt idx="562">
                  <c:v>665663.61921517027</c:v>
                </c:pt>
                <c:pt idx="563">
                  <c:v>671320.31319303531</c:v>
                </c:pt>
                <c:pt idx="564">
                  <c:v>684357.52017090039</c:v>
                </c:pt>
                <c:pt idx="565">
                  <c:v>724754.27964699548</c:v>
                </c:pt>
                <c:pt idx="566">
                  <c:v>762104.82628786773</c:v>
                </c:pt>
                <c:pt idx="567">
                  <c:v>752685.40201005095</c:v>
                </c:pt>
                <c:pt idx="568">
                  <c:v>807805.03398223419</c:v>
                </c:pt>
                <c:pt idx="569">
                  <c:v>814500</c:v>
                </c:pt>
                <c:pt idx="570">
                  <c:v>808735.0719721833</c:v>
                </c:pt>
                <c:pt idx="571">
                  <c:v>785645.81644436659</c:v>
                </c:pt>
                <c:pt idx="572">
                  <c:v>772752.15541654988</c:v>
                </c:pt>
                <c:pt idx="573">
                  <c:v>755757.92063873319</c:v>
                </c:pt>
                <c:pt idx="574">
                  <c:v>751977.43186091643</c:v>
                </c:pt>
                <c:pt idx="575">
                  <c:v>760295.10258309974</c:v>
                </c:pt>
                <c:pt idx="576">
                  <c:v>753520.37980528304</c:v>
                </c:pt>
                <c:pt idx="577">
                  <c:v>747703.97602746624</c:v>
                </c:pt>
                <c:pt idx="578">
                  <c:v>740367.81499964953</c:v>
                </c:pt>
                <c:pt idx="579">
                  <c:v>727924.51022183278</c:v>
                </c:pt>
                <c:pt idx="580">
                  <c:v>711818.04636270506</c:v>
                </c:pt>
                <c:pt idx="581">
                  <c:v>702178.154170244</c:v>
                </c:pt>
                <c:pt idx="582">
                  <c:v>684278.46297778294</c:v>
                </c:pt>
                <c:pt idx="583">
                  <c:v>661360.29695387802</c:v>
                </c:pt>
                <c:pt idx="584">
                  <c:v>652242.93993174308</c:v>
                </c:pt>
                <c:pt idx="585">
                  <c:v>639623.68590960815</c:v>
                </c:pt>
                <c:pt idx="586">
                  <c:v>630411.57855579595</c:v>
                </c:pt>
                <c:pt idx="587">
                  <c:v>623734.10253531707</c:v>
                </c:pt>
                <c:pt idx="588">
                  <c:v>628612.84376637952</c:v>
                </c:pt>
                <c:pt idx="589">
                  <c:v>666534.659079234</c:v>
                </c:pt>
                <c:pt idx="590">
                  <c:v>705876.308057099</c:v>
                </c:pt>
                <c:pt idx="591">
                  <c:v>699684.93703130458</c:v>
                </c:pt>
                <c:pt idx="592">
                  <c:v>803746.49200739968</c:v>
                </c:pt>
                <c:pt idx="593">
                  <c:v>814500</c:v>
                </c:pt>
                <c:pt idx="594">
                  <c:v>806243.68472218327</c:v>
                </c:pt>
                <c:pt idx="595">
                  <c:v>790263.68494436657</c:v>
                </c:pt>
                <c:pt idx="596">
                  <c:v>779640.18241654988</c:v>
                </c:pt>
                <c:pt idx="597">
                  <c:v>763119.92738873314</c:v>
                </c:pt>
                <c:pt idx="598">
                  <c:v>749126.15261091641</c:v>
                </c:pt>
                <c:pt idx="599">
                  <c:v>736346.94208309962</c:v>
                </c:pt>
                <c:pt idx="600">
                  <c:v>741340.77005528286</c:v>
                </c:pt>
                <c:pt idx="601">
                  <c:v>746844.05902746611</c:v>
                </c:pt>
                <c:pt idx="602">
                  <c:v>814500</c:v>
                </c:pt>
                <c:pt idx="603">
                  <c:v>814500</c:v>
                </c:pt>
                <c:pt idx="604">
                  <c:v>814500</c:v>
                </c:pt>
                <c:pt idx="605">
                  <c:v>811742.06372218323</c:v>
                </c:pt>
                <c:pt idx="606">
                  <c:v>796016.46944436652</c:v>
                </c:pt>
                <c:pt idx="607">
                  <c:v>781696.8914165498</c:v>
                </c:pt>
                <c:pt idx="608">
                  <c:v>767419.75738873309</c:v>
                </c:pt>
                <c:pt idx="609">
                  <c:v>754204.16111091641</c:v>
                </c:pt>
                <c:pt idx="610">
                  <c:v>751174.2770830997</c:v>
                </c:pt>
                <c:pt idx="611">
                  <c:v>745140.40980528295</c:v>
                </c:pt>
                <c:pt idx="612">
                  <c:v>747261.87377746624</c:v>
                </c:pt>
                <c:pt idx="613">
                  <c:v>742340.51674964954</c:v>
                </c:pt>
                <c:pt idx="614">
                  <c:v>731573.27922183275</c:v>
                </c:pt>
                <c:pt idx="615">
                  <c:v>739116.73269401595</c:v>
                </c:pt>
                <c:pt idx="616">
                  <c:v>747583.98266619921</c:v>
                </c:pt>
                <c:pt idx="617">
                  <c:v>756191.45673838246</c:v>
                </c:pt>
                <c:pt idx="618">
                  <c:v>736883.17736056575</c:v>
                </c:pt>
                <c:pt idx="619">
                  <c:v>725768.98393274902</c:v>
                </c:pt>
                <c:pt idx="620">
                  <c:v>719513.38060695468</c:v>
                </c:pt>
                <c:pt idx="621">
                  <c:v>760699.23788116034</c:v>
                </c:pt>
                <c:pt idx="622">
                  <c:v>770809.48170334357</c:v>
                </c:pt>
                <c:pt idx="623">
                  <c:v>814500</c:v>
                </c:pt>
                <c:pt idx="624">
                  <c:v>814500</c:v>
                </c:pt>
                <c:pt idx="625">
                  <c:v>814500</c:v>
                </c:pt>
                <c:pt idx="626">
                  <c:v>814500</c:v>
                </c:pt>
                <c:pt idx="627">
                  <c:v>812414.89052218315</c:v>
                </c:pt>
                <c:pt idx="628">
                  <c:v>814500</c:v>
                </c:pt>
                <c:pt idx="629">
                  <c:v>814500</c:v>
                </c:pt>
                <c:pt idx="630">
                  <c:v>802451.70527218317</c:v>
                </c:pt>
                <c:pt idx="631">
                  <c:v>788271.00474436639</c:v>
                </c:pt>
                <c:pt idx="632">
                  <c:v>779814.5822665497</c:v>
                </c:pt>
                <c:pt idx="633">
                  <c:v>766228.29913873295</c:v>
                </c:pt>
                <c:pt idx="634">
                  <c:v>765314.82641091628</c:v>
                </c:pt>
                <c:pt idx="635">
                  <c:v>790095.65598309948</c:v>
                </c:pt>
                <c:pt idx="636">
                  <c:v>793136.54585528281</c:v>
                </c:pt>
                <c:pt idx="637">
                  <c:v>814500</c:v>
                </c:pt>
                <c:pt idx="638">
                  <c:v>814500</c:v>
                </c:pt>
                <c:pt idx="639">
                  <c:v>814500</c:v>
                </c:pt>
                <c:pt idx="640">
                  <c:v>814500</c:v>
                </c:pt>
                <c:pt idx="641">
                  <c:v>814500</c:v>
                </c:pt>
                <c:pt idx="642">
                  <c:v>784563.41277218319</c:v>
                </c:pt>
                <c:pt idx="643">
                  <c:v>758688.14924436645</c:v>
                </c:pt>
                <c:pt idx="644">
                  <c:v>747465.76511654968</c:v>
                </c:pt>
                <c:pt idx="645">
                  <c:v>781872.87203873298</c:v>
                </c:pt>
                <c:pt idx="646">
                  <c:v>778548.77416091622</c:v>
                </c:pt>
                <c:pt idx="647">
                  <c:v>790817.21443309949</c:v>
                </c:pt>
                <c:pt idx="648">
                  <c:v>790449.23965528281</c:v>
                </c:pt>
                <c:pt idx="649">
                  <c:v>801186.15412746614</c:v>
                </c:pt>
                <c:pt idx="650">
                  <c:v>806933.64174964943</c:v>
                </c:pt>
                <c:pt idx="651">
                  <c:v>802584.35757183272</c:v>
                </c:pt>
                <c:pt idx="652">
                  <c:v>814500</c:v>
                </c:pt>
                <c:pt idx="653">
                  <c:v>799508.7054721833</c:v>
                </c:pt>
                <c:pt idx="654">
                  <c:v>801293.31484436663</c:v>
                </c:pt>
                <c:pt idx="655">
                  <c:v>780791.47541654983</c:v>
                </c:pt>
                <c:pt idx="656">
                  <c:v>778572.26893873303</c:v>
                </c:pt>
                <c:pt idx="657">
                  <c:v>799648.42356091633</c:v>
                </c:pt>
                <c:pt idx="658">
                  <c:v>814500</c:v>
                </c:pt>
                <c:pt idx="659">
                  <c:v>814500</c:v>
                </c:pt>
                <c:pt idx="660">
                  <c:v>814500</c:v>
                </c:pt>
                <c:pt idx="661">
                  <c:v>810165.72477218322</c:v>
                </c:pt>
                <c:pt idx="662">
                  <c:v>814500</c:v>
                </c:pt>
                <c:pt idx="663">
                  <c:v>814500</c:v>
                </c:pt>
                <c:pt idx="664">
                  <c:v>814500</c:v>
                </c:pt>
                <c:pt idx="665">
                  <c:v>808958.37422218337</c:v>
                </c:pt>
                <c:pt idx="666">
                  <c:v>796703.07234436669</c:v>
                </c:pt>
                <c:pt idx="667">
                  <c:v>790223.85266654997</c:v>
                </c:pt>
                <c:pt idx="668">
                  <c:v>781444.15158873319</c:v>
                </c:pt>
                <c:pt idx="669">
                  <c:v>764174.46006091649</c:v>
                </c:pt>
                <c:pt idx="670">
                  <c:v>754492.24568309973</c:v>
                </c:pt>
                <c:pt idx="671">
                  <c:v>749940.51710528298</c:v>
                </c:pt>
                <c:pt idx="672">
                  <c:v>740950.88832746621</c:v>
                </c:pt>
                <c:pt idx="673">
                  <c:v>726292.60634964937</c:v>
                </c:pt>
                <c:pt idx="674">
                  <c:v>716937.83115718828</c:v>
                </c:pt>
                <c:pt idx="675">
                  <c:v>705799.33679806057</c:v>
                </c:pt>
                <c:pt idx="676">
                  <c:v>687755.61883893283</c:v>
                </c:pt>
                <c:pt idx="677">
                  <c:v>671845.75701502792</c:v>
                </c:pt>
                <c:pt idx="678">
                  <c:v>655465.56319289294</c:v>
                </c:pt>
                <c:pt idx="679">
                  <c:v>649246.66337075795</c:v>
                </c:pt>
                <c:pt idx="680">
                  <c:v>645636.5830836125</c:v>
                </c:pt>
                <c:pt idx="681">
                  <c:v>645300.98359646695</c:v>
                </c:pt>
                <c:pt idx="682">
                  <c:v>690912.16950932145</c:v>
                </c:pt>
                <c:pt idx="683">
                  <c:v>697268.15788541653</c:v>
                </c:pt>
              </c:numCache>
            </c:numRef>
          </c:yVal>
          <c:smooth val="1"/>
        </c:ser>
        <c:axId val="104547840"/>
        <c:axId val="107715584"/>
      </c:scatterChart>
      <c:valAx>
        <c:axId val="104547840"/>
        <c:scaling>
          <c:orientation val="minMax"/>
          <c:max val="35500"/>
          <c:min val="1461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yyyy" sourceLinked="0"/>
        <c:tickLblPos val="nextTo"/>
        <c:crossAx val="107715584"/>
        <c:crosses val="autoZero"/>
        <c:crossBetween val="midCat"/>
        <c:majorUnit val="2500"/>
      </c:valAx>
      <c:valAx>
        <c:axId val="107715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Reservoir Capacity</a:t>
                </a:r>
              </a:p>
            </c:rich>
          </c:tx>
          <c:layout/>
        </c:title>
        <c:numFmt formatCode="#,##0" sourceLinked="0"/>
        <c:tickLblPos val="nextTo"/>
        <c:crossAx val="104547840"/>
        <c:crosses val="autoZero"/>
        <c:crossBetween val="midCat"/>
      </c:valAx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01205827532431"/>
          <c:y val="2.073104200763776E-2"/>
          <c:w val="0.86816164701820298"/>
          <c:h val="0.91216584833606107"/>
        </c:manualLayout>
      </c:layout>
      <c:lineChart>
        <c:grouping val="standard"/>
        <c:ser>
          <c:idx val="1"/>
          <c:order val="0"/>
          <c:tx>
            <c:strRef>
              <c:f>'Monthly Stage'!$J$1</c:f>
              <c:strCache>
                <c:ptCount val="1"/>
                <c:pt idx="0">
                  <c:v>EOM Content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'Monthly Stage'!$A$6:$A$686</c:f>
              <c:numCache>
                <c:formatCode>m/d/yy</c:formatCode>
                <c:ptCount val="681"/>
                <c:pt idx="0">
                  <c:v>14702</c:v>
                </c:pt>
                <c:pt idx="1">
                  <c:v>14732</c:v>
                </c:pt>
                <c:pt idx="2">
                  <c:v>14763</c:v>
                </c:pt>
                <c:pt idx="3">
                  <c:v>14793</c:v>
                </c:pt>
                <c:pt idx="4">
                  <c:v>14824</c:v>
                </c:pt>
                <c:pt idx="5">
                  <c:v>14855</c:v>
                </c:pt>
                <c:pt idx="6">
                  <c:v>14885</c:v>
                </c:pt>
                <c:pt idx="7">
                  <c:v>14916</c:v>
                </c:pt>
                <c:pt idx="8">
                  <c:v>14946</c:v>
                </c:pt>
                <c:pt idx="9">
                  <c:v>14977</c:v>
                </c:pt>
                <c:pt idx="10">
                  <c:v>15008</c:v>
                </c:pt>
                <c:pt idx="11">
                  <c:v>15036</c:v>
                </c:pt>
                <c:pt idx="12">
                  <c:v>15067</c:v>
                </c:pt>
                <c:pt idx="13">
                  <c:v>15097</c:v>
                </c:pt>
                <c:pt idx="14">
                  <c:v>15128</c:v>
                </c:pt>
                <c:pt idx="15">
                  <c:v>15158</c:v>
                </c:pt>
                <c:pt idx="16">
                  <c:v>15189</c:v>
                </c:pt>
                <c:pt idx="17">
                  <c:v>15220</c:v>
                </c:pt>
                <c:pt idx="18">
                  <c:v>15250</c:v>
                </c:pt>
                <c:pt idx="19">
                  <c:v>15281</c:v>
                </c:pt>
                <c:pt idx="20">
                  <c:v>15311</c:v>
                </c:pt>
                <c:pt idx="21">
                  <c:v>15342</c:v>
                </c:pt>
                <c:pt idx="22">
                  <c:v>15373</c:v>
                </c:pt>
                <c:pt idx="23">
                  <c:v>15401</c:v>
                </c:pt>
                <c:pt idx="24">
                  <c:v>15432</c:v>
                </c:pt>
                <c:pt idx="25">
                  <c:v>15462</c:v>
                </c:pt>
                <c:pt idx="26">
                  <c:v>15493</c:v>
                </c:pt>
                <c:pt idx="27">
                  <c:v>15523</c:v>
                </c:pt>
                <c:pt idx="28">
                  <c:v>15554</c:v>
                </c:pt>
                <c:pt idx="29">
                  <c:v>15585</c:v>
                </c:pt>
                <c:pt idx="30">
                  <c:v>15615</c:v>
                </c:pt>
                <c:pt idx="31">
                  <c:v>15646</c:v>
                </c:pt>
                <c:pt idx="32">
                  <c:v>15676</c:v>
                </c:pt>
                <c:pt idx="33">
                  <c:v>15707</c:v>
                </c:pt>
                <c:pt idx="34">
                  <c:v>15738</c:v>
                </c:pt>
                <c:pt idx="35">
                  <c:v>15766</c:v>
                </c:pt>
                <c:pt idx="36">
                  <c:v>15797</c:v>
                </c:pt>
                <c:pt idx="37">
                  <c:v>15827</c:v>
                </c:pt>
                <c:pt idx="38">
                  <c:v>15858</c:v>
                </c:pt>
                <c:pt idx="39">
                  <c:v>15888</c:v>
                </c:pt>
                <c:pt idx="40">
                  <c:v>15919</c:v>
                </c:pt>
                <c:pt idx="41">
                  <c:v>15950</c:v>
                </c:pt>
                <c:pt idx="42">
                  <c:v>15980</c:v>
                </c:pt>
                <c:pt idx="43">
                  <c:v>16011</c:v>
                </c:pt>
                <c:pt idx="44">
                  <c:v>16041</c:v>
                </c:pt>
                <c:pt idx="45">
                  <c:v>16072</c:v>
                </c:pt>
                <c:pt idx="46">
                  <c:v>16103</c:v>
                </c:pt>
                <c:pt idx="47">
                  <c:v>16132</c:v>
                </c:pt>
                <c:pt idx="48">
                  <c:v>16163</c:v>
                </c:pt>
                <c:pt idx="49">
                  <c:v>16193</c:v>
                </c:pt>
                <c:pt idx="50">
                  <c:v>16224</c:v>
                </c:pt>
                <c:pt idx="51">
                  <c:v>16254</c:v>
                </c:pt>
                <c:pt idx="52">
                  <c:v>16285</c:v>
                </c:pt>
                <c:pt idx="53">
                  <c:v>16316</c:v>
                </c:pt>
                <c:pt idx="54">
                  <c:v>16346</c:v>
                </c:pt>
                <c:pt idx="55">
                  <c:v>16377</c:v>
                </c:pt>
                <c:pt idx="56">
                  <c:v>16407</c:v>
                </c:pt>
                <c:pt idx="57">
                  <c:v>16438</c:v>
                </c:pt>
                <c:pt idx="58">
                  <c:v>16469</c:v>
                </c:pt>
                <c:pt idx="59">
                  <c:v>16497</c:v>
                </c:pt>
                <c:pt idx="60">
                  <c:v>16528</c:v>
                </c:pt>
                <c:pt idx="61">
                  <c:v>16558</c:v>
                </c:pt>
                <c:pt idx="62">
                  <c:v>16589</c:v>
                </c:pt>
                <c:pt idx="63">
                  <c:v>16619</c:v>
                </c:pt>
                <c:pt idx="64">
                  <c:v>16650</c:v>
                </c:pt>
                <c:pt idx="65">
                  <c:v>16681</c:v>
                </c:pt>
                <c:pt idx="66">
                  <c:v>16711</c:v>
                </c:pt>
                <c:pt idx="67">
                  <c:v>16742</c:v>
                </c:pt>
                <c:pt idx="68">
                  <c:v>16772</c:v>
                </c:pt>
                <c:pt idx="69">
                  <c:v>16803</c:v>
                </c:pt>
                <c:pt idx="70">
                  <c:v>16834</c:v>
                </c:pt>
                <c:pt idx="71">
                  <c:v>16862</c:v>
                </c:pt>
                <c:pt idx="72">
                  <c:v>16893</c:v>
                </c:pt>
                <c:pt idx="73">
                  <c:v>16923</c:v>
                </c:pt>
                <c:pt idx="74">
                  <c:v>16954</c:v>
                </c:pt>
                <c:pt idx="75">
                  <c:v>16984</c:v>
                </c:pt>
                <c:pt idx="76">
                  <c:v>17015</c:v>
                </c:pt>
                <c:pt idx="77">
                  <c:v>17046</c:v>
                </c:pt>
                <c:pt idx="78">
                  <c:v>17076</c:v>
                </c:pt>
                <c:pt idx="79">
                  <c:v>17107</c:v>
                </c:pt>
                <c:pt idx="80">
                  <c:v>17137</c:v>
                </c:pt>
                <c:pt idx="81">
                  <c:v>17168</c:v>
                </c:pt>
                <c:pt idx="82">
                  <c:v>17199</c:v>
                </c:pt>
                <c:pt idx="83">
                  <c:v>17227</c:v>
                </c:pt>
                <c:pt idx="84">
                  <c:v>17258</c:v>
                </c:pt>
                <c:pt idx="85">
                  <c:v>17288</c:v>
                </c:pt>
                <c:pt idx="86">
                  <c:v>17319</c:v>
                </c:pt>
                <c:pt idx="87">
                  <c:v>17349</c:v>
                </c:pt>
                <c:pt idx="88">
                  <c:v>17380</c:v>
                </c:pt>
                <c:pt idx="89">
                  <c:v>17411</c:v>
                </c:pt>
                <c:pt idx="90">
                  <c:v>17441</c:v>
                </c:pt>
                <c:pt idx="91">
                  <c:v>17472</c:v>
                </c:pt>
                <c:pt idx="92">
                  <c:v>17502</c:v>
                </c:pt>
                <c:pt idx="93">
                  <c:v>17533</c:v>
                </c:pt>
                <c:pt idx="94">
                  <c:v>17564</c:v>
                </c:pt>
                <c:pt idx="95">
                  <c:v>17593</c:v>
                </c:pt>
                <c:pt idx="96">
                  <c:v>17624</c:v>
                </c:pt>
                <c:pt idx="97">
                  <c:v>17654</c:v>
                </c:pt>
                <c:pt idx="98">
                  <c:v>17685</c:v>
                </c:pt>
                <c:pt idx="99">
                  <c:v>17715</c:v>
                </c:pt>
                <c:pt idx="100">
                  <c:v>17746</c:v>
                </c:pt>
                <c:pt idx="101">
                  <c:v>17777</c:v>
                </c:pt>
                <c:pt idx="102">
                  <c:v>17807</c:v>
                </c:pt>
                <c:pt idx="103">
                  <c:v>17838</c:v>
                </c:pt>
                <c:pt idx="104">
                  <c:v>17868</c:v>
                </c:pt>
                <c:pt idx="105">
                  <c:v>17899</c:v>
                </c:pt>
                <c:pt idx="106">
                  <c:v>17930</c:v>
                </c:pt>
                <c:pt idx="107">
                  <c:v>17958</c:v>
                </c:pt>
                <c:pt idx="108">
                  <c:v>17989</c:v>
                </c:pt>
                <c:pt idx="109">
                  <c:v>18019</c:v>
                </c:pt>
                <c:pt idx="110">
                  <c:v>18050</c:v>
                </c:pt>
                <c:pt idx="111">
                  <c:v>18080</c:v>
                </c:pt>
                <c:pt idx="112">
                  <c:v>18111</c:v>
                </c:pt>
                <c:pt idx="113">
                  <c:v>18142</c:v>
                </c:pt>
                <c:pt idx="114">
                  <c:v>18172</c:v>
                </c:pt>
                <c:pt idx="115">
                  <c:v>18203</c:v>
                </c:pt>
                <c:pt idx="116">
                  <c:v>18233</c:v>
                </c:pt>
                <c:pt idx="117">
                  <c:v>18264</c:v>
                </c:pt>
                <c:pt idx="118">
                  <c:v>18295</c:v>
                </c:pt>
                <c:pt idx="119">
                  <c:v>18323</c:v>
                </c:pt>
                <c:pt idx="120">
                  <c:v>18354</c:v>
                </c:pt>
                <c:pt idx="121">
                  <c:v>18384</c:v>
                </c:pt>
                <c:pt idx="122">
                  <c:v>18415</c:v>
                </c:pt>
                <c:pt idx="123">
                  <c:v>18445</c:v>
                </c:pt>
                <c:pt idx="124">
                  <c:v>18476</c:v>
                </c:pt>
                <c:pt idx="125">
                  <c:v>18507</c:v>
                </c:pt>
                <c:pt idx="126">
                  <c:v>18537</c:v>
                </c:pt>
                <c:pt idx="127">
                  <c:v>18568</c:v>
                </c:pt>
                <c:pt idx="128">
                  <c:v>18598</c:v>
                </c:pt>
                <c:pt idx="129">
                  <c:v>18629</c:v>
                </c:pt>
                <c:pt idx="130">
                  <c:v>18660</c:v>
                </c:pt>
                <c:pt idx="131">
                  <c:v>18688</c:v>
                </c:pt>
                <c:pt idx="132">
                  <c:v>18719</c:v>
                </c:pt>
                <c:pt idx="133">
                  <c:v>18749</c:v>
                </c:pt>
                <c:pt idx="134">
                  <c:v>18780</c:v>
                </c:pt>
                <c:pt idx="135">
                  <c:v>18810</c:v>
                </c:pt>
                <c:pt idx="136">
                  <c:v>18841</c:v>
                </c:pt>
                <c:pt idx="137">
                  <c:v>18872</c:v>
                </c:pt>
                <c:pt idx="138">
                  <c:v>18902</c:v>
                </c:pt>
                <c:pt idx="139">
                  <c:v>18933</c:v>
                </c:pt>
                <c:pt idx="140">
                  <c:v>18963</c:v>
                </c:pt>
                <c:pt idx="141">
                  <c:v>18994</c:v>
                </c:pt>
                <c:pt idx="142">
                  <c:v>19025</c:v>
                </c:pt>
                <c:pt idx="143">
                  <c:v>19054</c:v>
                </c:pt>
                <c:pt idx="144">
                  <c:v>19085</c:v>
                </c:pt>
                <c:pt idx="145">
                  <c:v>19115</c:v>
                </c:pt>
                <c:pt idx="146">
                  <c:v>19146</c:v>
                </c:pt>
                <c:pt idx="147">
                  <c:v>19176</c:v>
                </c:pt>
                <c:pt idx="148">
                  <c:v>19207</c:v>
                </c:pt>
                <c:pt idx="149">
                  <c:v>19238</c:v>
                </c:pt>
                <c:pt idx="150">
                  <c:v>19268</c:v>
                </c:pt>
                <c:pt idx="151">
                  <c:v>19299</c:v>
                </c:pt>
                <c:pt idx="152">
                  <c:v>19329</c:v>
                </c:pt>
                <c:pt idx="153">
                  <c:v>19360</c:v>
                </c:pt>
                <c:pt idx="154">
                  <c:v>19391</c:v>
                </c:pt>
                <c:pt idx="155">
                  <c:v>19419</c:v>
                </c:pt>
                <c:pt idx="156">
                  <c:v>19450</c:v>
                </c:pt>
                <c:pt idx="157">
                  <c:v>19480</c:v>
                </c:pt>
                <c:pt idx="158">
                  <c:v>19511</c:v>
                </c:pt>
                <c:pt idx="159">
                  <c:v>19541</c:v>
                </c:pt>
                <c:pt idx="160">
                  <c:v>19572</c:v>
                </c:pt>
                <c:pt idx="161">
                  <c:v>19603</c:v>
                </c:pt>
                <c:pt idx="162">
                  <c:v>19633</c:v>
                </c:pt>
                <c:pt idx="163">
                  <c:v>19664</c:v>
                </c:pt>
                <c:pt idx="164">
                  <c:v>19694</c:v>
                </c:pt>
                <c:pt idx="165">
                  <c:v>19725</c:v>
                </c:pt>
                <c:pt idx="166">
                  <c:v>19756</c:v>
                </c:pt>
                <c:pt idx="167">
                  <c:v>19784</c:v>
                </c:pt>
                <c:pt idx="168">
                  <c:v>19815</c:v>
                </c:pt>
                <c:pt idx="169">
                  <c:v>19845</c:v>
                </c:pt>
                <c:pt idx="170">
                  <c:v>19876</c:v>
                </c:pt>
                <c:pt idx="171">
                  <c:v>19906</c:v>
                </c:pt>
                <c:pt idx="172">
                  <c:v>19937</c:v>
                </c:pt>
                <c:pt idx="173">
                  <c:v>19968</c:v>
                </c:pt>
                <c:pt idx="174">
                  <c:v>19998</c:v>
                </c:pt>
                <c:pt idx="175">
                  <c:v>20029</c:v>
                </c:pt>
                <c:pt idx="176">
                  <c:v>20059</c:v>
                </c:pt>
                <c:pt idx="177">
                  <c:v>20090</c:v>
                </c:pt>
                <c:pt idx="178">
                  <c:v>20121</c:v>
                </c:pt>
                <c:pt idx="179">
                  <c:v>20149</c:v>
                </c:pt>
                <c:pt idx="180">
                  <c:v>20180</c:v>
                </c:pt>
                <c:pt idx="181">
                  <c:v>20210</c:v>
                </c:pt>
                <c:pt idx="182">
                  <c:v>20241</c:v>
                </c:pt>
                <c:pt idx="183">
                  <c:v>20271</c:v>
                </c:pt>
                <c:pt idx="184">
                  <c:v>20302</c:v>
                </c:pt>
                <c:pt idx="185">
                  <c:v>20333</c:v>
                </c:pt>
                <c:pt idx="186">
                  <c:v>20363</c:v>
                </c:pt>
                <c:pt idx="187">
                  <c:v>20394</c:v>
                </c:pt>
                <c:pt idx="188">
                  <c:v>20424</c:v>
                </c:pt>
                <c:pt idx="189">
                  <c:v>20455</c:v>
                </c:pt>
                <c:pt idx="190">
                  <c:v>20486</c:v>
                </c:pt>
                <c:pt idx="191">
                  <c:v>20515</c:v>
                </c:pt>
                <c:pt idx="192">
                  <c:v>20546</c:v>
                </c:pt>
                <c:pt idx="193">
                  <c:v>20576</c:v>
                </c:pt>
                <c:pt idx="194">
                  <c:v>20607</c:v>
                </c:pt>
                <c:pt idx="195">
                  <c:v>20637</c:v>
                </c:pt>
                <c:pt idx="196">
                  <c:v>20668</c:v>
                </c:pt>
                <c:pt idx="197">
                  <c:v>20699</c:v>
                </c:pt>
                <c:pt idx="198">
                  <c:v>20729</c:v>
                </c:pt>
                <c:pt idx="199">
                  <c:v>20760</c:v>
                </c:pt>
                <c:pt idx="200">
                  <c:v>20790</c:v>
                </c:pt>
                <c:pt idx="201">
                  <c:v>20821</c:v>
                </c:pt>
                <c:pt idx="202">
                  <c:v>20852</c:v>
                </c:pt>
                <c:pt idx="203">
                  <c:v>20880</c:v>
                </c:pt>
                <c:pt idx="204">
                  <c:v>20911</c:v>
                </c:pt>
                <c:pt idx="205">
                  <c:v>20941</c:v>
                </c:pt>
                <c:pt idx="206">
                  <c:v>20972</c:v>
                </c:pt>
                <c:pt idx="207">
                  <c:v>21002</c:v>
                </c:pt>
                <c:pt idx="208">
                  <c:v>21033</c:v>
                </c:pt>
                <c:pt idx="209">
                  <c:v>21064</c:v>
                </c:pt>
                <c:pt idx="210">
                  <c:v>21094</c:v>
                </c:pt>
                <c:pt idx="211">
                  <c:v>21125</c:v>
                </c:pt>
                <c:pt idx="212">
                  <c:v>21155</c:v>
                </c:pt>
                <c:pt idx="213">
                  <c:v>21186</c:v>
                </c:pt>
                <c:pt idx="214">
                  <c:v>21217</c:v>
                </c:pt>
                <c:pt idx="215">
                  <c:v>21245</c:v>
                </c:pt>
                <c:pt idx="216">
                  <c:v>21276</c:v>
                </c:pt>
                <c:pt idx="217">
                  <c:v>21306</c:v>
                </c:pt>
                <c:pt idx="218">
                  <c:v>21337</c:v>
                </c:pt>
                <c:pt idx="219">
                  <c:v>21367</c:v>
                </c:pt>
                <c:pt idx="220">
                  <c:v>21398</c:v>
                </c:pt>
                <c:pt idx="221">
                  <c:v>21429</c:v>
                </c:pt>
                <c:pt idx="222">
                  <c:v>21459</c:v>
                </c:pt>
                <c:pt idx="223">
                  <c:v>21490</c:v>
                </c:pt>
                <c:pt idx="224">
                  <c:v>21520</c:v>
                </c:pt>
                <c:pt idx="225">
                  <c:v>21551</c:v>
                </c:pt>
                <c:pt idx="226">
                  <c:v>21582</c:v>
                </c:pt>
                <c:pt idx="227">
                  <c:v>21610</c:v>
                </c:pt>
                <c:pt idx="228">
                  <c:v>21641</c:v>
                </c:pt>
                <c:pt idx="229">
                  <c:v>21671</c:v>
                </c:pt>
                <c:pt idx="230">
                  <c:v>21702</c:v>
                </c:pt>
                <c:pt idx="231">
                  <c:v>21732</c:v>
                </c:pt>
                <c:pt idx="232">
                  <c:v>21763</c:v>
                </c:pt>
                <c:pt idx="233">
                  <c:v>21794</c:v>
                </c:pt>
                <c:pt idx="234">
                  <c:v>21824</c:v>
                </c:pt>
                <c:pt idx="235">
                  <c:v>21855</c:v>
                </c:pt>
                <c:pt idx="236">
                  <c:v>21885</c:v>
                </c:pt>
                <c:pt idx="237">
                  <c:v>21916</c:v>
                </c:pt>
                <c:pt idx="238">
                  <c:v>21947</c:v>
                </c:pt>
                <c:pt idx="239">
                  <c:v>21976</c:v>
                </c:pt>
                <c:pt idx="240">
                  <c:v>22007</c:v>
                </c:pt>
                <c:pt idx="241">
                  <c:v>22037</c:v>
                </c:pt>
                <c:pt idx="242">
                  <c:v>22068</c:v>
                </c:pt>
                <c:pt idx="243">
                  <c:v>22098</c:v>
                </c:pt>
                <c:pt idx="244">
                  <c:v>22129</c:v>
                </c:pt>
                <c:pt idx="245">
                  <c:v>22160</c:v>
                </c:pt>
                <c:pt idx="246">
                  <c:v>22190</c:v>
                </c:pt>
                <c:pt idx="247">
                  <c:v>22221</c:v>
                </c:pt>
                <c:pt idx="248">
                  <c:v>22251</c:v>
                </c:pt>
                <c:pt idx="249">
                  <c:v>22282</c:v>
                </c:pt>
                <c:pt idx="250">
                  <c:v>22313</c:v>
                </c:pt>
                <c:pt idx="251">
                  <c:v>22341</c:v>
                </c:pt>
                <c:pt idx="252">
                  <c:v>22372</c:v>
                </c:pt>
                <c:pt idx="253">
                  <c:v>22402</c:v>
                </c:pt>
                <c:pt idx="254">
                  <c:v>22433</c:v>
                </c:pt>
                <c:pt idx="255">
                  <c:v>22463</c:v>
                </c:pt>
                <c:pt idx="256">
                  <c:v>22494</c:v>
                </c:pt>
                <c:pt idx="257">
                  <c:v>22525</c:v>
                </c:pt>
                <c:pt idx="258">
                  <c:v>22555</c:v>
                </c:pt>
                <c:pt idx="259">
                  <c:v>22586</c:v>
                </c:pt>
                <c:pt idx="260">
                  <c:v>22616</c:v>
                </c:pt>
                <c:pt idx="261">
                  <c:v>22647</c:v>
                </c:pt>
                <c:pt idx="262">
                  <c:v>22678</c:v>
                </c:pt>
                <c:pt idx="263">
                  <c:v>22706</c:v>
                </c:pt>
                <c:pt idx="264">
                  <c:v>22737</c:v>
                </c:pt>
                <c:pt idx="265">
                  <c:v>22767</c:v>
                </c:pt>
                <c:pt idx="266">
                  <c:v>22798</c:v>
                </c:pt>
                <c:pt idx="267">
                  <c:v>22828</c:v>
                </c:pt>
                <c:pt idx="268">
                  <c:v>22859</c:v>
                </c:pt>
                <c:pt idx="269">
                  <c:v>22890</c:v>
                </c:pt>
                <c:pt idx="270">
                  <c:v>22920</c:v>
                </c:pt>
                <c:pt idx="271">
                  <c:v>22951</c:v>
                </c:pt>
                <c:pt idx="272">
                  <c:v>22981</c:v>
                </c:pt>
                <c:pt idx="273">
                  <c:v>23012</c:v>
                </c:pt>
                <c:pt idx="274">
                  <c:v>23043</c:v>
                </c:pt>
                <c:pt idx="275">
                  <c:v>23071</c:v>
                </c:pt>
                <c:pt idx="276">
                  <c:v>23102</c:v>
                </c:pt>
                <c:pt idx="277">
                  <c:v>23132</c:v>
                </c:pt>
                <c:pt idx="278">
                  <c:v>23163</c:v>
                </c:pt>
                <c:pt idx="279">
                  <c:v>23193</c:v>
                </c:pt>
                <c:pt idx="280">
                  <c:v>23224</c:v>
                </c:pt>
                <c:pt idx="281">
                  <c:v>23255</c:v>
                </c:pt>
                <c:pt idx="282">
                  <c:v>23285</c:v>
                </c:pt>
                <c:pt idx="283">
                  <c:v>23316</c:v>
                </c:pt>
                <c:pt idx="284">
                  <c:v>23346</c:v>
                </c:pt>
                <c:pt idx="285">
                  <c:v>23377</c:v>
                </c:pt>
                <c:pt idx="286">
                  <c:v>23408</c:v>
                </c:pt>
                <c:pt idx="287">
                  <c:v>23437</c:v>
                </c:pt>
                <c:pt idx="288">
                  <c:v>23468</c:v>
                </c:pt>
                <c:pt idx="289">
                  <c:v>23498</c:v>
                </c:pt>
                <c:pt idx="290">
                  <c:v>23529</c:v>
                </c:pt>
                <c:pt idx="291">
                  <c:v>23559</c:v>
                </c:pt>
                <c:pt idx="292">
                  <c:v>23590</c:v>
                </c:pt>
                <c:pt idx="293">
                  <c:v>23621</c:v>
                </c:pt>
                <c:pt idx="294">
                  <c:v>23651</c:v>
                </c:pt>
                <c:pt idx="295">
                  <c:v>23682</c:v>
                </c:pt>
                <c:pt idx="296">
                  <c:v>23712</c:v>
                </c:pt>
                <c:pt idx="297">
                  <c:v>23743</c:v>
                </c:pt>
                <c:pt idx="298">
                  <c:v>23774</c:v>
                </c:pt>
                <c:pt idx="299">
                  <c:v>23802</c:v>
                </c:pt>
                <c:pt idx="300">
                  <c:v>23833</c:v>
                </c:pt>
                <c:pt idx="301">
                  <c:v>23863</c:v>
                </c:pt>
                <c:pt idx="302">
                  <c:v>23894</c:v>
                </c:pt>
                <c:pt idx="303">
                  <c:v>23924</c:v>
                </c:pt>
                <c:pt idx="304">
                  <c:v>23955</c:v>
                </c:pt>
                <c:pt idx="305">
                  <c:v>23986</c:v>
                </c:pt>
                <c:pt idx="306">
                  <c:v>24016</c:v>
                </c:pt>
                <c:pt idx="307">
                  <c:v>24047</c:v>
                </c:pt>
                <c:pt idx="308">
                  <c:v>24077</c:v>
                </c:pt>
                <c:pt idx="309">
                  <c:v>24108</c:v>
                </c:pt>
                <c:pt idx="310">
                  <c:v>24139</c:v>
                </c:pt>
                <c:pt idx="311">
                  <c:v>24167</c:v>
                </c:pt>
                <c:pt idx="312">
                  <c:v>24198</c:v>
                </c:pt>
                <c:pt idx="313">
                  <c:v>24228</c:v>
                </c:pt>
                <c:pt idx="314">
                  <c:v>24259</c:v>
                </c:pt>
                <c:pt idx="315">
                  <c:v>24289</c:v>
                </c:pt>
                <c:pt idx="316">
                  <c:v>24320</c:v>
                </c:pt>
                <c:pt idx="317">
                  <c:v>24351</c:v>
                </c:pt>
                <c:pt idx="318">
                  <c:v>24381</c:v>
                </c:pt>
                <c:pt idx="319">
                  <c:v>24412</c:v>
                </c:pt>
                <c:pt idx="320">
                  <c:v>24442</c:v>
                </c:pt>
                <c:pt idx="321">
                  <c:v>24473</c:v>
                </c:pt>
                <c:pt idx="322">
                  <c:v>24504</c:v>
                </c:pt>
                <c:pt idx="323">
                  <c:v>24532</c:v>
                </c:pt>
                <c:pt idx="324">
                  <c:v>24563</c:v>
                </c:pt>
                <c:pt idx="325">
                  <c:v>24593</c:v>
                </c:pt>
                <c:pt idx="326">
                  <c:v>24624</c:v>
                </c:pt>
                <c:pt idx="327">
                  <c:v>24654</c:v>
                </c:pt>
                <c:pt idx="328">
                  <c:v>24685</c:v>
                </c:pt>
                <c:pt idx="329">
                  <c:v>24716</c:v>
                </c:pt>
                <c:pt idx="330">
                  <c:v>24746</c:v>
                </c:pt>
                <c:pt idx="331">
                  <c:v>24777</c:v>
                </c:pt>
                <c:pt idx="332">
                  <c:v>24807</c:v>
                </c:pt>
                <c:pt idx="333">
                  <c:v>24838</c:v>
                </c:pt>
                <c:pt idx="334">
                  <c:v>24869</c:v>
                </c:pt>
                <c:pt idx="335">
                  <c:v>24898</c:v>
                </c:pt>
                <c:pt idx="336">
                  <c:v>24929</c:v>
                </c:pt>
                <c:pt idx="337">
                  <c:v>24959</c:v>
                </c:pt>
                <c:pt idx="338">
                  <c:v>24990</c:v>
                </c:pt>
                <c:pt idx="339">
                  <c:v>25020</c:v>
                </c:pt>
                <c:pt idx="340">
                  <c:v>25051</c:v>
                </c:pt>
                <c:pt idx="341">
                  <c:v>25082</c:v>
                </c:pt>
                <c:pt idx="342">
                  <c:v>25112</c:v>
                </c:pt>
                <c:pt idx="343">
                  <c:v>25143</c:v>
                </c:pt>
                <c:pt idx="344">
                  <c:v>25173</c:v>
                </c:pt>
                <c:pt idx="345">
                  <c:v>25204</c:v>
                </c:pt>
                <c:pt idx="346">
                  <c:v>25235</c:v>
                </c:pt>
                <c:pt idx="347">
                  <c:v>25263</c:v>
                </c:pt>
                <c:pt idx="348">
                  <c:v>25294</c:v>
                </c:pt>
                <c:pt idx="349">
                  <c:v>25324</c:v>
                </c:pt>
                <c:pt idx="350">
                  <c:v>25355</c:v>
                </c:pt>
                <c:pt idx="351">
                  <c:v>25385</c:v>
                </c:pt>
                <c:pt idx="352">
                  <c:v>25416</c:v>
                </c:pt>
                <c:pt idx="353">
                  <c:v>25447</c:v>
                </c:pt>
                <c:pt idx="354">
                  <c:v>25477</c:v>
                </c:pt>
                <c:pt idx="355">
                  <c:v>25508</c:v>
                </c:pt>
                <c:pt idx="356">
                  <c:v>25538</c:v>
                </c:pt>
                <c:pt idx="357">
                  <c:v>25569</c:v>
                </c:pt>
                <c:pt idx="358">
                  <c:v>25600</c:v>
                </c:pt>
                <c:pt idx="359">
                  <c:v>25628</c:v>
                </c:pt>
                <c:pt idx="360">
                  <c:v>25659</c:v>
                </c:pt>
                <c:pt idx="361">
                  <c:v>25689</c:v>
                </c:pt>
                <c:pt idx="362">
                  <c:v>25720</c:v>
                </c:pt>
                <c:pt idx="363">
                  <c:v>25750</c:v>
                </c:pt>
                <c:pt idx="364">
                  <c:v>25781</c:v>
                </c:pt>
                <c:pt idx="365">
                  <c:v>25812</c:v>
                </c:pt>
                <c:pt idx="366">
                  <c:v>25842</c:v>
                </c:pt>
                <c:pt idx="367">
                  <c:v>25873</c:v>
                </c:pt>
                <c:pt idx="368">
                  <c:v>25903</c:v>
                </c:pt>
                <c:pt idx="369">
                  <c:v>25934</c:v>
                </c:pt>
                <c:pt idx="370">
                  <c:v>25965</c:v>
                </c:pt>
                <c:pt idx="371">
                  <c:v>25993</c:v>
                </c:pt>
                <c:pt idx="372">
                  <c:v>26024</c:v>
                </c:pt>
                <c:pt idx="373">
                  <c:v>26054</c:v>
                </c:pt>
                <c:pt idx="374">
                  <c:v>26085</c:v>
                </c:pt>
                <c:pt idx="375">
                  <c:v>26115</c:v>
                </c:pt>
                <c:pt idx="376">
                  <c:v>26146</c:v>
                </c:pt>
                <c:pt idx="377">
                  <c:v>26177</c:v>
                </c:pt>
                <c:pt idx="378">
                  <c:v>26207</c:v>
                </c:pt>
                <c:pt idx="379">
                  <c:v>26238</c:v>
                </c:pt>
                <c:pt idx="380">
                  <c:v>26268</c:v>
                </c:pt>
                <c:pt idx="381">
                  <c:v>26299</c:v>
                </c:pt>
                <c:pt idx="382">
                  <c:v>26330</c:v>
                </c:pt>
                <c:pt idx="383">
                  <c:v>26359</c:v>
                </c:pt>
                <c:pt idx="384">
                  <c:v>26390</c:v>
                </c:pt>
                <c:pt idx="385">
                  <c:v>26420</c:v>
                </c:pt>
                <c:pt idx="386">
                  <c:v>26451</c:v>
                </c:pt>
                <c:pt idx="387">
                  <c:v>26481</c:v>
                </c:pt>
                <c:pt idx="388">
                  <c:v>26512</c:v>
                </c:pt>
                <c:pt idx="389">
                  <c:v>26543</c:v>
                </c:pt>
                <c:pt idx="390">
                  <c:v>26573</c:v>
                </c:pt>
                <c:pt idx="391">
                  <c:v>26604</c:v>
                </c:pt>
                <c:pt idx="392">
                  <c:v>26634</c:v>
                </c:pt>
                <c:pt idx="393">
                  <c:v>26665</c:v>
                </c:pt>
                <c:pt idx="394">
                  <c:v>26696</c:v>
                </c:pt>
                <c:pt idx="395">
                  <c:v>26724</c:v>
                </c:pt>
                <c:pt idx="396">
                  <c:v>26755</c:v>
                </c:pt>
                <c:pt idx="397">
                  <c:v>26785</c:v>
                </c:pt>
                <c:pt idx="398">
                  <c:v>26816</c:v>
                </c:pt>
                <c:pt idx="399">
                  <c:v>26846</c:v>
                </c:pt>
                <c:pt idx="400">
                  <c:v>26877</c:v>
                </c:pt>
                <c:pt idx="401">
                  <c:v>26908</c:v>
                </c:pt>
                <c:pt idx="402">
                  <c:v>26938</c:v>
                </c:pt>
                <c:pt idx="403">
                  <c:v>26969</c:v>
                </c:pt>
                <c:pt idx="404">
                  <c:v>26999</c:v>
                </c:pt>
                <c:pt idx="405">
                  <c:v>27030</c:v>
                </c:pt>
                <c:pt idx="406">
                  <c:v>27061</c:v>
                </c:pt>
                <c:pt idx="407">
                  <c:v>27089</c:v>
                </c:pt>
                <c:pt idx="408">
                  <c:v>27120</c:v>
                </c:pt>
                <c:pt idx="409">
                  <c:v>27150</c:v>
                </c:pt>
                <c:pt idx="410">
                  <c:v>27181</c:v>
                </c:pt>
                <c:pt idx="411">
                  <c:v>27211</c:v>
                </c:pt>
                <c:pt idx="412">
                  <c:v>27242</c:v>
                </c:pt>
                <c:pt idx="413">
                  <c:v>27273</c:v>
                </c:pt>
                <c:pt idx="414">
                  <c:v>27303</c:v>
                </c:pt>
                <c:pt idx="415">
                  <c:v>27334</c:v>
                </c:pt>
                <c:pt idx="416">
                  <c:v>27364</c:v>
                </c:pt>
                <c:pt idx="417">
                  <c:v>27395</c:v>
                </c:pt>
                <c:pt idx="418">
                  <c:v>27426</c:v>
                </c:pt>
                <c:pt idx="419">
                  <c:v>27454</c:v>
                </c:pt>
                <c:pt idx="420">
                  <c:v>27485</c:v>
                </c:pt>
                <c:pt idx="421">
                  <c:v>27515</c:v>
                </c:pt>
                <c:pt idx="422">
                  <c:v>27546</c:v>
                </c:pt>
                <c:pt idx="423">
                  <c:v>27576</c:v>
                </c:pt>
                <c:pt idx="424">
                  <c:v>27607</c:v>
                </c:pt>
                <c:pt idx="425">
                  <c:v>27638</c:v>
                </c:pt>
                <c:pt idx="426">
                  <c:v>27668</c:v>
                </c:pt>
                <c:pt idx="427">
                  <c:v>27699</c:v>
                </c:pt>
                <c:pt idx="428">
                  <c:v>27729</c:v>
                </c:pt>
                <c:pt idx="429">
                  <c:v>27760</c:v>
                </c:pt>
                <c:pt idx="430">
                  <c:v>27791</c:v>
                </c:pt>
                <c:pt idx="431">
                  <c:v>27820</c:v>
                </c:pt>
                <c:pt idx="432">
                  <c:v>27851</c:v>
                </c:pt>
                <c:pt idx="433">
                  <c:v>27881</c:v>
                </c:pt>
                <c:pt idx="434">
                  <c:v>27912</c:v>
                </c:pt>
                <c:pt idx="435">
                  <c:v>27942</c:v>
                </c:pt>
                <c:pt idx="436">
                  <c:v>27973</c:v>
                </c:pt>
                <c:pt idx="437">
                  <c:v>28004</c:v>
                </c:pt>
                <c:pt idx="438">
                  <c:v>28034</c:v>
                </c:pt>
                <c:pt idx="439">
                  <c:v>28065</c:v>
                </c:pt>
                <c:pt idx="440">
                  <c:v>28095</c:v>
                </c:pt>
                <c:pt idx="441">
                  <c:v>28126</c:v>
                </c:pt>
                <c:pt idx="442">
                  <c:v>28157</c:v>
                </c:pt>
                <c:pt idx="443">
                  <c:v>28185</c:v>
                </c:pt>
                <c:pt idx="444">
                  <c:v>28216</c:v>
                </c:pt>
                <c:pt idx="445">
                  <c:v>28246</c:v>
                </c:pt>
                <c:pt idx="446">
                  <c:v>28277</c:v>
                </c:pt>
                <c:pt idx="447">
                  <c:v>28307</c:v>
                </c:pt>
                <c:pt idx="448">
                  <c:v>28338</c:v>
                </c:pt>
                <c:pt idx="449">
                  <c:v>28369</c:v>
                </c:pt>
                <c:pt idx="450">
                  <c:v>28399</c:v>
                </c:pt>
                <c:pt idx="451">
                  <c:v>28430</c:v>
                </c:pt>
                <c:pt idx="452">
                  <c:v>28460</c:v>
                </c:pt>
                <c:pt idx="453">
                  <c:v>28491</c:v>
                </c:pt>
                <c:pt idx="454">
                  <c:v>28522</c:v>
                </c:pt>
                <c:pt idx="455">
                  <c:v>28550</c:v>
                </c:pt>
                <c:pt idx="456">
                  <c:v>28581</c:v>
                </c:pt>
                <c:pt idx="457">
                  <c:v>28611</c:v>
                </c:pt>
                <c:pt idx="458">
                  <c:v>28642</c:v>
                </c:pt>
                <c:pt idx="459">
                  <c:v>28672</c:v>
                </c:pt>
                <c:pt idx="460">
                  <c:v>28703</c:v>
                </c:pt>
                <c:pt idx="461">
                  <c:v>28734</c:v>
                </c:pt>
                <c:pt idx="462">
                  <c:v>28764</c:v>
                </c:pt>
                <c:pt idx="463">
                  <c:v>28795</c:v>
                </c:pt>
                <c:pt idx="464">
                  <c:v>28825</c:v>
                </c:pt>
                <c:pt idx="465">
                  <c:v>28856</c:v>
                </c:pt>
                <c:pt idx="466">
                  <c:v>28887</c:v>
                </c:pt>
                <c:pt idx="467">
                  <c:v>28915</c:v>
                </c:pt>
                <c:pt idx="468">
                  <c:v>28946</c:v>
                </c:pt>
                <c:pt idx="469">
                  <c:v>28976</c:v>
                </c:pt>
                <c:pt idx="470">
                  <c:v>29007</c:v>
                </c:pt>
                <c:pt idx="471">
                  <c:v>29037</c:v>
                </c:pt>
                <c:pt idx="472">
                  <c:v>29068</c:v>
                </c:pt>
                <c:pt idx="473">
                  <c:v>29099</c:v>
                </c:pt>
                <c:pt idx="474">
                  <c:v>29129</c:v>
                </c:pt>
                <c:pt idx="475">
                  <c:v>29160</c:v>
                </c:pt>
                <c:pt idx="476">
                  <c:v>29190</c:v>
                </c:pt>
                <c:pt idx="477">
                  <c:v>29221</c:v>
                </c:pt>
                <c:pt idx="478">
                  <c:v>29252</c:v>
                </c:pt>
                <c:pt idx="479">
                  <c:v>29281</c:v>
                </c:pt>
                <c:pt idx="480">
                  <c:v>29312</c:v>
                </c:pt>
                <c:pt idx="481">
                  <c:v>29342</c:v>
                </c:pt>
                <c:pt idx="482">
                  <c:v>29373</c:v>
                </c:pt>
                <c:pt idx="483">
                  <c:v>29403</c:v>
                </c:pt>
                <c:pt idx="484">
                  <c:v>29434</c:v>
                </c:pt>
                <c:pt idx="485">
                  <c:v>29465</c:v>
                </c:pt>
                <c:pt idx="486">
                  <c:v>29495</c:v>
                </c:pt>
                <c:pt idx="487">
                  <c:v>29526</c:v>
                </c:pt>
                <c:pt idx="488">
                  <c:v>29556</c:v>
                </c:pt>
                <c:pt idx="489">
                  <c:v>29587</c:v>
                </c:pt>
                <c:pt idx="490">
                  <c:v>29618</c:v>
                </c:pt>
                <c:pt idx="491">
                  <c:v>29646</c:v>
                </c:pt>
                <c:pt idx="492">
                  <c:v>29677</c:v>
                </c:pt>
                <c:pt idx="493">
                  <c:v>29707</c:v>
                </c:pt>
                <c:pt idx="494">
                  <c:v>29738</c:v>
                </c:pt>
                <c:pt idx="495">
                  <c:v>29768</c:v>
                </c:pt>
                <c:pt idx="496">
                  <c:v>29799</c:v>
                </c:pt>
                <c:pt idx="497">
                  <c:v>29830</c:v>
                </c:pt>
                <c:pt idx="498">
                  <c:v>29860</c:v>
                </c:pt>
                <c:pt idx="499">
                  <c:v>29891</c:v>
                </c:pt>
                <c:pt idx="500">
                  <c:v>29921</c:v>
                </c:pt>
                <c:pt idx="501">
                  <c:v>29952</c:v>
                </c:pt>
                <c:pt idx="502">
                  <c:v>29983</c:v>
                </c:pt>
                <c:pt idx="503">
                  <c:v>30011</c:v>
                </c:pt>
                <c:pt idx="504">
                  <c:v>30042</c:v>
                </c:pt>
                <c:pt idx="505">
                  <c:v>30072</c:v>
                </c:pt>
                <c:pt idx="506">
                  <c:v>30103</c:v>
                </c:pt>
                <c:pt idx="507">
                  <c:v>30133</c:v>
                </c:pt>
                <c:pt idx="508">
                  <c:v>30164</c:v>
                </c:pt>
                <c:pt idx="509">
                  <c:v>30195</c:v>
                </c:pt>
                <c:pt idx="510">
                  <c:v>30225</c:v>
                </c:pt>
                <c:pt idx="511">
                  <c:v>30256</c:v>
                </c:pt>
                <c:pt idx="512">
                  <c:v>30286</c:v>
                </c:pt>
                <c:pt idx="513">
                  <c:v>30317</c:v>
                </c:pt>
                <c:pt idx="514">
                  <c:v>30348</c:v>
                </c:pt>
                <c:pt idx="515">
                  <c:v>30376</c:v>
                </c:pt>
                <c:pt idx="516">
                  <c:v>30407</c:v>
                </c:pt>
                <c:pt idx="517">
                  <c:v>30437</c:v>
                </c:pt>
                <c:pt idx="518">
                  <c:v>30468</c:v>
                </c:pt>
                <c:pt idx="519">
                  <c:v>30498</c:v>
                </c:pt>
                <c:pt idx="520">
                  <c:v>30529</c:v>
                </c:pt>
                <c:pt idx="521">
                  <c:v>30560</c:v>
                </c:pt>
                <c:pt idx="522">
                  <c:v>30590</c:v>
                </c:pt>
                <c:pt idx="523">
                  <c:v>30621</c:v>
                </c:pt>
                <c:pt idx="524">
                  <c:v>30651</c:v>
                </c:pt>
                <c:pt idx="525">
                  <c:v>30682</c:v>
                </c:pt>
                <c:pt idx="526">
                  <c:v>30713</c:v>
                </c:pt>
                <c:pt idx="527">
                  <c:v>30742</c:v>
                </c:pt>
                <c:pt idx="528">
                  <c:v>30773</c:v>
                </c:pt>
                <c:pt idx="529">
                  <c:v>30803</c:v>
                </c:pt>
                <c:pt idx="530">
                  <c:v>30834</c:v>
                </c:pt>
                <c:pt idx="531">
                  <c:v>30864</c:v>
                </c:pt>
                <c:pt idx="532">
                  <c:v>30895</c:v>
                </c:pt>
                <c:pt idx="533">
                  <c:v>30926</c:v>
                </c:pt>
                <c:pt idx="534">
                  <c:v>30956</c:v>
                </c:pt>
                <c:pt idx="535">
                  <c:v>30987</c:v>
                </c:pt>
                <c:pt idx="536">
                  <c:v>31017</c:v>
                </c:pt>
                <c:pt idx="537">
                  <c:v>31048</c:v>
                </c:pt>
                <c:pt idx="538">
                  <c:v>31079</c:v>
                </c:pt>
                <c:pt idx="539">
                  <c:v>31107</c:v>
                </c:pt>
                <c:pt idx="540">
                  <c:v>31138</c:v>
                </c:pt>
                <c:pt idx="541">
                  <c:v>31168</c:v>
                </c:pt>
                <c:pt idx="542">
                  <c:v>31199</c:v>
                </c:pt>
                <c:pt idx="543">
                  <c:v>31229</c:v>
                </c:pt>
                <c:pt idx="544">
                  <c:v>31260</c:v>
                </c:pt>
                <c:pt idx="545">
                  <c:v>31291</c:v>
                </c:pt>
                <c:pt idx="546">
                  <c:v>31321</c:v>
                </c:pt>
                <c:pt idx="547">
                  <c:v>31352</c:v>
                </c:pt>
                <c:pt idx="548">
                  <c:v>31382</c:v>
                </c:pt>
                <c:pt idx="549">
                  <c:v>31413</c:v>
                </c:pt>
                <c:pt idx="550">
                  <c:v>31444</c:v>
                </c:pt>
                <c:pt idx="551">
                  <c:v>31472</c:v>
                </c:pt>
                <c:pt idx="552">
                  <c:v>31503</c:v>
                </c:pt>
                <c:pt idx="553">
                  <c:v>31533</c:v>
                </c:pt>
                <c:pt idx="554">
                  <c:v>31564</c:v>
                </c:pt>
                <c:pt idx="555">
                  <c:v>31594</c:v>
                </c:pt>
                <c:pt idx="556">
                  <c:v>31625</c:v>
                </c:pt>
                <c:pt idx="557">
                  <c:v>31656</c:v>
                </c:pt>
                <c:pt idx="558">
                  <c:v>31686</c:v>
                </c:pt>
                <c:pt idx="559">
                  <c:v>31717</c:v>
                </c:pt>
                <c:pt idx="560">
                  <c:v>31747</c:v>
                </c:pt>
                <c:pt idx="561">
                  <c:v>31778</c:v>
                </c:pt>
                <c:pt idx="562">
                  <c:v>31809</c:v>
                </c:pt>
                <c:pt idx="563">
                  <c:v>31837</c:v>
                </c:pt>
                <c:pt idx="564">
                  <c:v>31868</c:v>
                </c:pt>
                <c:pt idx="565">
                  <c:v>31898</c:v>
                </c:pt>
                <c:pt idx="566">
                  <c:v>31929</c:v>
                </c:pt>
                <c:pt idx="567">
                  <c:v>31959</c:v>
                </c:pt>
                <c:pt idx="568">
                  <c:v>31990</c:v>
                </c:pt>
                <c:pt idx="569">
                  <c:v>32021</c:v>
                </c:pt>
                <c:pt idx="570">
                  <c:v>32051</c:v>
                </c:pt>
                <c:pt idx="571">
                  <c:v>32082</c:v>
                </c:pt>
                <c:pt idx="572">
                  <c:v>32112</c:v>
                </c:pt>
                <c:pt idx="573">
                  <c:v>32143</c:v>
                </c:pt>
                <c:pt idx="574">
                  <c:v>32174</c:v>
                </c:pt>
                <c:pt idx="575">
                  <c:v>32203</c:v>
                </c:pt>
                <c:pt idx="576">
                  <c:v>32234</c:v>
                </c:pt>
                <c:pt idx="577">
                  <c:v>32264</c:v>
                </c:pt>
                <c:pt idx="578">
                  <c:v>32295</c:v>
                </c:pt>
                <c:pt idx="579">
                  <c:v>32325</c:v>
                </c:pt>
                <c:pt idx="580">
                  <c:v>32356</c:v>
                </c:pt>
                <c:pt idx="581">
                  <c:v>32387</c:v>
                </c:pt>
                <c:pt idx="582">
                  <c:v>32417</c:v>
                </c:pt>
                <c:pt idx="583">
                  <c:v>32448</c:v>
                </c:pt>
                <c:pt idx="584">
                  <c:v>32478</c:v>
                </c:pt>
                <c:pt idx="585">
                  <c:v>32509</c:v>
                </c:pt>
                <c:pt idx="586">
                  <c:v>32540</c:v>
                </c:pt>
                <c:pt idx="587">
                  <c:v>32568</c:v>
                </c:pt>
                <c:pt idx="588">
                  <c:v>32599</c:v>
                </c:pt>
                <c:pt idx="589">
                  <c:v>32629</c:v>
                </c:pt>
                <c:pt idx="590">
                  <c:v>32660</c:v>
                </c:pt>
                <c:pt idx="591">
                  <c:v>32690</c:v>
                </c:pt>
                <c:pt idx="592">
                  <c:v>32721</c:v>
                </c:pt>
                <c:pt idx="593">
                  <c:v>32752</c:v>
                </c:pt>
                <c:pt idx="594">
                  <c:v>32782</c:v>
                </c:pt>
                <c:pt idx="595">
                  <c:v>32813</c:v>
                </c:pt>
                <c:pt idx="596">
                  <c:v>32843</c:v>
                </c:pt>
                <c:pt idx="597">
                  <c:v>32874</c:v>
                </c:pt>
                <c:pt idx="598">
                  <c:v>32905</c:v>
                </c:pt>
                <c:pt idx="599">
                  <c:v>32933</c:v>
                </c:pt>
                <c:pt idx="600">
                  <c:v>32964</c:v>
                </c:pt>
                <c:pt idx="601">
                  <c:v>32994</c:v>
                </c:pt>
                <c:pt idx="602">
                  <c:v>33025</c:v>
                </c:pt>
                <c:pt idx="603">
                  <c:v>33055</c:v>
                </c:pt>
                <c:pt idx="604">
                  <c:v>33086</c:v>
                </c:pt>
                <c:pt idx="605">
                  <c:v>33117</c:v>
                </c:pt>
                <c:pt idx="606">
                  <c:v>33147</c:v>
                </c:pt>
                <c:pt idx="607">
                  <c:v>33178</c:v>
                </c:pt>
                <c:pt idx="608">
                  <c:v>33208</c:v>
                </c:pt>
                <c:pt idx="609">
                  <c:v>33239</c:v>
                </c:pt>
                <c:pt idx="610">
                  <c:v>33270</c:v>
                </c:pt>
                <c:pt idx="611">
                  <c:v>33298</c:v>
                </c:pt>
                <c:pt idx="612">
                  <c:v>33329</c:v>
                </c:pt>
                <c:pt idx="613">
                  <c:v>33359</c:v>
                </c:pt>
                <c:pt idx="614">
                  <c:v>33390</c:v>
                </c:pt>
                <c:pt idx="615">
                  <c:v>33420</c:v>
                </c:pt>
                <c:pt idx="616">
                  <c:v>33451</c:v>
                </c:pt>
                <c:pt idx="617">
                  <c:v>33482</c:v>
                </c:pt>
                <c:pt idx="618">
                  <c:v>33512</c:v>
                </c:pt>
                <c:pt idx="619">
                  <c:v>33543</c:v>
                </c:pt>
                <c:pt idx="620">
                  <c:v>33573</c:v>
                </c:pt>
                <c:pt idx="621">
                  <c:v>33604</c:v>
                </c:pt>
                <c:pt idx="622">
                  <c:v>33635</c:v>
                </c:pt>
                <c:pt idx="623">
                  <c:v>33664</c:v>
                </c:pt>
                <c:pt idx="624">
                  <c:v>33695</c:v>
                </c:pt>
                <c:pt idx="625">
                  <c:v>33725</c:v>
                </c:pt>
                <c:pt idx="626">
                  <c:v>33756</c:v>
                </c:pt>
                <c:pt idx="627">
                  <c:v>33786</c:v>
                </c:pt>
                <c:pt idx="628">
                  <c:v>33817</c:v>
                </c:pt>
                <c:pt idx="629">
                  <c:v>33848</c:v>
                </c:pt>
                <c:pt idx="630">
                  <c:v>33878</c:v>
                </c:pt>
                <c:pt idx="631">
                  <c:v>33909</c:v>
                </c:pt>
                <c:pt idx="632">
                  <c:v>33939</c:v>
                </c:pt>
                <c:pt idx="633">
                  <c:v>33970</c:v>
                </c:pt>
                <c:pt idx="634">
                  <c:v>34001</c:v>
                </c:pt>
                <c:pt idx="635">
                  <c:v>34029</c:v>
                </c:pt>
                <c:pt idx="636">
                  <c:v>34060</c:v>
                </c:pt>
                <c:pt idx="637">
                  <c:v>34090</c:v>
                </c:pt>
                <c:pt idx="638">
                  <c:v>34121</c:v>
                </c:pt>
                <c:pt idx="639">
                  <c:v>34151</c:v>
                </c:pt>
                <c:pt idx="640">
                  <c:v>34182</c:v>
                </c:pt>
                <c:pt idx="641">
                  <c:v>34213</c:v>
                </c:pt>
                <c:pt idx="642">
                  <c:v>34243</c:v>
                </c:pt>
                <c:pt idx="643">
                  <c:v>34274</c:v>
                </c:pt>
                <c:pt idx="644">
                  <c:v>34304</c:v>
                </c:pt>
                <c:pt idx="645">
                  <c:v>34335</c:v>
                </c:pt>
                <c:pt idx="646">
                  <c:v>34366</c:v>
                </c:pt>
                <c:pt idx="647">
                  <c:v>34394</c:v>
                </c:pt>
                <c:pt idx="648">
                  <c:v>34425</c:v>
                </c:pt>
                <c:pt idx="649">
                  <c:v>34455</c:v>
                </c:pt>
                <c:pt idx="650">
                  <c:v>34486</c:v>
                </c:pt>
                <c:pt idx="651">
                  <c:v>34516</c:v>
                </c:pt>
                <c:pt idx="652">
                  <c:v>34547</c:v>
                </c:pt>
                <c:pt idx="653">
                  <c:v>34578</c:v>
                </c:pt>
                <c:pt idx="654">
                  <c:v>34608</c:v>
                </c:pt>
                <c:pt idx="655">
                  <c:v>34639</c:v>
                </c:pt>
                <c:pt idx="656">
                  <c:v>34669</c:v>
                </c:pt>
                <c:pt idx="657">
                  <c:v>34700</c:v>
                </c:pt>
                <c:pt idx="658">
                  <c:v>34731</c:v>
                </c:pt>
                <c:pt idx="659">
                  <c:v>34759</c:v>
                </c:pt>
                <c:pt idx="660">
                  <c:v>34790</c:v>
                </c:pt>
                <c:pt idx="661">
                  <c:v>34820</c:v>
                </c:pt>
                <c:pt idx="662">
                  <c:v>34851</c:v>
                </c:pt>
                <c:pt idx="663">
                  <c:v>34881</c:v>
                </c:pt>
                <c:pt idx="664">
                  <c:v>34912</c:v>
                </c:pt>
                <c:pt idx="665">
                  <c:v>34943</c:v>
                </c:pt>
                <c:pt idx="666">
                  <c:v>34973</c:v>
                </c:pt>
                <c:pt idx="667">
                  <c:v>35004</c:v>
                </c:pt>
                <c:pt idx="668">
                  <c:v>35034</c:v>
                </c:pt>
                <c:pt idx="669">
                  <c:v>35065</c:v>
                </c:pt>
                <c:pt idx="670">
                  <c:v>35096</c:v>
                </c:pt>
                <c:pt idx="671">
                  <c:v>35125</c:v>
                </c:pt>
                <c:pt idx="672">
                  <c:v>35156</c:v>
                </c:pt>
                <c:pt idx="673">
                  <c:v>35186</c:v>
                </c:pt>
                <c:pt idx="674">
                  <c:v>35217</c:v>
                </c:pt>
                <c:pt idx="675">
                  <c:v>35247</c:v>
                </c:pt>
                <c:pt idx="676">
                  <c:v>35278</c:v>
                </c:pt>
                <c:pt idx="677">
                  <c:v>35309</c:v>
                </c:pt>
                <c:pt idx="678">
                  <c:v>35339</c:v>
                </c:pt>
                <c:pt idx="679">
                  <c:v>35370</c:v>
                </c:pt>
                <c:pt idx="680">
                  <c:v>35400</c:v>
                </c:pt>
              </c:numCache>
            </c:numRef>
          </c:cat>
          <c:val>
            <c:numRef>
              <c:f>'Monthly Stage'!$J$3:$J$686</c:f>
              <c:numCache>
                <c:formatCode>0.0</c:formatCode>
                <c:ptCount val="684"/>
                <c:pt idx="0">
                  <c:v>809576.5103333334</c:v>
                </c:pt>
                <c:pt idx="1">
                  <c:v>802697.81280551665</c:v>
                </c:pt>
                <c:pt idx="2">
                  <c:v>786137.24827769992</c:v>
                </c:pt>
                <c:pt idx="3">
                  <c:v>796857.83981308318</c:v>
                </c:pt>
                <c:pt idx="4">
                  <c:v>811646.04634276649</c:v>
                </c:pt>
                <c:pt idx="5">
                  <c:v>814500</c:v>
                </c:pt>
                <c:pt idx="6">
                  <c:v>814500</c:v>
                </c:pt>
                <c:pt idx="7">
                  <c:v>793671.37622218335</c:v>
                </c:pt>
                <c:pt idx="8">
                  <c:v>768853.75602256658</c:v>
                </c:pt>
                <c:pt idx="9">
                  <c:v>750832.73249474983</c:v>
                </c:pt>
                <c:pt idx="10">
                  <c:v>773967.41522353317</c:v>
                </c:pt>
                <c:pt idx="11">
                  <c:v>809427.17192781647</c:v>
                </c:pt>
                <c:pt idx="12">
                  <c:v>809415.3091123997</c:v>
                </c:pt>
                <c:pt idx="13">
                  <c:v>814500</c:v>
                </c:pt>
                <c:pt idx="14">
                  <c:v>813877.72096648323</c:v>
                </c:pt>
                <c:pt idx="15">
                  <c:v>814500</c:v>
                </c:pt>
                <c:pt idx="16">
                  <c:v>814500</c:v>
                </c:pt>
                <c:pt idx="17">
                  <c:v>814500</c:v>
                </c:pt>
                <c:pt idx="18">
                  <c:v>797840.51264688326</c:v>
                </c:pt>
                <c:pt idx="19">
                  <c:v>786068.62624446652</c:v>
                </c:pt>
                <c:pt idx="20">
                  <c:v>766532.86286794988</c:v>
                </c:pt>
                <c:pt idx="21">
                  <c:v>785578.34549993312</c:v>
                </c:pt>
                <c:pt idx="22">
                  <c:v>783255.71098881634</c:v>
                </c:pt>
                <c:pt idx="23">
                  <c:v>779995.9193606996</c:v>
                </c:pt>
                <c:pt idx="24">
                  <c:v>770202.84457098285</c:v>
                </c:pt>
                <c:pt idx="25">
                  <c:v>759957.46494906605</c:v>
                </c:pt>
                <c:pt idx="26">
                  <c:v>748350.64965804934</c:v>
                </c:pt>
                <c:pt idx="27">
                  <c:v>814500</c:v>
                </c:pt>
                <c:pt idx="28">
                  <c:v>814500</c:v>
                </c:pt>
                <c:pt idx="29">
                  <c:v>814500</c:v>
                </c:pt>
                <c:pt idx="30">
                  <c:v>791502.66434178327</c:v>
                </c:pt>
                <c:pt idx="31">
                  <c:v>774329.50406396657</c:v>
                </c:pt>
                <c:pt idx="32">
                  <c:v>763073.44709644979</c:v>
                </c:pt>
                <c:pt idx="33">
                  <c:v>764503.36691423308</c:v>
                </c:pt>
                <c:pt idx="34">
                  <c:v>754472.1619660164</c:v>
                </c:pt>
                <c:pt idx="35">
                  <c:v>751439.25335789961</c:v>
                </c:pt>
                <c:pt idx="36">
                  <c:v>739335.44474018295</c:v>
                </c:pt>
                <c:pt idx="37">
                  <c:v>727266.74768076616</c:v>
                </c:pt>
                <c:pt idx="38">
                  <c:v>753949.08057320514</c:v>
                </c:pt>
                <c:pt idx="39">
                  <c:v>749333.27088168834</c:v>
                </c:pt>
                <c:pt idx="40">
                  <c:v>772935.68446367153</c:v>
                </c:pt>
                <c:pt idx="41">
                  <c:v>770573.11816845485</c:v>
                </c:pt>
                <c:pt idx="42">
                  <c:v>744508.75887783815</c:v>
                </c:pt>
                <c:pt idx="43">
                  <c:v>712597.21260002139</c:v>
                </c:pt>
                <c:pt idx="44">
                  <c:v>696827.00485336035</c:v>
                </c:pt>
                <c:pt idx="45">
                  <c:v>682576.81335805543</c:v>
                </c:pt>
                <c:pt idx="46">
                  <c:v>667703.83983415051</c:v>
                </c:pt>
                <c:pt idx="47">
                  <c:v>664462.54957181553</c:v>
                </c:pt>
                <c:pt idx="48">
                  <c:v>661142.97900578054</c:v>
                </c:pt>
                <c:pt idx="49">
                  <c:v>688331.08080154553</c:v>
                </c:pt>
                <c:pt idx="50">
                  <c:v>696392.37547744054</c:v>
                </c:pt>
                <c:pt idx="51">
                  <c:v>697894.7129219356</c:v>
                </c:pt>
                <c:pt idx="52">
                  <c:v>753368.74486503063</c:v>
                </c:pt>
                <c:pt idx="53">
                  <c:v>734897.65532731393</c:v>
                </c:pt>
                <c:pt idx="54">
                  <c:v>712908.65414429724</c:v>
                </c:pt>
                <c:pt idx="55">
                  <c:v>691720.24328516948</c:v>
                </c:pt>
                <c:pt idx="56">
                  <c:v>672301.67329656449</c:v>
                </c:pt>
                <c:pt idx="57">
                  <c:v>658718.30505042954</c:v>
                </c:pt>
                <c:pt idx="58">
                  <c:v>656330.98847669456</c:v>
                </c:pt>
                <c:pt idx="59">
                  <c:v>665494.00053265959</c:v>
                </c:pt>
                <c:pt idx="60">
                  <c:v>665470.06719262467</c:v>
                </c:pt>
                <c:pt idx="61">
                  <c:v>742490.41224718967</c:v>
                </c:pt>
                <c:pt idx="62">
                  <c:v>814500</c:v>
                </c:pt>
                <c:pt idx="63">
                  <c:v>814500</c:v>
                </c:pt>
                <c:pt idx="64">
                  <c:v>802973.11803258327</c:v>
                </c:pt>
                <c:pt idx="65">
                  <c:v>814500</c:v>
                </c:pt>
                <c:pt idx="66">
                  <c:v>814500</c:v>
                </c:pt>
                <c:pt idx="67">
                  <c:v>793661.76802228333</c:v>
                </c:pt>
                <c:pt idx="68">
                  <c:v>786006.69168996648</c:v>
                </c:pt>
                <c:pt idx="69">
                  <c:v>798073.43041214976</c:v>
                </c:pt>
                <c:pt idx="70">
                  <c:v>788308.45201803301</c:v>
                </c:pt>
                <c:pt idx="71">
                  <c:v>777593.41789391625</c:v>
                </c:pt>
                <c:pt idx="72">
                  <c:v>789765.33982149954</c:v>
                </c:pt>
                <c:pt idx="73">
                  <c:v>814500</c:v>
                </c:pt>
                <c:pt idx="74">
                  <c:v>814500</c:v>
                </c:pt>
                <c:pt idx="75">
                  <c:v>813162.15882438316</c:v>
                </c:pt>
                <c:pt idx="76">
                  <c:v>814500</c:v>
                </c:pt>
                <c:pt idx="77">
                  <c:v>814500</c:v>
                </c:pt>
                <c:pt idx="78">
                  <c:v>789235.92512288329</c:v>
                </c:pt>
                <c:pt idx="79">
                  <c:v>770045.74435126653</c:v>
                </c:pt>
                <c:pt idx="80">
                  <c:v>755786.3117175498</c:v>
                </c:pt>
                <c:pt idx="81">
                  <c:v>738340.80793973303</c:v>
                </c:pt>
                <c:pt idx="82">
                  <c:v>784254.25523031631</c:v>
                </c:pt>
                <c:pt idx="83">
                  <c:v>814500</c:v>
                </c:pt>
                <c:pt idx="84">
                  <c:v>809397.89512118325</c:v>
                </c:pt>
                <c:pt idx="85">
                  <c:v>796771.85656406649</c:v>
                </c:pt>
                <c:pt idx="86">
                  <c:v>793107.95973314974</c:v>
                </c:pt>
                <c:pt idx="87">
                  <c:v>801992.91848643299</c:v>
                </c:pt>
                <c:pt idx="88">
                  <c:v>809840.16623811633</c:v>
                </c:pt>
                <c:pt idx="89">
                  <c:v>812997.64637479966</c:v>
                </c:pt>
                <c:pt idx="90">
                  <c:v>784736.60686728288</c:v>
                </c:pt>
                <c:pt idx="91">
                  <c:v>766776.28370516608</c:v>
                </c:pt>
                <c:pt idx="92">
                  <c:v>744538.26648084936</c:v>
                </c:pt>
                <c:pt idx="93">
                  <c:v>728470.41170303256</c:v>
                </c:pt>
                <c:pt idx="94">
                  <c:v>718284.84184390481</c:v>
                </c:pt>
                <c:pt idx="95">
                  <c:v>730867.38065144373</c:v>
                </c:pt>
                <c:pt idx="96">
                  <c:v>737086.85637362697</c:v>
                </c:pt>
                <c:pt idx="97">
                  <c:v>780666.65584581019</c:v>
                </c:pt>
                <c:pt idx="98">
                  <c:v>781966.02406799351</c:v>
                </c:pt>
                <c:pt idx="99">
                  <c:v>767716.45229017676</c:v>
                </c:pt>
                <c:pt idx="100">
                  <c:v>763846.75626236002</c:v>
                </c:pt>
                <c:pt idx="101">
                  <c:v>747923.62148454331</c:v>
                </c:pt>
                <c:pt idx="102">
                  <c:v>731424.06795672653</c:v>
                </c:pt>
                <c:pt idx="103">
                  <c:v>702635.07292890979</c:v>
                </c:pt>
                <c:pt idx="104">
                  <c:v>677111.99906978209</c:v>
                </c:pt>
                <c:pt idx="105">
                  <c:v>658233.74754587712</c:v>
                </c:pt>
                <c:pt idx="106">
                  <c:v>641001.21352374216</c:v>
                </c:pt>
                <c:pt idx="107">
                  <c:v>628145.67783659662</c:v>
                </c:pt>
                <c:pt idx="108">
                  <c:v>628870.26148278441</c:v>
                </c:pt>
                <c:pt idx="109">
                  <c:v>629232.3534623055</c:v>
                </c:pt>
                <c:pt idx="110">
                  <c:v>630733.11144182668</c:v>
                </c:pt>
                <c:pt idx="111">
                  <c:v>622712.06908801454</c:v>
                </c:pt>
                <c:pt idx="112">
                  <c:v>671654.52931907703</c:v>
                </c:pt>
                <c:pt idx="113">
                  <c:v>688184.80629694206</c:v>
                </c:pt>
                <c:pt idx="114">
                  <c:v>666474.85227303708</c:v>
                </c:pt>
                <c:pt idx="115">
                  <c:v>645736.50125090207</c:v>
                </c:pt>
                <c:pt idx="116">
                  <c:v>631959.39323042321</c:v>
                </c:pt>
                <c:pt idx="117">
                  <c:v>652519.76087661099</c:v>
                </c:pt>
                <c:pt idx="118">
                  <c:v>637335.25285447598</c:v>
                </c:pt>
                <c:pt idx="119">
                  <c:v>629282.96250066382</c:v>
                </c:pt>
                <c:pt idx="120">
                  <c:v>635531.82648018491</c:v>
                </c:pt>
                <c:pt idx="121">
                  <c:v>654650.93512637273</c:v>
                </c:pt>
                <c:pt idx="122">
                  <c:v>642304.3651042378</c:v>
                </c:pt>
                <c:pt idx="123">
                  <c:v>648114.45075042557</c:v>
                </c:pt>
                <c:pt idx="124">
                  <c:v>712644.35839661339</c:v>
                </c:pt>
                <c:pt idx="125">
                  <c:v>711855.36687081901</c:v>
                </c:pt>
                <c:pt idx="126">
                  <c:v>747689.03001169127</c:v>
                </c:pt>
                <c:pt idx="127">
                  <c:v>735637.0759838745</c:v>
                </c:pt>
                <c:pt idx="128">
                  <c:v>755901.76095605781</c:v>
                </c:pt>
                <c:pt idx="129">
                  <c:v>736909.39742824109</c:v>
                </c:pt>
                <c:pt idx="130">
                  <c:v>718859.90690042439</c:v>
                </c:pt>
                <c:pt idx="131">
                  <c:v>705382.22237463004</c:v>
                </c:pt>
                <c:pt idx="132">
                  <c:v>695416.52401550231</c:v>
                </c:pt>
                <c:pt idx="133">
                  <c:v>691746.15999159741</c:v>
                </c:pt>
                <c:pt idx="134">
                  <c:v>678934.42796769249</c:v>
                </c:pt>
                <c:pt idx="135">
                  <c:v>666384.27894378756</c:v>
                </c:pt>
                <c:pt idx="136">
                  <c:v>657770.80492165254</c:v>
                </c:pt>
                <c:pt idx="137">
                  <c:v>674871.22989951761</c:v>
                </c:pt>
                <c:pt idx="138">
                  <c:v>659497.71987738262</c:v>
                </c:pt>
                <c:pt idx="139">
                  <c:v>632139.7188552476</c:v>
                </c:pt>
                <c:pt idx="140">
                  <c:v>614310.42716810212</c:v>
                </c:pt>
                <c:pt idx="141">
                  <c:v>599630.67539916455</c:v>
                </c:pt>
                <c:pt idx="142">
                  <c:v>587268.68363167183</c:v>
                </c:pt>
                <c:pt idx="143">
                  <c:v>574624.31361417915</c:v>
                </c:pt>
                <c:pt idx="144">
                  <c:v>563435.12426470581</c:v>
                </c:pt>
                <c:pt idx="145">
                  <c:v>553496.53491523245</c:v>
                </c:pt>
                <c:pt idx="146">
                  <c:v>544095.53348367929</c:v>
                </c:pt>
                <c:pt idx="147">
                  <c:v>546764.20180212613</c:v>
                </c:pt>
                <c:pt idx="148">
                  <c:v>539717.29428723967</c:v>
                </c:pt>
                <c:pt idx="149">
                  <c:v>519628.94943901984</c:v>
                </c:pt>
                <c:pt idx="150">
                  <c:v>498539.48692530405</c:v>
                </c:pt>
                <c:pt idx="151">
                  <c:v>472246.46626267507</c:v>
                </c:pt>
                <c:pt idx="152">
                  <c:v>451789.24050103879</c:v>
                </c:pt>
                <c:pt idx="153">
                  <c:v>435602.23375781014</c:v>
                </c:pt>
                <c:pt idx="154">
                  <c:v>429396.85474791483</c:v>
                </c:pt>
                <c:pt idx="155">
                  <c:v>422778.61022214207</c:v>
                </c:pt>
                <c:pt idx="156">
                  <c:v>413041.17834636936</c:v>
                </c:pt>
                <c:pt idx="157">
                  <c:v>404336.41350466129</c:v>
                </c:pt>
                <c:pt idx="158">
                  <c:v>397082.16666295321</c:v>
                </c:pt>
                <c:pt idx="159">
                  <c:v>400731.37665525917</c:v>
                </c:pt>
                <c:pt idx="160">
                  <c:v>405316.56171355111</c:v>
                </c:pt>
                <c:pt idx="161">
                  <c:v>388756.18200517638</c:v>
                </c:pt>
                <c:pt idx="162">
                  <c:v>376086.39199748234</c:v>
                </c:pt>
                <c:pt idx="163">
                  <c:v>362141.95365708758</c:v>
                </c:pt>
                <c:pt idx="164">
                  <c:v>348629.66455061693</c:v>
                </c:pt>
                <c:pt idx="165">
                  <c:v>348047.43706136034</c:v>
                </c:pt>
                <c:pt idx="166">
                  <c:v>342050.51592210372</c:v>
                </c:pt>
                <c:pt idx="167">
                  <c:v>333897.8553328471</c:v>
                </c:pt>
                <c:pt idx="168">
                  <c:v>329250.62097743357</c:v>
                </c:pt>
                <c:pt idx="169">
                  <c:v>319762.53997202002</c:v>
                </c:pt>
                <c:pt idx="170">
                  <c:v>309117.00636707718</c:v>
                </c:pt>
                <c:pt idx="171">
                  <c:v>301402.16396213433</c:v>
                </c:pt>
                <c:pt idx="172">
                  <c:v>298665.01079096185</c:v>
                </c:pt>
                <c:pt idx="173">
                  <c:v>289812.44220312272</c:v>
                </c:pt>
                <c:pt idx="174">
                  <c:v>275998.95961568574</c:v>
                </c:pt>
                <c:pt idx="175">
                  <c:v>261591.02101195714</c:v>
                </c:pt>
                <c:pt idx="176">
                  <c:v>250032.93661690559</c:v>
                </c:pt>
                <c:pt idx="177">
                  <c:v>242303.38561384022</c:v>
                </c:pt>
                <c:pt idx="178">
                  <c:v>233618.48861077486</c:v>
                </c:pt>
                <c:pt idx="179">
                  <c:v>225521.56585800115</c:v>
                </c:pt>
                <c:pt idx="180">
                  <c:v>217846.51772216204</c:v>
                </c:pt>
                <c:pt idx="181">
                  <c:v>210478.53055323521</c:v>
                </c:pt>
                <c:pt idx="182">
                  <c:v>202290.85136764171</c:v>
                </c:pt>
                <c:pt idx="183">
                  <c:v>193643.7637906083</c:v>
                </c:pt>
                <c:pt idx="184">
                  <c:v>193966.63962211323</c:v>
                </c:pt>
                <c:pt idx="185">
                  <c:v>192166.29878695152</c:v>
                </c:pt>
                <c:pt idx="186">
                  <c:v>181240.84878512312</c:v>
                </c:pt>
                <c:pt idx="187">
                  <c:v>171006.41558348329</c:v>
                </c:pt>
                <c:pt idx="188">
                  <c:v>162158.81024868318</c:v>
                </c:pt>
                <c:pt idx="189">
                  <c:v>152144.37254737318</c:v>
                </c:pt>
                <c:pt idx="190">
                  <c:v>142594.45454620643</c:v>
                </c:pt>
                <c:pt idx="191">
                  <c:v>134222.37587850209</c:v>
                </c:pt>
                <c:pt idx="192">
                  <c:v>126613.96258591651</c:v>
                </c:pt>
                <c:pt idx="193">
                  <c:v>121987.90338510388</c:v>
                </c:pt>
                <c:pt idx="194">
                  <c:v>112720.3365593886</c:v>
                </c:pt>
                <c:pt idx="195">
                  <c:v>104715.29149209433</c:v>
                </c:pt>
                <c:pt idx="196">
                  <c:v>104420.53709198361</c:v>
                </c:pt>
                <c:pt idx="197">
                  <c:v>94215.711291872896</c:v>
                </c:pt>
                <c:pt idx="198">
                  <c:v>83468.872491762188</c:v>
                </c:pt>
                <c:pt idx="199">
                  <c:v>72454.534791651473</c:v>
                </c:pt>
                <c:pt idx="200">
                  <c:v>61846.793791540767</c:v>
                </c:pt>
                <c:pt idx="201">
                  <c:v>53111.422991430059</c:v>
                </c:pt>
                <c:pt idx="202">
                  <c:v>45368.18129131935</c:v>
                </c:pt>
                <c:pt idx="203">
                  <c:v>38886.955516228511</c:v>
                </c:pt>
                <c:pt idx="204">
                  <c:v>31448.778849488081</c:v>
                </c:pt>
                <c:pt idx="205">
                  <c:v>25506.080807774335</c:v>
                </c:pt>
                <c:pt idx="206">
                  <c:v>19848.248516079035</c:v>
                </c:pt>
                <c:pt idx="207">
                  <c:v>180879.33776606247</c:v>
                </c:pt>
                <c:pt idx="208">
                  <c:v>404565.69534775597</c:v>
                </c:pt>
                <c:pt idx="209">
                  <c:v>457851.37177271454</c:v>
                </c:pt>
                <c:pt idx="210">
                  <c:v>442089.80776197824</c:v>
                </c:pt>
                <c:pt idx="211">
                  <c:v>427407.28428541624</c:v>
                </c:pt>
                <c:pt idx="212">
                  <c:v>418805.56552631018</c:v>
                </c:pt>
                <c:pt idx="213">
                  <c:v>412118.95178387075</c:v>
                </c:pt>
                <c:pt idx="214">
                  <c:v>425857.35417549603</c:v>
                </c:pt>
                <c:pt idx="215">
                  <c:v>421131.30113305664</c:v>
                </c:pt>
                <c:pt idx="216">
                  <c:v>420133.69565728388</c:v>
                </c:pt>
                <c:pt idx="217">
                  <c:v>414717.90338151116</c:v>
                </c:pt>
                <c:pt idx="218">
                  <c:v>430985.62353980308</c:v>
                </c:pt>
                <c:pt idx="219">
                  <c:v>484973.81554736366</c:v>
                </c:pt>
                <c:pt idx="220">
                  <c:v>577387.08478572732</c:v>
                </c:pt>
                <c:pt idx="221">
                  <c:v>562848.46343625395</c:v>
                </c:pt>
                <c:pt idx="222">
                  <c:v>548123.58875344729</c:v>
                </c:pt>
                <c:pt idx="223">
                  <c:v>532527.13790522749</c:v>
                </c:pt>
                <c:pt idx="224">
                  <c:v>524392.13289151166</c:v>
                </c:pt>
                <c:pt idx="225">
                  <c:v>513357.86787779583</c:v>
                </c:pt>
                <c:pt idx="226">
                  <c:v>503913.79286408005</c:v>
                </c:pt>
                <c:pt idx="227">
                  <c:v>495110.3544514511</c:v>
                </c:pt>
                <c:pt idx="228">
                  <c:v>485551.00428882212</c:v>
                </c:pt>
                <c:pt idx="229">
                  <c:v>477987.13802718581</c:v>
                </c:pt>
                <c:pt idx="230">
                  <c:v>464961.04576554953</c:v>
                </c:pt>
                <c:pt idx="231">
                  <c:v>454721.13242147991</c:v>
                </c:pt>
                <c:pt idx="232">
                  <c:v>445161.37507741025</c:v>
                </c:pt>
                <c:pt idx="233">
                  <c:v>462482.54430084827</c:v>
                </c:pt>
                <c:pt idx="234">
                  <c:v>460609.98029011197</c:v>
                </c:pt>
                <c:pt idx="235">
                  <c:v>445316.46094604232</c:v>
                </c:pt>
                <c:pt idx="236">
                  <c:v>433979.38756948034</c:v>
                </c:pt>
                <c:pt idx="237">
                  <c:v>473222.86579370761</c:v>
                </c:pt>
                <c:pt idx="238">
                  <c:v>463393.51953207131</c:v>
                </c:pt>
                <c:pt idx="239">
                  <c:v>465052.29218800168</c:v>
                </c:pt>
                <c:pt idx="240">
                  <c:v>486245.17417726538</c:v>
                </c:pt>
                <c:pt idx="241">
                  <c:v>484046.42091562907</c:v>
                </c:pt>
                <c:pt idx="242">
                  <c:v>481297.80465399276</c:v>
                </c:pt>
                <c:pt idx="243">
                  <c:v>474765.30614235648</c:v>
                </c:pt>
                <c:pt idx="244">
                  <c:v>471194.42613072018</c:v>
                </c:pt>
                <c:pt idx="245">
                  <c:v>458369.96545331716</c:v>
                </c:pt>
                <c:pt idx="246">
                  <c:v>450235.04477591417</c:v>
                </c:pt>
                <c:pt idx="247">
                  <c:v>440068.69873268553</c:v>
                </c:pt>
                <c:pt idx="248">
                  <c:v>429104.20998945687</c:v>
                </c:pt>
                <c:pt idx="249">
                  <c:v>420654.33344701747</c:v>
                </c:pt>
                <c:pt idx="250">
                  <c:v>410803.12407124473</c:v>
                </c:pt>
                <c:pt idx="251">
                  <c:v>407394.56616286997</c:v>
                </c:pt>
                <c:pt idx="252">
                  <c:v>406057.12555449526</c:v>
                </c:pt>
                <c:pt idx="253">
                  <c:v>406870.12167945382</c:v>
                </c:pt>
                <c:pt idx="254">
                  <c:v>415678.86437107908</c:v>
                </c:pt>
                <c:pt idx="255">
                  <c:v>408925.58339603769</c:v>
                </c:pt>
                <c:pt idx="256">
                  <c:v>401396.8439209963</c:v>
                </c:pt>
                <c:pt idx="257">
                  <c:v>412182.86214595486</c:v>
                </c:pt>
                <c:pt idx="258">
                  <c:v>401352.46910424676</c:v>
                </c:pt>
                <c:pt idx="259">
                  <c:v>388117.29706253868</c:v>
                </c:pt>
                <c:pt idx="260">
                  <c:v>378671.91705484461</c:v>
                </c:pt>
                <c:pt idx="261">
                  <c:v>369932.33138111653</c:v>
                </c:pt>
                <c:pt idx="262">
                  <c:v>363333.03270738845</c:v>
                </c:pt>
                <c:pt idx="263">
                  <c:v>356418.45490091777</c:v>
                </c:pt>
                <c:pt idx="264">
                  <c:v>348565.19319444714</c:v>
                </c:pt>
                <c:pt idx="265">
                  <c:v>340712.3338718572</c:v>
                </c:pt>
                <c:pt idx="266">
                  <c:v>332594.55549926724</c:v>
                </c:pt>
                <c:pt idx="267">
                  <c:v>339847.59367718705</c:v>
                </c:pt>
                <c:pt idx="268">
                  <c:v>328272.9890545971</c:v>
                </c:pt>
                <c:pt idx="269">
                  <c:v>333640.70684918354</c:v>
                </c:pt>
                <c:pt idx="270">
                  <c:v>343999.86041043664</c:v>
                </c:pt>
                <c:pt idx="271">
                  <c:v>337104.71577118005</c:v>
                </c:pt>
                <c:pt idx="272">
                  <c:v>432354.5448485901</c:v>
                </c:pt>
                <c:pt idx="273">
                  <c:v>427874.2152561507</c:v>
                </c:pt>
                <c:pt idx="274">
                  <c:v>438404.14698037796</c:v>
                </c:pt>
                <c:pt idx="275">
                  <c:v>441220.05977048265</c:v>
                </c:pt>
                <c:pt idx="276">
                  <c:v>435662.60092725401</c:v>
                </c:pt>
                <c:pt idx="277">
                  <c:v>428488.12315069203</c:v>
                </c:pt>
                <c:pt idx="278">
                  <c:v>421678.50807491929</c:v>
                </c:pt>
                <c:pt idx="279">
                  <c:v>433382.41726581322</c:v>
                </c:pt>
                <c:pt idx="280">
                  <c:v>442671.78049004049</c:v>
                </c:pt>
                <c:pt idx="281">
                  <c:v>429487.5402134785</c:v>
                </c:pt>
                <c:pt idx="282">
                  <c:v>416507.19318770577</c:v>
                </c:pt>
                <c:pt idx="283">
                  <c:v>402000.31257933105</c:v>
                </c:pt>
                <c:pt idx="284">
                  <c:v>390160.55713762296</c:v>
                </c:pt>
                <c:pt idx="285">
                  <c:v>377258.32712992892</c:v>
                </c:pt>
                <c:pt idx="286">
                  <c:v>368431.90578953415</c:v>
                </c:pt>
                <c:pt idx="287">
                  <c:v>360807.79544913943</c:v>
                </c:pt>
                <c:pt idx="288">
                  <c:v>353742.26189266879</c:v>
                </c:pt>
                <c:pt idx="289">
                  <c:v>345584.77923619811</c:v>
                </c:pt>
                <c:pt idx="290">
                  <c:v>337856.32394694153</c:v>
                </c:pt>
                <c:pt idx="291">
                  <c:v>347701.94589101826</c:v>
                </c:pt>
                <c:pt idx="292">
                  <c:v>351056.50375176163</c:v>
                </c:pt>
                <c:pt idx="293">
                  <c:v>340500.69941250503</c:v>
                </c:pt>
                <c:pt idx="294">
                  <c:v>325139.17672324844</c:v>
                </c:pt>
                <c:pt idx="295">
                  <c:v>313870.50845116825</c:v>
                </c:pt>
                <c:pt idx="296">
                  <c:v>361993.16004622541</c:v>
                </c:pt>
                <c:pt idx="297">
                  <c:v>351163.53048975475</c:v>
                </c:pt>
                <c:pt idx="298">
                  <c:v>415936.50655049813</c:v>
                </c:pt>
                <c:pt idx="299">
                  <c:v>410290.49684212339</c:v>
                </c:pt>
                <c:pt idx="300">
                  <c:v>423364.44386708201</c:v>
                </c:pt>
                <c:pt idx="301">
                  <c:v>449077.39250797592</c:v>
                </c:pt>
                <c:pt idx="302">
                  <c:v>447001.00273141393</c:v>
                </c:pt>
                <c:pt idx="303">
                  <c:v>442686.92522151861</c:v>
                </c:pt>
                <c:pt idx="304">
                  <c:v>469595.81741162331</c:v>
                </c:pt>
                <c:pt idx="305">
                  <c:v>469364.24873422028</c:v>
                </c:pt>
                <c:pt idx="306">
                  <c:v>449749.12139015063</c:v>
                </c:pt>
                <c:pt idx="307">
                  <c:v>436540.84434692201</c:v>
                </c:pt>
                <c:pt idx="308">
                  <c:v>441791.68980369339</c:v>
                </c:pt>
                <c:pt idx="309">
                  <c:v>432346.31009379809</c:v>
                </c:pt>
                <c:pt idx="310">
                  <c:v>425039.93500135868</c:v>
                </c:pt>
                <c:pt idx="311">
                  <c:v>418092.90919225261</c:v>
                </c:pt>
                <c:pt idx="312">
                  <c:v>411411.0558164799</c:v>
                </c:pt>
                <c:pt idx="313">
                  <c:v>423988.2669747718</c:v>
                </c:pt>
                <c:pt idx="314">
                  <c:v>418731.39009899908</c:v>
                </c:pt>
                <c:pt idx="315">
                  <c:v>497685.461539893</c:v>
                </c:pt>
                <c:pt idx="316">
                  <c:v>542908.28212726396</c:v>
                </c:pt>
                <c:pt idx="317">
                  <c:v>544979.86311237747</c:v>
                </c:pt>
                <c:pt idx="318">
                  <c:v>529736.80059749098</c:v>
                </c:pt>
                <c:pt idx="319">
                  <c:v>521329.33058377518</c:v>
                </c:pt>
                <c:pt idx="320">
                  <c:v>515467.38807005936</c:v>
                </c:pt>
                <c:pt idx="321">
                  <c:v>501793.16055634362</c:v>
                </c:pt>
                <c:pt idx="322">
                  <c:v>488932.06079371466</c:v>
                </c:pt>
                <c:pt idx="323">
                  <c:v>480587.73478207836</c:v>
                </c:pt>
                <c:pt idx="324">
                  <c:v>470485.74952044204</c:v>
                </c:pt>
                <c:pt idx="325">
                  <c:v>461344.62217637245</c:v>
                </c:pt>
                <c:pt idx="326">
                  <c:v>451818.19216563611</c:v>
                </c:pt>
                <c:pt idx="327">
                  <c:v>450420.09392240748</c:v>
                </c:pt>
                <c:pt idx="328">
                  <c:v>458688.1445125122</c:v>
                </c:pt>
                <c:pt idx="329">
                  <c:v>464648.18916844251</c:v>
                </c:pt>
                <c:pt idx="330">
                  <c:v>450936.85515770619</c:v>
                </c:pt>
                <c:pt idx="331">
                  <c:v>435344.97538114421</c:v>
                </c:pt>
                <c:pt idx="332">
                  <c:v>430160.72860458225</c:v>
                </c:pt>
                <c:pt idx="333">
                  <c:v>421979.3776454762</c:v>
                </c:pt>
                <c:pt idx="334">
                  <c:v>413282.38491970347</c:v>
                </c:pt>
                <c:pt idx="335">
                  <c:v>406688.94767799537</c:v>
                </c:pt>
                <c:pt idx="336">
                  <c:v>404642.27750295395</c:v>
                </c:pt>
                <c:pt idx="337">
                  <c:v>399962.50099457923</c:v>
                </c:pt>
                <c:pt idx="338">
                  <c:v>453570.34098688519</c:v>
                </c:pt>
                <c:pt idx="339">
                  <c:v>486154.77230948221</c:v>
                </c:pt>
                <c:pt idx="340">
                  <c:v>524458.25904784596</c:v>
                </c:pt>
                <c:pt idx="341">
                  <c:v>521951.10153413017</c:v>
                </c:pt>
                <c:pt idx="342">
                  <c:v>512304.06652041443</c:v>
                </c:pt>
                <c:pt idx="343">
                  <c:v>495432.36150669865</c:v>
                </c:pt>
                <c:pt idx="344">
                  <c:v>488545.50784406968</c:v>
                </c:pt>
                <c:pt idx="345">
                  <c:v>480177.29183243337</c:v>
                </c:pt>
                <c:pt idx="346">
                  <c:v>475339.2070707971</c:v>
                </c:pt>
                <c:pt idx="347">
                  <c:v>467959.61880916083</c:v>
                </c:pt>
                <c:pt idx="348">
                  <c:v>466799.21413175785</c:v>
                </c:pt>
                <c:pt idx="349">
                  <c:v>471407.43078768824</c:v>
                </c:pt>
                <c:pt idx="350">
                  <c:v>518618.99144361867</c:v>
                </c:pt>
                <c:pt idx="351">
                  <c:v>533057.84642990283</c:v>
                </c:pt>
                <c:pt idx="352">
                  <c:v>617100.93891618703</c:v>
                </c:pt>
                <c:pt idx="353">
                  <c:v>605242.98739724956</c:v>
                </c:pt>
                <c:pt idx="354">
                  <c:v>581909.84987831209</c:v>
                </c:pt>
                <c:pt idx="355">
                  <c:v>565043.33886081935</c:v>
                </c:pt>
                <c:pt idx="356">
                  <c:v>553486.02684467926</c:v>
                </c:pt>
                <c:pt idx="357">
                  <c:v>549446.99166312616</c:v>
                </c:pt>
                <c:pt idx="358">
                  <c:v>538778.03556490631</c:v>
                </c:pt>
                <c:pt idx="359">
                  <c:v>550939.60738335317</c:v>
                </c:pt>
                <c:pt idx="360">
                  <c:v>547770.09403513337</c:v>
                </c:pt>
                <c:pt idx="361">
                  <c:v>573372.94360358024</c:v>
                </c:pt>
                <c:pt idx="362">
                  <c:v>629611.68758744013</c:v>
                </c:pt>
                <c:pt idx="363">
                  <c:v>681430.52123362792</c:v>
                </c:pt>
                <c:pt idx="364">
                  <c:v>694857.46720972296</c:v>
                </c:pt>
                <c:pt idx="365">
                  <c:v>680741.72518581804</c:v>
                </c:pt>
                <c:pt idx="366">
                  <c:v>657795.84566191304</c:v>
                </c:pt>
                <c:pt idx="367">
                  <c:v>638293.65163977805</c:v>
                </c:pt>
                <c:pt idx="368">
                  <c:v>676126.65795263252</c:v>
                </c:pt>
                <c:pt idx="369">
                  <c:v>669959.03692872752</c:v>
                </c:pt>
                <c:pt idx="370">
                  <c:v>656873.62790659256</c:v>
                </c:pt>
                <c:pt idx="371">
                  <c:v>646415.80088445754</c:v>
                </c:pt>
                <c:pt idx="372">
                  <c:v>636155.10086397873</c:v>
                </c:pt>
                <c:pt idx="373">
                  <c:v>627274.86317683326</c:v>
                </c:pt>
                <c:pt idx="374">
                  <c:v>610784.40615635435</c:v>
                </c:pt>
                <c:pt idx="375">
                  <c:v>598628.57788741682</c:v>
                </c:pt>
                <c:pt idx="376">
                  <c:v>587141.91511992412</c:v>
                </c:pt>
                <c:pt idx="377">
                  <c:v>568196.67360243143</c:v>
                </c:pt>
                <c:pt idx="378">
                  <c:v>552643.25758629141</c:v>
                </c:pt>
                <c:pt idx="379">
                  <c:v>542128.15107140492</c:v>
                </c:pt>
                <c:pt idx="380">
                  <c:v>531700.0383898518</c:v>
                </c:pt>
                <c:pt idx="381">
                  <c:v>559714.54087613593</c:v>
                </c:pt>
                <c:pt idx="382">
                  <c:v>552275.14885999588</c:v>
                </c:pt>
                <c:pt idx="383">
                  <c:v>628737.72884510935</c:v>
                </c:pt>
                <c:pt idx="384">
                  <c:v>622726.49649129715</c:v>
                </c:pt>
                <c:pt idx="385">
                  <c:v>614272.27647235966</c:v>
                </c:pt>
                <c:pt idx="386">
                  <c:v>601883.35370342212</c:v>
                </c:pt>
                <c:pt idx="387">
                  <c:v>590302.98393448466</c:v>
                </c:pt>
                <c:pt idx="388">
                  <c:v>581430.47366699192</c:v>
                </c:pt>
                <c:pt idx="389">
                  <c:v>564374.16339949926</c:v>
                </c:pt>
                <c:pt idx="390">
                  <c:v>543791.12605002592</c:v>
                </c:pt>
                <c:pt idx="391">
                  <c:v>527866.62545180612</c:v>
                </c:pt>
                <c:pt idx="392">
                  <c:v>516368.05043809034</c:v>
                </c:pt>
                <c:pt idx="393">
                  <c:v>513469.96542437456</c:v>
                </c:pt>
                <c:pt idx="394">
                  <c:v>508688.77291065874</c:v>
                </c:pt>
                <c:pt idx="395">
                  <c:v>500129.38819802977</c:v>
                </c:pt>
                <c:pt idx="396">
                  <c:v>500636.14088540082</c:v>
                </c:pt>
                <c:pt idx="397">
                  <c:v>501666.06127277185</c:v>
                </c:pt>
                <c:pt idx="398">
                  <c:v>504451.34776014287</c:v>
                </c:pt>
                <c:pt idx="399">
                  <c:v>536260.90464751387</c:v>
                </c:pt>
                <c:pt idx="400">
                  <c:v>546780.06821596075</c:v>
                </c:pt>
                <c:pt idx="401">
                  <c:v>567252.22536774096</c:v>
                </c:pt>
                <c:pt idx="402">
                  <c:v>570585.25201826752</c:v>
                </c:pt>
                <c:pt idx="403">
                  <c:v>557187.63333546079</c:v>
                </c:pt>
                <c:pt idx="404">
                  <c:v>554047.12131932075</c:v>
                </c:pt>
                <c:pt idx="405">
                  <c:v>573845.59838776756</c:v>
                </c:pt>
                <c:pt idx="406">
                  <c:v>573236.97437162756</c:v>
                </c:pt>
                <c:pt idx="407">
                  <c:v>565972.21702215413</c:v>
                </c:pt>
                <c:pt idx="408">
                  <c:v>561283.81700601405</c:v>
                </c:pt>
                <c:pt idx="409">
                  <c:v>553476.21432320739</c:v>
                </c:pt>
                <c:pt idx="410">
                  <c:v>542792.47405832086</c:v>
                </c:pt>
                <c:pt idx="411">
                  <c:v>544290.44512676774</c:v>
                </c:pt>
                <c:pt idx="412">
                  <c:v>538388.44377854792</c:v>
                </c:pt>
                <c:pt idx="413">
                  <c:v>530280.03884699475</c:v>
                </c:pt>
                <c:pt idx="414">
                  <c:v>509130.33633327892</c:v>
                </c:pt>
                <c:pt idx="415">
                  <c:v>500618.64047064993</c:v>
                </c:pt>
                <c:pt idx="416">
                  <c:v>513339.79485802096</c:v>
                </c:pt>
                <c:pt idx="417">
                  <c:v>591337.50734430517</c:v>
                </c:pt>
                <c:pt idx="418">
                  <c:v>657651.39382681251</c:v>
                </c:pt>
                <c:pt idx="419">
                  <c:v>659384.4838046775</c:v>
                </c:pt>
                <c:pt idx="420">
                  <c:v>662439.60478254256</c:v>
                </c:pt>
                <c:pt idx="421">
                  <c:v>704109.11176040757</c:v>
                </c:pt>
                <c:pt idx="422">
                  <c:v>716861.76406794658</c:v>
                </c:pt>
                <c:pt idx="423">
                  <c:v>739095.28887548554</c:v>
                </c:pt>
                <c:pt idx="424">
                  <c:v>780871.82609766885</c:v>
                </c:pt>
                <c:pt idx="425">
                  <c:v>791780.54856985214</c:v>
                </c:pt>
                <c:pt idx="426">
                  <c:v>789737.16904203536</c:v>
                </c:pt>
                <c:pt idx="427">
                  <c:v>772761.63401421858</c:v>
                </c:pt>
                <c:pt idx="428">
                  <c:v>758188.2949864018</c:v>
                </c:pt>
                <c:pt idx="429">
                  <c:v>740140.23470858508</c:v>
                </c:pt>
                <c:pt idx="430">
                  <c:v>727711.0604307683</c:v>
                </c:pt>
                <c:pt idx="431">
                  <c:v>719470.67157164053</c:v>
                </c:pt>
                <c:pt idx="432">
                  <c:v>705335.47887917946</c:v>
                </c:pt>
                <c:pt idx="433">
                  <c:v>690963.56835338508</c:v>
                </c:pt>
                <c:pt idx="434">
                  <c:v>680380.42532948009</c:v>
                </c:pt>
                <c:pt idx="435">
                  <c:v>687704.6808055751</c:v>
                </c:pt>
                <c:pt idx="436">
                  <c:v>699934.60478167015</c:v>
                </c:pt>
                <c:pt idx="437">
                  <c:v>689994.99375776516</c:v>
                </c:pt>
                <c:pt idx="438">
                  <c:v>679402.96023386018</c:v>
                </c:pt>
                <c:pt idx="439">
                  <c:v>660423.22270995518</c:v>
                </c:pt>
                <c:pt idx="440">
                  <c:v>651770.78068782017</c:v>
                </c:pt>
                <c:pt idx="441">
                  <c:v>646931.96366568515</c:v>
                </c:pt>
                <c:pt idx="442">
                  <c:v>635888.43297853961</c:v>
                </c:pt>
                <c:pt idx="443">
                  <c:v>628757.16895806079</c:v>
                </c:pt>
                <c:pt idx="444">
                  <c:v>627314.18727091525</c:v>
                </c:pt>
                <c:pt idx="445">
                  <c:v>629601.64558376977</c:v>
                </c:pt>
                <c:pt idx="446">
                  <c:v>708879.58922995755</c:v>
                </c:pt>
                <c:pt idx="447">
                  <c:v>715251.15570416313</c:v>
                </c:pt>
                <c:pt idx="448">
                  <c:v>704121.38367836876</c:v>
                </c:pt>
                <c:pt idx="449">
                  <c:v>684873.4493192411</c:v>
                </c:pt>
                <c:pt idx="450">
                  <c:v>661120.43829533621</c:v>
                </c:pt>
                <c:pt idx="451">
                  <c:v>645251.14027320128</c:v>
                </c:pt>
                <c:pt idx="452">
                  <c:v>627186.12325272243</c:v>
                </c:pt>
                <c:pt idx="453">
                  <c:v>612036.43856557691</c:v>
                </c:pt>
                <c:pt idx="454">
                  <c:v>601921.04479663935</c:v>
                </c:pt>
                <c:pt idx="455">
                  <c:v>588628.25127770181</c:v>
                </c:pt>
                <c:pt idx="456">
                  <c:v>581406.47151020914</c:v>
                </c:pt>
                <c:pt idx="457">
                  <c:v>577001.12074271648</c:v>
                </c:pt>
                <c:pt idx="458">
                  <c:v>566745.0620599098</c:v>
                </c:pt>
                <c:pt idx="459">
                  <c:v>552785.85404376977</c:v>
                </c:pt>
                <c:pt idx="460">
                  <c:v>544824.5301122166</c:v>
                </c:pt>
                <c:pt idx="461">
                  <c:v>527362.18668066349</c:v>
                </c:pt>
                <c:pt idx="462">
                  <c:v>504108.24916694767</c:v>
                </c:pt>
                <c:pt idx="463">
                  <c:v>486597.23935431871</c:v>
                </c:pt>
                <c:pt idx="464">
                  <c:v>473632.99734268239</c:v>
                </c:pt>
                <c:pt idx="465">
                  <c:v>458430.42833104607</c:v>
                </c:pt>
                <c:pt idx="466">
                  <c:v>453599.04165364313</c:v>
                </c:pt>
                <c:pt idx="467">
                  <c:v>444375.20697624015</c:v>
                </c:pt>
                <c:pt idx="468">
                  <c:v>438142.17566634488</c:v>
                </c:pt>
                <c:pt idx="469">
                  <c:v>431596.73552311625</c:v>
                </c:pt>
                <c:pt idx="470">
                  <c:v>451178.2192640102</c:v>
                </c:pt>
                <c:pt idx="471">
                  <c:v>465319.77825411491</c:v>
                </c:pt>
                <c:pt idx="472">
                  <c:v>500214.36891004525</c:v>
                </c:pt>
                <c:pt idx="473">
                  <c:v>489846.24904741626</c:v>
                </c:pt>
                <c:pt idx="474">
                  <c:v>474961.46778577997</c:v>
                </c:pt>
                <c:pt idx="475">
                  <c:v>462986.11277414369</c:v>
                </c:pt>
                <c:pt idx="476">
                  <c:v>449966.28143007401</c:v>
                </c:pt>
                <c:pt idx="477">
                  <c:v>438514.62688684539</c:v>
                </c:pt>
                <c:pt idx="478">
                  <c:v>428627.14594361675</c:v>
                </c:pt>
                <c:pt idx="479">
                  <c:v>422004.63220117736</c:v>
                </c:pt>
                <c:pt idx="480">
                  <c:v>414720.25390873797</c:v>
                </c:pt>
                <c:pt idx="481">
                  <c:v>405878.62113369658</c:v>
                </c:pt>
                <c:pt idx="482">
                  <c:v>395736.30642532185</c:v>
                </c:pt>
                <c:pt idx="483">
                  <c:v>385530.2564176278</c:v>
                </c:pt>
                <c:pt idx="484">
                  <c:v>377709.27640993375</c:v>
                </c:pt>
                <c:pt idx="485">
                  <c:v>363736.39640287234</c:v>
                </c:pt>
                <c:pt idx="486">
                  <c:v>346955.5302964017</c:v>
                </c:pt>
                <c:pt idx="487">
                  <c:v>330982.69485714508</c:v>
                </c:pt>
                <c:pt idx="488">
                  <c:v>325660.99346839817</c:v>
                </c:pt>
                <c:pt idx="489">
                  <c:v>316234.96009631798</c:v>
                </c:pt>
                <c:pt idx="490">
                  <c:v>307421.92249137518</c:v>
                </c:pt>
                <c:pt idx="491">
                  <c:v>300815.98408643238</c:v>
                </c:pt>
                <c:pt idx="492">
                  <c:v>292254.26833192661</c:v>
                </c:pt>
                <c:pt idx="493">
                  <c:v>284669.95577782299</c:v>
                </c:pt>
                <c:pt idx="494">
                  <c:v>290624.60695705266</c:v>
                </c:pt>
                <c:pt idx="495">
                  <c:v>285239.11545294902</c:v>
                </c:pt>
                <c:pt idx="496">
                  <c:v>312663.34684884537</c:v>
                </c:pt>
                <c:pt idx="497">
                  <c:v>336251.66484390257</c:v>
                </c:pt>
                <c:pt idx="498">
                  <c:v>324529.777038489</c:v>
                </c:pt>
                <c:pt idx="499">
                  <c:v>312341.70963307546</c:v>
                </c:pt>
                <c:pt idx="500">
                  <c:v>302434.39562813262</c:v>
                </c:pt>
                <c:pt idx="501">
                  <c:v>612531.3076236269</c:v>
                </c:pt>
                <c:pt idx="502">
                  <c:v>669961.78960468934</c:v>
                </c:pt>
                <c:pt idx="503">
                  <c:v>670688.53458255436</c:v>
                </c:pt>
                <c:pt idx="504">
                  <c:v>680790.17256041942</c:v>
                </c:pt>
                <c:pt idx="505">
                  <c:v>698921.26703651447</c:v>
                </c:pt>
                <c:pt idx="506">
                  <c:v>703110.0105126095</c:v>
                </c:pt>
                <c:pt idx="507">
                  <c:v>702893.43598681514</c:v>
                </c:pt>
                <c:pt idx="508">
                  <c:v>814500</c:v>
                </c:pt>
                <c:pt idx="509">
                  <c:v>814500</c:v>
                </c:pt>
                <c:pt idx="510">
                  <c:v>814500</c:v>
                </c:pt>
                <c:pt idx="511">
                  <c:v>797654.11422218324</c:v>
                </c:pt>
                <c:pt idx="512">
                  <c:v>777473.1504443665</c:v>
                </c:pt>
                <c:pt idx="513">
                  <c:v>765009.46441654977</c:v>
                </c:pt>
                <c:pt idx="514">
                  <c:v>760738.46288873302</c:v>
                </c:pt>
                <c:pt idx="515">
                  <c:v>760289.11061091628</c:v>
                </c:pt>
                <c:pt idx="516">
                  <c:v>755269.01508309948</c:v>
                </c:pt>
                <c:pt idx="517">
                  <c:v>754605.1000552827</c:v>
                </c:pt>
                <c:pt idx="518">
                  <c:v>755241.35427746596</c:v>
                </c:pt>
                <c:pt idx="519">
                  <c:v>742389.27724964917</c:v>
                </c:pt>
                <c:pt idx="520">
                  <c:v>742041.27472183248</c:v>
                </c:pt>
                <c:pt idx="521">
                  <c:v>733870.79319401574</c:v>
                </c:pt>
                <c:pt idx="522">
                  <c:v>714972.51841619902</c:v>
                </c:pt>
                <c:pt idx="523">
                  <c:v>697064.04922373802</c:v>
                </c:pt>
                <c:pt idx="524">
                  <c:v>677284.13069983304</c:v>
                </c:pt>
                <c:pt idx="525">
                  <c:v>681370.96967592812</c:v>
                </c:pt>
                <c:pt idx="526">
                  <c:v>672989.60965202318</c:v>
                </c:pt>
                <c:pt idx="527">
                  <c:v>666068.42762988817</c:v>
                </c:pt>
                <c:pt idx="528">
                  <c:v>659338.87360775319</c:v>
                </c:pt>
                <c:pt idx="529">
                  <c:v>653169.85558561818</c:v>
                </c:pt>
                <c:pt idx="530">
                  <c:v>656778.36656348326</c:v>
                </c:pt>
                <c:pt idx="531">
                  <c:v>643392.96654134826</c:v>
                </c:pt>
                <c:pt idx="532">
                  <c:v>632317.01818753604</c:v>
                </c:pt>
                <c:pt idx="533">
                  <c:v>617463.56983372383</c:v>
                </c:pt>
                <c:pt idx="534">
                  <c:v>595791.04881478637</c:v>
                </c:pt>
                <c:pt idx="535">
                  <c:v>576581.11979729368</c:v>
                </c:pt>
                <c:pt idx="536">
                  <c:v>558898.71444782033</c:v>
                </c:pt>
                <c:pt idx="537">
                  <c:v>559988.34909834689</c:v>
                </c:pt>
                <c:pt idx="538">
                  <c:v>551818.02908220689</c:v>
                </c:pt>
                <c:pt idx="539">
                  <c:v>555148.94406732044</c:v>
                </c:pt>
                <c:pt idx="540">
                  <c:v>562227.92063576728</c:v>
                </c:pt>
                <c:pt idx="541">
                  <c:v>568870.11795296054</c:v>
                </c:pt>
                <c:pt idx="542">
                  <c:v>595937.66727015388</c:v>
                </c:pt>
                <c:pt idx="543">
                  <c:v>621810.78925266117</c:v>
                </c:pt>
                <c:pt idx="544">
                  <c:v>645846.78673372371</c:v>
                </c:pt>
                <c:pt idx="545">
                  <c:v>645526.95137991151</c:v>
                </c:pt>
                <c:pt idx="546">
                  <c:v>627183.95735943271</c:v>
                </c:pt>
                <c:pt idx="547">
                  <c:v>603002.71433895384</c:v>
                </c:pt>
                <c:pt idx="548">
                  <c:v>588695.66807001631</c:v>
                </c:pt>
                <c:pt idx="549">
                  <c:v>600361.56480252359</c:v>
                </c:pt>
                <c:pt idx="550">
                  <c:v>595463.13703503087</c:v>
                </c:pt>
                <c:pt idx="551">
                  <c:v>588147.21826753824</c:v>
                </c:pt>
                <c:pt idx="552">
                  <c:v>576709.2250000455</c:v>
                </c:pt>
                <c:pt idx="553">
                  <c:v>598627.67565057206</c:v>
                </c:pt>
                <c:pt idx="554">
                  <c:v>588510.74913307943</c:v>
                </c:pt>
                <c:pt idx="555">
                  <c:v>593871.8418655867</c:v>
                </c:pt>
                <c:pt idx="556">
                  <c:v>635001.06884809397</c:v>
                </c:pt>
                <c:pt idx="557">
                  <c:v>696960.17282761517</c:v>
                </c:pt>
                <c:pt idx="558">
                  <c:v>674197.04330371018</c:v>
                </c:pt>
                <c:pt idx="559">
                  <c:v>656105.3152815752</c:v>
                </c:pt>
                <c:pt idx="560">
                  <c:v>664621.08025944023</c:v>
                </c:pt>
                <c:pt idx="561">
                  <c:v>664693.73423730524</c:v>
                </c:pt>
                <c:pt idx="562">
                  <c:v>665663.61921517027</c:v>
                </c:pt>
                <c:pt idx="563">
                  <c:v>671320.31319303531</c:v>
                </c:pt>
                <c:pt idx="564">
                  <c:v>684357.52017090039</c:v>
                </c:pt>
                <c:pt idx="565">
                  <c:v>724754.27964699548</c:v>
                </c:pt>
                <c:pt idx="566">
                  <c:v>762104.82628786773</c:v>
                </c:pt>
                <c:pt idx="567">
                  <c:v>752685.40201005095</c:v>
                </c:pt>
                <c:pt idx="568">
                  <c:v>807805.03398223419</c:v>
                </c:pt>
                <c:pt idx="569">
                  <c:v>814500</c:v>
                </c:pt>
                <c:pt idx="570">
                  <c:v>808735.0719721833</c:v>
                </c:pt>
                <c:pt idx="571">
                  <c:v>785645.81644436659</c:v>
                </c:pt>
                <c:pt idx="572">
                  <c:v>772752.15541654988</c:v>
                </c:pt>
                <c:pt idx="573">
                  <c:v>755757.92063873319</c:v>
                </c:pt>
                <c:pt idx="574">
                  <c:v>751977.43186091643</c:v>
                </c:pt>
                <c:pt idx="575">
                  <c:v>760295.10258309974</c:v>
                </c:pt>
                <c:pt idx="576">
                  <c:v>753520.37980528304</c:v>
                </c:pt>
                <c:pt idx="577">
                  <c:v>747703.97602746624</c:v>
                </c:pt>
                <c:pt idx="578">
                  <c:v>740367.81499964953</c:v>
                </c:pt>
                <c:pt idx="579">
                  <c:v>727924.51022183278</c:v>
                </c:pt>
                <c:pt idx="580">
                  <c:v>711818.04636270506</c:v>
                </c:pt>
                <c:pt idx="581">
                  <c:v>702178.154170244</c:v>
                </c:pt>
                <c:pt idx="582">
                  <c:v>684278.46297778294</c:v>
                </c:pt>
                <c:pt idx="583">
                  <c:v>661360.29695387802</c:v>
                </c:pt>
                <c:pt idx="584">
                  <c:v>652242.93993174308</c:v>
                </c:pt>
                <c:pt idx="585">
                  <c:v>639623.68590960815</c:v>
                </c:pt>
                <c:pt idx="586">
                  <c:v>630411.57855579595</c:v>
                </c:pt>
                <c:pt idx="587">
                  <c:v>623734.10253531707</c:v>
                </c:pt>
                <c:pt idx="588">
                  <c:v>628612.84376637952</c:v>
                </c:pt>
                <c:pt idx="589">
                  <c:v>666534.659079234</c:v>
                </c:pt>
                <c:pt idx="590">
                  <c:v>705876.308057099</c:v>
                </c:pt>
                <c:pt idx="591">
                  <c:v>699684.93703130458</c:v>
                </c:pt>
                <c:pt idx="592">
                  <c:v>803746.49200739968</c:v>
                </c:pt>
                <c:pt idx="593">
                  <c:v>814500</c:v>
                </c:pt>
                <c:pt idx="594">
                  <c:v>806243.68472218327</c:v>
                </c:pt>
                <c:pt idx="595">
                  <c:v>790263.68494436657</c:v>
                </c:pt>
                <c:pt idx="596">
                  <c:v>779640.18241654988</c:v>
                </c:pt>
                <c:pt idx="597">
                  <c:v>763119.92738873314</c:v>
                </c:pt>
                <c:pt idx="598">
                  <c:v>749126.15261091641</c:v>
                </c:pt>
                <c:pt idx="599">
                  <c:v>736346.94208309962</c:v>
                </c:pt>
                <c:pt idx="600">
                  <c:v>741340.77005528286</c:v>
                </c:pt>
                <c:pt idx="601">
                  <c:v>746844.05902746611</c:v>
                </c:pt>
                <c:pt idx="602">
                  <c:v>814500</c:v>
                </c:pt>
                <c:pt idx="603">
                  <c:v>814500</c:v>
                </c:pt>
                <c:pt idx="604">
                  <c:v>814500</c:v>
                </c:pt>
                <c:pt idx="605">
                  <c:v>811742.06372218323</c:v>
                </c:pt>
                <c:pt idx="606">
                  <c:v>796016.46944436652</c:v>
                </c:pt>
                <c:pt idx="607">
                  <c:v>781696.8914165498</c:v>
                </c:pt>
                <c:pt idx="608">
                  <c:v>767419.75738873309</c:v>
                </c:pt>
                <c:pt idx="609">
                  <c:v>754204.16111091641</c:v>
                </c:pt>
                <c:pt idx="610">
                  <c:v>751174.2770830997</c:v>
                </c:pt>
                <c:pt idx="611">
                  <c:v>745140.40980528295</c:v>
                </c:pt>
                <c:pt idx="612">
                  <c:v>747261.87377746624</c:v>
                </c:pt>
                <c:pt idx="613">
                  <c:v>742340.51674964954</c:v>
                </c:pt>
                <c:pt idx="614">
                  <c:v>731573.27922183275</c:v>
                </c:pt>
                <c:pt idx="615">
                  <c:v>739116.73269401595</c:v>
                </c:pt>
                <c:pt idx="616">
                  <c:v>747583.98266619921</c:v>
                </c:pt>
                <c:pt idx="617">
                  <c:v>756191.45673838246</c:v>
                </c:pt>
                <c:pt idx="618">
                  <c:v>736883.17736056575</c:v>
                </c:pt>
                <c:pt idx="619">
                  <c:v>725768.98393274902</c:v>
                </c:pt>
                <c:pt idx="620">
                  <c:v>719513.38060695468</c:v>
                </c:pt>
                <c:pt idx="621">
                  <c:v>760699.23788116034</c:v>
                </c:pt>
                <c:pt idx="622">
                  <c:v>770809.48170334357</c:v>
                </c:pt>
                <c:pt idx="623">
                  <c:v>814500</c:v>
                </c:pt>
                <c:pt idx="624">
                  <c:v>814500</c:v>
                </c:pt>
                <c:pt idx="625">
                  <c:v>814500</c:v>
                </c:pt>
                <c:pt idx="626">
                  <c:v>814500</c:v>
                </c:pt>
                <c:pt idx="627">
                  <c:v>812414.89052218315</c:v>
                </c:pt>
                <c:pt idx="628">
                  <c:v>814500</c:v>
                </c:pt>
                <c:pt idx="629">
                  <c:v>814500</c:v>
                </c:pt>
                <c:pt idx="630">
                  <c:v>802451.70527218317</c:v>
                </c:pt>
                <c:pt idx="631">
                  <c:v>788271.00474436639</c:v>
                </c:pt>
                <c:pt idx="632">
                  <c:v>779814.5822665497</c:v>
                </c:pt>
                <c:pt idx="633">
                  <c:v>766228.29913873295</c:v>
                </c:pt>
                <c:pt idx="634">
                  <c:v>765314.82641091628</c:v>
                </c:pt>
                <c:pt idx="635">
                  <c:v>790095.65598309948</c:v>
                </c:pt>
                <c:pt idx="636">
                  <c:v>793136.54585528281</c:v>
                </c:pt>
                <c:pt idx="637">
                  <c:v>814500</c:v>
                </c:pt>
                <c:pt idx="638">
                  <c:v>814500</c:v>
                </c:pt>
                <c:pt idx="639">
                  <c:v>814500</c:v>
                </c:pt>
                <c:pt idx="640">
                  <c:v>814500</c:v>
                </c:pt>
                <c:pt idx="641">
                  <c:v>814500</c:v>
                </c:pt>
                <c:pt idx="642">
                  <c:v>784563.41277218319</c:v>
                </c:pt>
                <c:pt idx="643">
                  <c:v>758688.14924436645</c:v>
                </c:pt>
                <c:pt idx="644">
                  <c:v>747465.76511654968</c:v>
                </c:pt>
                <c:pt idx="645">
                  <c:v>781872.87203873298</c:v>
                </c:pt>
                <c:pt idx="646">
                  <c:v>778548.77416091622</c:v>
                </c:pt>
                <c:pt idx="647">
                  <c:v>790817.21443309949</c:v>
                </c:pt>
                <c:pt idx="648">
                  <c:v>790449.23965528281</c:v>
                </c:pt>
                <c:pt idx="649">
                  <c:v>801186.15412746614</c:v>
                </c:pt>
                <c:pt idx="650">
                  <c:v>806933.64174964943</c:v>
                </c:pt>
                <c:pt idx="651">
                  <c:v>802584.35757183272</c:v>
                </c:pt>
                <c:pt idx="652">
                  <c:v>814500</c:v>
                </c:pt>
                <c:pt idx="653">
                  <c:v>799508.7054721833</c:v>
                </c:pt>
                <c:pt idx="654">
                  <c:v>801293.31484436663</c:v>
                </c:pt>
                <c:pt idx="655">
                  <c:v>780791.47541654983</c:v>
                </c:pt>
                <c:pt idx="656">
                  <c:v>778572.26893873303</c:v>
                </c:pt>
                <c:pt idx="657">
                  <c:v>799648.42356091633</c:v>
                </c:pt>
                <c:pt idx="658">
                  <c:v>814500</c:v>
                </c:pt>
                <c:pt idx="659">
                  <c:v>814500</c:v>
                </c:pt>
                <c:pt idx="660">
                  <c:v>814500</c:v>
                </c:pt>
                <c:pt idx="661">
                  <c:v>810165.72477218322</c:v>
                </c:pt>
                <c:pt idx="662">
                  <c:v>814500</c:v>
                </c:pt>
                <c:pt idx="663">
                  <c:v>814500</c:v>
                </c:pt>
                <c:pt idx="664">
                  <c:v>814500</c:v>
                </c:pt>
                <c:pt idx="665">
                  <c:v>808958.37422218337</c:v>
                </c:pt>
                <c:pt idx="666">
                  <c:v>796703.07234436669</c:v>
                </c:pt>
                <c:pt idx="667">
                  <c:v>790223.85266654997</c:v>
                </c:pt>
                <c:pt idx="668">
                  <c:v>781444.15158873319</c:v>
                </c:pt>
                <c:pt idx="669">
                  <c:v>764174.46006091649</c:v>
                </c:pt>
                <c:pt idx="670">
                  <c:v>754492.24568309973</c:v>
                </c:pt>
                <c:pt idx="671">
                  <c:v>749940.51710528298</c:v>
                </c:pt>
                <c:pt idx="672">
                  <c:v>740950.88832746621</c:v>
                </c:pt>
                <c:pt idx="673">
                  <c:v>726292.60634964937</c:v>
                </c:pt>
                <c:pt idx="674">
                  <c:v>716937.83115718828</c:v>
                </c:pt>
                <c:pt idx="675">
                  <c:v>705799.33679806057</c:v>
                </c:pt>
                <c:pt idx="676">
                  <c:v>687755.61883893283</c:v>
                </c:pt>
                <c:pt idx="677">
                  <c:v>671845.75701502792</c:v>
                </c:pt>
                <c:pt idx="678">
                  <c:v>655465.56319289294</c:v>
                </c:pt>
                <c:pt idx="679">
                  <c:v>649246.66337075795</c:v>
                </c:pt>
                <c:pt idx="680">
                  <c:v>645636.5830836125</c:v>
                </c:pt>
                <c:pt idx="681">
                  <c:v>645300.98359646695</c:v>
                </c:pt>
                <c:pt idx="682">
                  <c:v>690912.16950932145</c:v>
                </c:pt>
                <c:pt idx="683">
                  <c:v>697268.15788541653</c:v>
                </c:pt>
              </c:numCache>
            </c:numRef>
          </c:val>
          <c:smooth val="1"/>
        </c:ser>
        <c:marker val="1"/>
        <c:axId val="109507328"/>
        <c:axId val="109508864"/>
      </c:lineChart>
      <c:catAx>
        <c:axId val="109507328"/>
        <c:scaling>
          <c:orientation val="minMax"/>
        </c:scaling>
        <c:axPos val="b"/>
        <c:numFmt formatCode="yyyy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08864"/>
        <c:crosses val="autoZero"/>
        <c:lblAlgn val="ctr"/>
        <c:lblOffset val="100"/>
        <c:tickLblSkip val="60"/>
        <c:tickMarkSkip val="60"/>
      </c:catAx>
      <c:valAx>
        <c:axId val="109508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Reservoir Storage (ac-ft)</a:t>
                </a:r>
              </a:p>
            </c:rich>
          </c:tx>
          <c:layout>
            <c:manualLayout>
              <c:xMode val="edge"/>
              <c:yMode val="edge"/>
              <c:x val="1.2263099219620962E-2"/>
              <c:y val="0.399345335515548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073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Yearly Water Use
Lake Grapevine Optimization Model
90,000 ac-ft/yr Supply </a:t>
            </a:r>
          </a:p>
        </c:rich>
      </c:tx>
      <c:layout>
        <c:manualLayout>
          <c:xMode val="edge"/>
          <c:yMode val="edge"/>
          <c:x val="0.34671125975473799"/>
          <c:y val="8.1833060556464835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875139353400224E-2"/>
          <c:y val="0.12274959083469721"/>
          <c:w val="0.87513935340022309"/>
          <c:h val="0.76595744680851074"/>
        </c:manualLayout>
      </c:layout>
      <c:scatterChart>
        <c:scatterStyle val="smoothMarker"/>
        <c:ser>
          <c:idx val="3"/>
          <c:order val="0"/>
          <c:tx>
            <c:strRef>
              <c:f>'Yearly Stage'!$J$1</c:f>
              <c:strCache>
                <c:ptCount val="1"/>
                <c:pt idx="0">
                  <c:v>Total Demand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'Yearly Stage'!$A$3:$A$59</c:f>
              <c:numCache>
                <c:formatCode>0</c:formatCode>
                <c:ptCount val="57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</c:numCache>
            </c:numRef>
          </c:xVal>
          <c:yVal>
            <c:numRef>
              <c:f>'Yearly Stage'!$J$3:$J$59</c:f>
              <c:numCache>
                <c:formatCode>#,##0</c:formatCode>
                <c:ptCount val="5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  <c:pt idx="31">
                  <c:v>35000</c:v>
                </c:pt>
                <c:pt idx="32">
                  <c:v>35000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35000</c:v>
                </c:pt>
                <c:pt idx="37">
                  <c:v>35000</c:v>
                </c:pt>
                <c:pt idx="38">
                  <c:v>35000</c:v>
                </c:pt>
                <c:pt idx="39">
                  <c:v>35000</c:v>
                </c:pt>
                <c:pt idx="40">
                  <c:v>35000</c:v>
                </c:pt>
                <c:pt idx="41">
                  <c:v>35000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35000</c:v>
                </c:pt>
                <c:pt idx="47">
                  <c:v>35000</c:v>
                </c:pt>
                <c:pt idx="48">
                  <c:v>35000</c:v>
                </c:pt>
                <c:pt idx="49">
                  <c:v>35000</c:v>
                </c:pt>
                <c:pt idx="50">
                  <c:v>35000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'Yearly Stage'!$D$1</c:f>
              <c:strCache>
                <c:ptCount val="1"/>
                <c:pt idx="0">
                  <c:v>Yearly SW Supply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'Yearly Stage'!$A$3:$A$59</c:f>
              <c:numCache>
                <c:formatCode>0</c:formatCode>
                <c:ptCount val="57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</c:numCache>
            </c:numRef>
          </c:xVal>
          <c:yVal>
            <c:numRef>
              <c:f>'Yearly Stage'!$D$3:$D$59</c:f>
              <c:numCache>
                <c:formatCode>0.0</c:formatCode>
                <c:ptCount val="57"/>
                <c:pt idx="0">
                  <c:v>85416.666972650346</c:v>
                </c:pt>
                <c:pt idx="1">
                  <c:v>90000.000333800373</c:v>
                </c:pt>
                <c:pt idx="2">
                  <c:v>90000.000333800373</c:v>
                </c:pt>
                <c:pt idx="3">
                  <c:v>90000.000316250313</c:v>
                </c:pt>
                <c:pt idx="4">
                  <c:v>90000.000287721952</c:v>
                </c:pt>
                <c:pt idx="5">
                  <c:v>90000.000322436827</c:v>
                </c:pt>
                <c:pt idx="6">
                  <c:v>90000.000333800373</c:v>
                </c:pt>
                <c:pt idx="7">
                  <c:v>90000.000329755698</c:v>
                </c:pt>
                <c:pt idx="8">
                  <c:v>90000.000314846591</c:v>
                </c:pt>
                <c:pt idx="9">
                  <c:v>90000.000252598969</c:v>
                </c:pt>
                <c:pt idx="10">
                  <c:v>90000.000292700119</c:v>
                </c:pt>
                <c:pt idx="11">
                  <c:v>90000.000260450426</c:v>
                </c:pt>
                <c:pt idx="12">
                  <c:v>90000.000158704046</c:v>
                </c:pt>
                <c:pt idx="13">
                  <c:v>90000.000089295019</c:v>
                </c:pt>
                <c:pt idx="14">
                  <c:v>90000.000049845912</c:v>
                </c:pt>
                <c:pt idx="15">
                  <c:v>90000.000021165702</c:v>
                </c:pt>
                <c:pt idx="16">
                  <c:v>90000.000003940251</c:v>
                </c:pt>
                <c:pt idx="17">
                  <c:v>90000.000066505148</c:v>
                </c:pt>
                <c:pt idx="18">
                  <c:v>90000.000148272258</c:v>
                </c:pt>
                <c:pt idx="19">
                  <c:v>90000.000130116052</c:v>
                </c:pt>
                <c:pt idx="20">
                  <c:v>90000.000125131541</c:v>
                </c:pt>
                <c:pt idx="21">
                  <c:v>90000.000095285388</c:v>
                </c:pt>
                <c:pt idx="22">
                  <c:v>90000.000080435217</c:v>
                </c:pt>
                <c:pt idx="23">
                  <c:v>90000.000104676612</c:v>
                </c:pt>
                <c:pt idx="24">
                  <c:v>90000.000073682793</c:v>
                </c:pt>
                <c:pt idx="25">
                  <c:v>90000.000116537456</c:v>
                </c:pt>
                <c:pt idx="26">
                  <c:v>90000.000143507568</c:v>
                </c:pt>
                <c:pt idx="27">
                  <c:v>90000.000120749668</c:v>
                </c:pt>
                <c:pt idx="28">
                  <c:v>90000.00013550125</c:v>
                </c:pt>
                <c:pt idx="29">
                  <c:v>90000.000175807829</c:v>
                </c:pt>
                <c:pt idx="30">
                  <c:v>90000.000248895187</c:v>
                </c:pt>
                <c:pt idx="31">
                  <c:v>90000.000206014913</c:v>
                </c:pt>
                <c:pt idx="32">
                  <c:v>90000.000197079542</c:v>
                </c:pt>
                <c:pt idx="33">
                  <c:v>90000.000175875844</c:v>
                </c:pt>
                <c:pt idx="34">
                  <c:v>90000.000184143428</c:v>
                </c:pt>
                <c:pt idx="35">
                  <c:v>90000.000316369813</c:v>
                </c:pt>
                <c:pt idx="36">
                  <c:v>90000.000280245615</c:v>
                </c:pt>
                <c:pt idx="37">
                  <c:v>90000.000263692011</c:v>
                </c:pt>
                <c:pt idx="38">
                  <c:v>90000.00016812855</c:v>
                </c:pt>
                <c:pt idx="39">
                  <c:v>90000.000125062856</c:v>
                </c:pt>
                <c:pt idx="40">
                  <c:v>90000.000081411781</c:v>
                </c:pt>
                <c:pt idx="41">
                  <c:v>90000.000087211229</c:v>
                </c:pt>
                <c:pt idx="42">
                  <c:v>90000.000316250327</c:v>
                </c:pt>
                <c:pt idx="43">
                  <c:v>90000.000314360863</c:v>
                </c:pt>
                <c:pt idx="44">
                  <c:v>90000.000229234298</c:v>
                </c:pt>
                <c:pt idx="45">
                  <c:v>90000.000216448869</c:v>
                </c:pt>
                <c:pt idx="46">
                  <c:v>90000.000241169168</c:v>
                </c:pt>
                <c:pt idx="47">
                  <c:v>90000.000322184467</c:v>
                </c:pt>
                <c:pt idx="48">
                  <c:v>90000.000297782288</c:v>
                </c:pt>
                <c:pt idx="49">
                  <c:v>90000.000305967362</c:v>
                </c:pt>
                <c:pt idx="50">
                  <c:v>90000.000333800373</c:v>
                </c:pt>
                <c:pt idx="51">
                  <c:v>90000.000329755698</c:v>
                </c:pt>
                <c:pt idx="52">
                  <c:v>90000.000333800373</c:v>
                </c:pt>
                <c:pt idx="53">
                  <c:v>90000.000333800373</c:v>
                </c:pt>
                <c:pt idx="54">
                  <c:v>90000.000333800373</c:v>
                </c:pt>
                <c:pt idx="55">
                  <c:v>90000.000333800373</c:v>
                </c:pt>
                <c:pt idx="56">
                  <c:v>90000.000286532624</c:v>
                </c:pt>
              </c:numCache>
            </c:numRef>
          </c:yVal>
        </c:ser>
        <c:ser>
          <c:idx val="2"/>
          <c:order val="2"/>
          <c:tx>
            <c:strRef>
              <c:f>'Yearly Stage'!$H$1</c:f>
              <c:strCache>
                <c:ptCount val="1"/>
                <c:pt idx="0">
                  <c:v>Yearly GW Supply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'Yearly Stage'!$A$3:$A$59</c:f>
              <c:numCache>
                <c:formatCode>0</c:formatCode>
                <c:ptCount val="57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</c:numCache>
            </c:numRef>
          </c:xVal>
          <c:yVal>
            <c:numRef>
              <c:f>'Yearly Stage'!$H$3:$H$59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ser>
          <c:idx val="0"/>
          <c:order val="3"/>
          <c:tx>
            <c:strRef>
              <c:f>'Yearly Stage'!$I$1</c:f>
              <c:strCache>
                <c:ptCount val="1"/>
                <c:pt idx="0">
                  <c:v>Average GW Supply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'Yearly Stage'!$A$3:$A$59</c:f>
              <c:numCache>
                <c:formatCode>0</c:formatCode>
                <c:ptCount val="57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</c:numCache>
            </c:numRef>
          </c:xVal>
          <c:yVal>
            <c:numRef>
              <c:f>'Yearly Stage'!$I$3:$I$59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101982592"/>
        <c:axId val="101984128"/>
      </c:scatterChart>
      <c:valAx>
        <c:axId val="101982592"/>
        <c:scaling>
          <c:orientation val="minMax"/>
          <c:max val="1996"/>
          <c:min val="1940"/>
        </c:scaling>
        <c:axPos val="b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84128"/>
        <c:crosses val="autoZero"/>
        <c:crossBetween val="midCat"/>
      </c:valAx>
      <c:valAx>
        <c:axId val="1019841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Use (ac-ft/month)</a:t>
                </a:r>
              </a:p>
            </c:rich>
          </c:tx>
          <c:layout>
            <c:manualLayout>
              <c:xMode val="edge"/>
              <c:yMode val="edge"/>
              <c:x val="1.3377926421404679E-2"/>
              <c:y val="0.3813420621931260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82592"/>
        <c:crosses val="autoZero"/>
        <c:crossBetween val="midCat"/>
      </c:valAx>
      <c:spPr>
        <a:solidFill>
          <a:srgbClr val="EAEAEA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850613154960988"/>
          <c:y val="0.95744680851063835"/>
          <c:w val="0.62987736900780378"/>
          <c:h val="3.92798690671031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Sources </a:t>
            </a:r>
          </a:p>
        </c:rich>
      </c:tx>
      <c:layout>
        <c:manualLayout>
          <c:xMode val="edge"/>
          <c:yMode val="edge"/>
          <c:x val="0.40802675585284293"/>
          <c:y val="1.96399345335515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54960981047939"/>
          <c:y val="0.13747954173486091"/>
          <c:w val="0.74247491638795982"/>
          <c:h val="0.78723404255319174"/>
        </c:manualLayout>
      </c:layout>
      <c:scatterChart>
        <c:scatterStyle val="lineMarker"/>
        <c:ser>
          <c:idx val="0"/>
          <c:order val="0"/>
          <c:tx>
            <c:strRef>
              <c:f>'Monthly Stage'!$E$1</c:f>
              <c:strCache>
                <c:ptCount val="1"/>
                <c:pt idx="0">
                  <c:v>Monthly SW Supply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'Monthly Stage'!$A$3:$A$686</c:f>
              <c:numCache>
                <c:formatCode>m/d/yy</c:formatCode>
                <c:ptCount val="684"/>
                <c:pt idx="0">
                  <c:v>14611</c:v>
                </c:pt>
                <c:pt idx="1">
                  <c:v>14642</c:v>
                </c:pt>
                <c:pt idx="2">
                  <c:v>14671</c:v>
                </c:pt>
                <c:pt idx="3">
                  <c:v>14702</c:v>
                </c:pt>
                <c:pt idx="4">
                  <c:v>14732</c:v>
                </c:pt>
                <c:pt idx="5">
                  <c:v>14763</c:v>
                </c:pt>
                <c:pt idx="6">
                  <c:v>14793</c:v>
                </c:pt>
                <c:pt idx="7">
                  <c:v>14824</c:v>
                </c:pt>
                <c:pt idx="8">
                  <c:v>14855</c:v>
                </c:pt>
                <c:pt idx="9">
                  <c:v>14885</c:v>
                </c:pt>
                <c:pt idx="10">
                  <c:v>14916</c:v>
                </c:pt>
                <c:pt idx="11">
                  <c:v>14946</c:v>
                </c:pt>
                <c:pt idx="12">
                  <c:v>14977</c:v>
                </c:pt>
                <c:pt idx="13">
                  <c:v>15008</c:v>
                </c:pt>
                <c:pt idx="14">
                  <c:v>15036</c:v>
                </c:pt>
                <c:pt idx="15">
                  <c:v>15067</c:v>
                </c:pt>
                <c:pt idx="16">
                  <c:v>15097</c:v>
                </c:pt>
                <c:pt idx="17">
                  <c:v>15128</c:v>
                </c:pt>
                <c:pt idx="18">
                  <c:v>15158</c:v>
                </c:pt>
                <c:pt idx="19">
                  <c:v>15189</c:v>
                </c:pt>
                <c:pt idx="20">
                  <c:v>15220</c:v>
                </c:pt>
                <c:pt idx="21">
                  <c:v>15250</c:v>
                </c:pt>
                <c:pt idx="22">
                  <c:v>15281</c:v>
                </c:pt>
                <c:pt idx="23">
                  <c:v>15311</c:v>
                </c:pt>
                <c:pt idx="24">
                  <c:v>15342</c:v>
                </c:pt>
                <c:pt idx="25">
                  <c:v>15373</c:v>
                </c:pt>
                <c:pt idx="26">
                  <c:v>15401</c:v>
                </c:pt>
                <c:pt idx="27">
                  <c:v>15432</c:v>
                </c:pt>
                <c:pt idx="28">
                  <c:v>15462</c:v>
                </c:pt>
                <c:pt idx="29">
                  <c:v>15493</c:v>
                </c:pt>
                <c:pt idx="30">
                  <c:v>15523</c:v>
                </c:pt>
                <c:pt idx="31">
                  <c:v>15554</c:v>
                </c:pt>
                <c:pt idx="32">
                  <c:v>15585</c:v>
                </c:pt>
                <c:pt idx="33">
                  <c:v>15615</c:v>
                </c:pt>
                <c:pt idx="34">
                  <c:v>15646</c:v>
                </c:pt>
                <c:pt idx="35">
                  <c:v>15676</c:v>
                </c:pt>
                <c:pt idx="36">
                  <c:v>15707</c:v>
                </c:pt>
                <c:pt idx="37">
                  <c:v>15738</c:v>
                </c:pt>
                <c:pt idx="38">
                  <c:v>15766</c:v>
                </c:pt>
                <c:pt idx="39">
                  <c:v>15797</c:v>
                </c:pt>
                <c:pt idx="40">
                  <c:v>15827</c:v>
                </c:pt>
                <c:pt idx="41">
                  <c:v>15858</c:v>
                </c:pt>
                <c:pt idx="42">
                  <c:v>15888</c:v>
                </c:pt>
                <c:pt idx="43">
                  <c:v>15919</c:v>
                </c:pt>
                <c:pt idx="44">
                  <c:v>15950</c:v>
                </c:pt>
                <c:pt idx="45">
                  <c:v>15980</c:v>
                </c:pt>
                <c:pt idx="46">
                  <c:v>16011</c:v>
                </c:pt>
                <c:pt idx="47">
                  <c:v>16041</c:v>
                </c:pt>
                <c:pt idx="48">
                  <c:v>16072</c:v>
                </c:pt>
                <c:pt idx="49">
                  <c:v>16103</c:v>
                </c:pt>
                <c:pt idx="50">
                  <c:v>16132</c:v>
                </c:pt>
                <c:pt idx="51">
                  <c:v>16163</c:v>
                </c:pt>
                <c:pt idx="52">
                  <c:v>16193</c:v>
                </c:pt>
                <c:pt idx="53">
                  <c:v>16224</c:v>
                </c:pt>
                <c:pt idx="54">
                  <c:v>16254</c:v>
                </c:pt>
                <c:pt idx="55">
                  <c:v>16285</c:v>
                </c:pt>
                <c:pt idx="56">
                  <c:v>16316</c:v>
                </c:pt>
                <c:pt idx="57">
                  <c:v>16346</c:v>
                </c:pt>
                <c:pt idx="58">
                  <c:v>16377</c:v>
                </c:pt>
                <c:pt idx="59">
                  <c:v>16407</c:v>
                </c:pt>
                <c:pt idx="60">
                  <c:v>16438</c:v>
                </c:pt>
                <c:pt idx="61">
                  <c:v>16469</c:v>
                </c:pt>
                <c:pt idx="62">
                  <c:v>16497</c:v>
                </c:pt>
                <c:pt idx="63">
                  <c:v>16528</c:v>
                </c:pt>
                <c:pt idx="64">
                  <c:v>16558</c:v>
                </c:pt>
                <c:pt idx="65">
                  <c:v>16589</c:v>
                </c:pt>
                <c:pt idx="66">
                  <c:v>16619</c:v>
                </c:pt>
                <c:pt idx="67">
                  <c:v>16650</c:v>
                </c:pt>
                <c:pt idx="68">
                  <c:v>16681</c:v>
                </c:pt>
                <c:pt idx="69">
                  <c:v>16711</c:v>
                </c:pt>
                <c:pt idx="70">
                  <c:v>16742</c:v>
                </c:pt>
                <c:pt idx="71">
                  <c:v>16772</c:v>
                </c:pt>
                <c:pt idx="72">
                  <c:v>16803</c:v>
                </c:pt>
                <c:pt idx="73">
                  <c:v>16834</c:v>
                </c:pt>
                <c:pt idx="74">
                  <c:v>16862</c:v>
                </c:pt>
                <c:pt idx="75">
                  <c:v>16893</c:v>
                </c:pt>
                <c:pt idx="76">
                  <c:v>16923</c:v>
                </c:pt>
                <c:pt idx="77">
                  <c:v>16954</c:v>
                </c:pt>
                <c:pt idx="78">
                  <c:v>16984</c:v>
                </c:pt>
                <c:pt idx="79">
                  <c:v>17015</c:v>
                </c:pt>
                <c:pt idx="80">
                  <c:v>17046</c:v>
                </c:pt>
                <c:pt idx="81">
                  <c:v>17076</c:v>
                </c:pt>
                <c:pt idx="82">
                  <c:v>17107</c:v>
                </c:pt>
                <c:pt idx="83">
                  <c:v>17137</c:v>
                </c:pt>
                <c:pt idx="84">
                  <c:v>17168</c:v>
                </c:pt>
                <c:pt idx="85">
                  <c:v>17199</c:v>
                </c:pt>
                <c:pt idx="86">
                  <c:v>17227</c:v>
                </c:pt>
                <c:pt idx="87">
                  <c:v>17258</c:v>
                </c:pt>
                <c:pt idx="88">
                  <c:v>17288</c:v>
                </c:pt>
                <c:pt idx="89">
                  <c:v>17319</c:v>
                </c:pt>
                <c:pt idx="90">
                  <c:v>17349</c:v>
                </c:pt>
                <c:pt idx="91">
                  <c:v>17380</c:v>
                </c:pt>
                <c:pt idx="92">
                  <c:v>17411</c:v>
                </c:pt>
                <c:pt idx="93">
                  <c:v>17441</c:v>
                </c:pt>
                <c:pt idx="94">
                  <c:v>17472</c:v>
                </c:pt>
                <c:pt idx="95">
                  <c:v>17502</c:v>
                </c:pt>
                <c:pt idx="96">
                  <c:v>17533</c:v>
                </c:pt>
                <c:pt idx="97">
                  <c:v>17564</c:v>
                </c:pt>
                <c:pt idx="98">
                  <c:v>17593</c:v>
                </c:pt>
                <c:pt idx="99">
                  <c:v>17624</c:v>
                </c:pt>
                <c:pt idx="100">
                  <c:v>17654</c:v>
                </c:pt>
                <c:pt idx="101">
                  <c:v>17685</c:v>
                </c:pt>
                <c:pt idx="102">
                  <c:v>17715</c:v>
                </c:pt>
                <c:pt idx="103">
                  <c:v>17746</c:v>
                </c:pt>
                <c:pt idx="104">
                  <c:v>17777</c:v>
                </c:pt>
                <c:pt idx="105">
                  <c:v>17807</c:v>
                </c:pt>
                <c:pt idx="106">
                  <c:v>17838</c:v>
                </c:pt>
                <c:pt idx="107">
                  <c:v>17868</c:v>
                </c:pt>
                <c:pt idx="108">
                  <c:v>17899</c:v>
                </c:pt>
                <c:pt idx="109">
                  <c:v>17930</c:v>
                </c:pt>
                <c:pt idx="110">
                  <c:v>17958</c:v>
                </c:pt>
                <c:pt idx="111">
                  <c:v>17989</c:v>
                </c:pt>
                <c:pt idx="112">
                  <c:v>18019</c:v>
                </c:pt>
                <c:pt idx="113">
                  <c:v>18050</c:v>
                </c:pt>
                <c:pt idx="114">
                  <c:v>18080</c:v>
                </c:pt>
                <c:pt idx="115">
                  <c:v>18111</c:v>
                </c:pt>
                <c:pt idx="116">
                  <c:v>18142</c:v>
                </c:pt>
                <c:pt idx="117">
                  <c:v>18172</c:v>
                </c:pt>
                <c:pt idx="118">
                  <c:v>18203</c:v>
                </c:pt>
                <c:pt idx="119">
                  <c:v>18233</c:v>
                </c:pt>
                <c:pt idx="120">
                  <c:v>18264</c:v>
                </c:pt>
                <c:pt idx="121">
                  <c:v>18295</c:v>
                </c:pt>
                <c:pt idx="122">
                  <c:v>18323</c:v>
                </c:pt>
                <c:pt idx="123">
                  <c:v>18354</c:v>
                </c:pt>
                <c:pt idx="124">
                  <c:v>18384</c:v>
                </c:pt>
                <c:pt idx="125">
                  <c:v>18415</c:v>
                </c:pt>
                <c:pt idx="126">
                  <c:v>18445</c:v>
                </c:pt>
                <c:pt idx="127">
                  <c:v>18476</c:v>
                </c:pt>
                <c:pt idx="128">
                  <c:v>18507</c:v>
                </c:pt>
                <c:pt idx="129">
                  <c:v>18537</c:v>
                </c:pt>
                <c:pt idx="130">
                  <c:v>18568</c:v>
                </c:pt>
                <c:pt idx="131">
                  <c:v>18598</c:v>
                </c:pt>
                <c:pt idx="132">
                  <c:v>18629</c:v>
                </c:pt>
                <c:pt idx="133">
                  <c:v>18660</c:v>
                </c:pt>
                <c:pt idx="134">
                  <c:v>18688</c:v>
                </c:pt>
                <c:pt idx="135">
                  <c:v>18719</c:v>
                </c:pt>
                <c:pt idx="136">
                  <c:v>18749</c:v>
                </c:pt>
                <c:pt idx="137">
                  <c:v>18780</c:v>
                </c:pt>
                <c:pt idx="138">
                  <c:v>18810</c:v>
                </c:pt>
                <c:pt idx="139">
                  <c:v>18841</c:v>
                </c:pt>
                <c:pt idx="140">
                  <c:v>18872</c:v>
                </c:pt>
                <c:pt idx="141">
                  <c:v>18902</c:v>
                </c:pt>
                <c:pt idx="142">
                  <c:v>18933</c:v>
                </c:pt>
                <c:pt idx="143">
                  <c:v>18963</c:v>
                </c:pt>
                <c:pt idx="144">
                  <c:v>18994</c:v>
                </c:pt>
                <c:pt idx="145">
                  <c:v>19025</c:v>
                </c:pt>
                <c:pt idx="146">
                  <c:v>19054</c:v>
                </c:pt>
                <c:pt idx="147">
                  <c:v>19085</c:v>
                </c:pt>
                <c:pt idx="148">
                  <c:v>19115</c:v>
                </c:pt>
                <c:pt idx="149">
                  <c:v>19146</c:v>
                </c:pt>
                <c:pt idx="150">
                  <c:v>19176</c:v>
                </c:pt>
                <c:pt idx="151">
                  <c:v>19207</c:v>
                </c:pt>
                <c:pt idx="152">
                  <c:v>19238</c:v>
                </c:pt>
                <c:pt idx="153">
                  <c:v>19268</c:v>
                </c:pt>
                <c:pt idx="154">
                  <c:v>19299</c:v>
                </c:pt>
                <c:pt idx="155">
                  <c:v>19329</c:v>
                </c:pt>
                <c:pt idx="156">
                  <c:v>19360</c:v>
                </c:pt>
                <c:pt idx="157">
                  <c:v>19391</c:v>
                </c:pt>
                <c:pt idx="158">
                  <c:v>19419</c:v>
                </c:pt>
                <c:pt idx="159">
                  <c:v>19450</c:v>
                </c:pt>
                <c:pt idx="160">
                  <c:v>19480</c:v>
                </c:pt>
                <c:pt idx="161">
                  <c:v>19511</c:v>
                </c:pt>
                <c:pt idx="162">
                  <c:v>19541</c:v>
                </c:pt>
                <c:pt idx="163">
                  <c:v>19572</c:v>
                </c:pt>
                <c:pt idx="164">
                  <c:v>19603</c:v>
                </c:pt>
                <c:pt idx="165">
                  <c:v>19633</c:v>
                </c:pt>
                <c:pt idx="166">
                  <c:v>19664</c:v>
                </c:pt>
                <c:pt idx="167">
                  <c:v>19694</c:v>
                </c:pt>
                <c:pt idx="168">
                  <c:v>19725</c:v>
                </c:pt>
                <c:pt idx="169">
                  <c:v>19756</c:v>
                </c:pt>
                <c:pt idx="170">
                  <c:v>19784</c:v>
                </c:pt>
                <c:pt idx="171">
                  <c:v>19815</c:v>
                </c:pt>
                <c:pt idx="172">
                  <c:v>19845</c:v>
                </c:pt>
                <c:pt idx="173">
                  <c:v>19876</c:v>
                </c:pt>
                <c:pt idx="174">
                  <c:v>19906</c:v>
                </c:pt>
                <c:pt idx="175">
                  <c:v>19937</c:v>
                </c:pt>
                <c:pt idx="176">
                  <c:v>19968</c:v>
                </c:pt>
                <c:pt idx="177">
                  <c:v>19998</c:v>
                </c:pt>
                <c:pt idx="178">
                  <c:v>20029</c:v>
                </c:pt>
                <c:pt idx="179">
                  <c:v>20059</c:v>
                </c:pt>
                <c:pt idx="180">
                  <c:v>20090</c:v>
                </c:pt>
                <c:pt idx="181">
                  <c:v>20121</c:v>
                </c:pt>
                <c:pt idx="182">
                  <c:v>20149</c:v>
                </c:pt>
                <c:pt idx="183">
                  <c:v>20180</c:v>
                </c:pt>
                <c:pt idx="184">
                  <c:v>20210</c:v>
                </c:pt>
                <c:pt idx="185">
                  <c:v>20241</c:v>
                </c:pt>
                <c:pt idx="186">
                  <c:v>20271</c:v>
                </c:pt>
                <c:pt idx="187">
                  <c:v>20302</c:v>
                </c:pt>
                <c:pt idx="188">
                  <c:v>20333</c:v>
                </c:pt>
                <c:pt idx="189">
                  <c:v>20363</c:v>
                </c:pt>
                <c:pt idx="190">
                  <c:v>20394</c:v>
                </c:pt>
                <c:pt idx="191">
                  <c:v>20424</c:v>
                </c:pt>
                <c:pt idx="192">
                  <c:v>20455</c:v>
                </c:pt>
                <c:pt idx="193">
                  <c:v>20486</c:v>
                </c:pt>
                <c:pt idx="194">
                  <c:v>20515</c:v>
                </c:pt>
                <c:pt idx="195">
                  <c:v>20546</c:v>
                </c:pt>
                <c:pt idx="196">
                  <c:v>20576</c:v>
                </c:pt>
                <c:pt idx="197">
                  <c:v>20607</c:v>
                </c:pt>
                <c:pt idx="198">
                  <c:v>20637</c:v>
                </c:pt>
                <c:pt idx="199">
                  <c:v>20668</c:v>
                </c:pt>
                <c:pt idx="200">
                  <c:v>20699</c:v>
                </c:pt>
                <c:pt idx="201">
                  <c:v>20729</c:v>
                </c:pt>
                <c:pt idx="202">
                  <c:v>20760</c:v>
                </c:pt>
                <c:pt idx="203">
                  <c:v>20790</c:v>
                </c:pt>
                <c:pt idx="204">
                  <c:v>20821</c:v>
                </c:pt>
                <c:pt idx="205">
                  <c:v>20852</c:v>
                </c:pt>
                <c:pt idx="206">
                  <c:v>20880</c:v>
                </c:pt>
                <c:pt idx="207">
                  <c:v>20911</c:v>
                </c:pt>
                <c:pt idx="208">
                  <c:v>20941</c:v>
                </c:pt>
                <c:pt idx="209">
                  <c:v>20972</c:v>
                </c:pt>
                <c:pt idx="210">
                  <c:v>21002</c:v>
                </c:pt>
                <c:pt idx="211">
                  <c:v>21033</c:v>
                </c:pt>
                <c:pt idx="212">
                  <c:v>21064</c:v>
                </c:pt>
                <c:pt idx="213">
                  <c:v>21094</c:v>
                </c:pt>
                <c:pt idx="214">
                  <c:v>21125</c:v>
                </c:pt>
                <c:pt idx="215">
                  <c:v>21155</c:v>
                </c:pt>
                <c:pt idx="216">
                  <c:v>21186</c:v>
                </c:pt>
                <c:pt idx="217">
                  <c:v>21217</c:v>
                </c:pt>
                <c:pt idx="218">
                  <c:v>21245</c:v>
                </c:pt>
                <c:pt idx="219">
                  <c:v>21276</c:v>
                </c:pt>
                <c:pt idx="220">
                  <c:v>21306</c:v>
                </c:pt>
                <c:pt idx="221">
                  <c:v>21337</c:v>
                </c:pt>
                <c:pt idx="222">
                  <c:v>21367</c:v>
                </c:pt>
                <c:pt idx="223">
                  <c:v>21398</c:v>
                </c:pt>
                <c:pt idx="224">
                  <c:v>21429</c:v>
                </c:pt>
                <c:pt idx="225">
                  <c:v>21459</c:v>
                </c:pt>
                <c:pt idx="226">
                  <c:v>21490</c:v>
                </c:pt>
                <c:pt idx="227">
                  <c:v>21520</c:v>
                </c:pt>
                <c:pt idx="228">
                  <c:v>21551</c:v>
                </c:pt>
                <c:pt idx="229">
                  <c:v>21582</c:v>
                </c:pt>
                <c:pt idx="230">
                  <c:v>21610</c:v>
                </c:pt>
                <c:pt idx="231">
                  <c:v>21641</c:v>
                </c:pt>
                <c:pt idx="232">
                  <c:v>21671</c:v>
                </c:pt>
                <c:pt idx="233">
                  <c:v>21702</c:v>
                </c:pt>
                <c:pt idx="234">
                  <c:v>21732</c:v>
                </c:pt>
                <c:pt idx="235">
                  <c:v>21763</c:v>
                </c:pt>
                <c:pt idx="236">
                  <c:v>21794</c:v>
                </c:pt>
                <c:pt idx="237">
                  <c:v>21824</c:v>
                </c:pt>
                <c:pt idx="238">
                  <c:v>21855</c:v>
                </c:pt>
                <c:pt idx="239">
                  <c:v>21885</c:v>
                </c:pt>
                <c:pt idx="240">
                  <c:v>21916</c:v>
                </c:pt>
                <c:pt idx="241">
                  <c:v>21947</c:v>
                </c:pt>
                <c:pt idx="242">
                  <c:v>21976</c:v>
                </c:pt>
                <c:pt idx="243">
                  <c:v>22007</c:v>
                </c:pt>
                <c:pt idx="244">
                  <c:v>22037</c:v>
                </c:pt>
                <c:pt idx="245">
                  <c:v>22068</c:v>
                </c:pt>
                <c:pt idx="246">
                  <c:v>22098</c:v>
                </c:pt>
                <c:pt idx="247">
                  <c:v>22129</c:v>
                </c:pt>
                <c:pt idx="248">
                  <c:v>22160</c:v>
                </c:pt>
                <c:pt idx="249">
                  <c:v>22190</c:v>
                </c:pt>
                <c:pt idx="250">
                  <c:v>22221</c:v>
                </c:pt>
                <c:pt idx="251">
                  <c:v>22251</c:v>
                </c:pt>
                <c:pt idx="252">
                  <c:v>22282</c:v>
                </c:pt>
                <c:pt idx="253">
                  <c:v>22313</c:v>
                </c:pt>
                <c:pt idx="254">
                  <c:v>22341</c:v>
                </c:pt>
                <c:pt idx="255">
                  <c:v>22372</c:v>
                </c:pt>
                <c:pt idx="256">
                  <c:v>22402</c:v>
                </c:pt>
                <c:pt idx="257">
                  <c:v>22433</c:v>
                </c:pt>
                <c:pt idx="258">
                  <c:v>22463</c:v>
                </c:pt>
                <c:pt idx="259">
                  <c:v>22494</c:v>
                </c:pt>
                <c:pt idx="260">
                  <c:v>22525</c:v>
                </c:pt>
                <c:pt idx="261">
                  <c:v>22555</c:v>
                </c:pt>
                <c:pt idx="262">
                  <c:v>22586</c:v>
                </c:pt>
                <c:pt idx="263">
                  <c:v>22616</c:v>
                </c:pt>
                <c:pt idx="264">
                  <c:v>22647</c:v>
                </c:pt>
                <c:pt idx="265">
                  <c:v>22678</c:v>
                </c:pt>
                <c:pt idx="266">
                  <c:v>22706</c:v>
                </c:pt>
                <c:pt idx="267">
                  <c:v>22737</c:v>
                </c:pt>
                <c:pt idx="268">
                  <c:v>22767</c:v>
                </c:pt>
                <c:pt idx="269">
                  <c:v>22798</c:v>
                </c:pt>
                <c:pt idx="270">
                  <c:v>22828</c:v>
                </c:pt>
                <c:pt idx="271">
                  <c:v>22859</c:v>
                </c:pt>
                <c:pt idx="272">
                  <c:v>22890</c:v>
                </c:pt>
                <c:pt idx="273">
                  <c:v>22920</c:v>
                </c:pt>
                <c:pt idx="274">
                  <c:v>22951</c:v>
                </c:pt>
                <c:pt idx="275">
                  <c:v>22981</c:v>
                </c:pt>
                <c:pt idx="276">
                  <c:v>23012</c:v>
                </c:pt>
                <c:pt idx="277">
                  <c:v>23043</c:v>
                </c:pt>
                <c:pt idx="278">
                  <c:v>23071</c:v>
                </c:pt>
                <c:pt idx="279">
                  <c:v>23102</c:v>
                </c:pt>
                <c:pt idx="280">
                  <c:v>23132</c:v>
                </c:pt>
                <c:pt idx="281">
                  <c:v>23163</c:v>
                </c:pt>
                <c:pt idx="282">
                  <c:v>23193</c:v>
                </c:pt>
                <c:pt idx="283">
                  <c:v>23224</c:v>
                </c:pt>
                <c:pt idx="284">
                  <c:v>23255</c:v>
                </c:pt>
                <c:pt idx="285">
                  <c:v>23285</c:v>
                </c:pt>
                <c:pt idx="286">
                  <c:v>23316</c:v>
                </c:pt>
                <c:pt idx="287">
                  <c:v>23346</c:v>
                </c:pt>
                <c:pt idx="288">
                  <c:v>23377</c:v>
                </c:pt>
                <c:pt idx="289">
                  <c:v>23408</c:v>
                </c:pt>
                <c:pt idx="290">
                  <c:v>23437</c:v>
                </c:pt>
                <c:pt idx="291">
                  <c:v>23468</c:v>
                </c:pt>
                <c:pt idx="292">
                  <c:v>23498</c:v>
                </c:pt>
                <c:pt idx="293">
                  <c:v>23529</c:v>
                </c:pt>
                <c:pt idx="294">
                  <c:v>23559</c:v>
                </c:pt>
                <c:pt idx="295">
                  <c:v>23590</c:v>
                </c:pt>
                <c:pt idx="296">
                  <c:v>23621</c:v>
                </c:pt>
                <c:pt idx="297">
                  <c:v>23651</c:v>
                </c:pt>
                <c:pt idx="298">
                  <c:v>23682</c:v>
                </c:pt>
                <c:pt idx="299">
                  <c:v>23712</c:v>
                </c:pt>
                <c:pt idx="300">
                  <c:v>23743</c:v>
                </c:pt>
                <c:pt idx="301">
                  <c:v>23774</c:v>
                </c:pt>
                <c:pt idx="302">
                  <c:v>23802</c:v>
                </c:pt>
                <c:pt idx="303">
                  <c:v>23833</c:v>
                </c:pt>
                <c:pt idx="304">
                  <c:v>23863</c:v>
                </c:pt>
                <c:pt idx="305">
                  <c:v>23894</c:v>
                </c:pt>
                <c:pt idx="306">
                  <c:v>23924</c:v>
                </c:pt>
                <c:pt idx="307">
                  <c:v>23955</c:v>
                </c:pt>
                <c:pt idx="308">
                  <c:v>23986</c:v>
                </c:pt>
                <c:pt idx="309">
                  <c:v>24016</c:v>
                </c:pt>
                <c:pt idx="310">
                  <c:v>24047</c:v>
                </c:pt>
                <c:pt idx="311">
                  <c:v>24077</c:v>
                </c:pt>
                <c:pt idx="312">
                  <c:v>24108</c:v>
                </c:pt>
                <c:pt idx="313">
                  <c:v>24139</c:v>
                </c:pt>
                <c:pt idx="314">
                  <c:v>24167</c:v>
                </c:pt>
                <c:pt idx="315">
                  <c:v>24198</c:v>
                </c:pt>
                <c:pt idx="316">
                  <c:v>24228</c:v>
                </c:pt>
                <c:pt idx="317">
                  <c:v>24259</c:v>
                </c:pt>
                <c:pt idx="318">
                  <c:v>24289</c:v>
                </c:pt>
                <c:pt idx="319">
                  <c:v>24320</c:v>
                </c:pt>
                <c:pt idx="320">
                  <c:v>24351</c:v>
                </c:pt>
                <c:pt idx="321">
                  <c:v>24381</c:v>
                </c:pt>
                <c:pt idx="322">
                  <c:v>24412</c:v>
                </c:pt>
                <c:pt idx="323">
                  <c:v>24442</c:v>
                </c:pt>
                <c:pt idx="324">
                  <c:v>24473</c:v>
                </c:pt>
                <c:pt idx="325">
                  <c:v>24504</c:v>
                </c:pt>
                <c:pt idx="326">
                  <c:v>24532</c:v>
                </c:pt>
                <c:pt idx="327">
                  <c:v>24563</c:v>
                </c:pt>
                <c:pt idx="328">
                  <c:v>24593</c:v>
                </c:pt>
                <c:pt idx="329">
                  <c:v>24624</c:v>
                </c:pt>
                <c:pt idx="330">
                  <c:v>24654</c:v>
                </c:pt>
                <c:pt idx="331">
                  <c:v>24685</c:v>
                </c:pt>
                <c:pt idx="332">
                  <c:v>24716</c:v>
                </c:pt>
                <c:pt idx="333">
                  <c:v>24746</c:v>
                </c:pt>
                <c:pt idx="334">
                  <c:v>24777</c:v>
                </c:pt>
                <c:pt idx="335">
                  <c:v>24807</c:v>
                </c:pt>
                <c:pt idx="336">
                  <c:v>24838</c:v>
                </c:pt>
                <c:pt idx="337">
                  <c:v>24869</c:v>
                </c:pt>
                <c:pt idx="338">
                  <c:v>24898</c:v>
                </c:pt>
                <c:pt idx="339">
                  <c:v>24929</c:v>
                </c:pt>
                <c:pt idx="340">
                  <c:v>24959</c:v>
                </c:pt>
                <c:pt idx="341">
                  <c:v>24990</c:v>
                </c:pt>
                <c:pt idx="342">
                  <c:v>25020</c:v>
                </c:pt>
                <c:pt idx="343">
                  <c:v>25051</c:v>
                </c:pt>
                <c:pt idx="344">
                  <c:v>25082</c:v>
                </c:pt>
                <c:pt idx="345">
                  <c:v>25112</c:v>
                </c:pt>
                <c:pt idx="346">
                  <c:v>25143</c:v>
                </c:pt>
                <c:pt idx="347">
                  <c:v>25173</c:v>
                </c:pt>
                <c:pt idx="348">
                  <c:v>25204</c:v>
                </c:pt>
                <c:pt idx="349">
                  <c:v>25235</c:v>
                </c:pt>
                <c:pt idx="350">
                  <c:v>25263</c:v>
                </c:pt>
                <c:pt idx="351">
                  <c:v>25294</c:v>
                </c:pt>
                <c:pt idx="352">
                  <c:v>25324</c:v>
                </c:pt>
                <c:pt idx="353">
                  <c:v>25355</c:v>
                </c:pt>
                <c:pt idx="354">
                  <c:v>25385</c:v>
                </c:pt>
                <c:pt idx="355">
                  <c:v>25416</c:v>
                </c:pt>
                <c:pt idx="356">
                  <c:v>25447</c:v>
                </c:pt>
                <c:pt idx="357">
                  <c:v>25477</c:v>
                </c:pt>
                <c:pt idx="358">
                  <c:v>25508</c:v>
                </c:pt>
                <c:pt idx="359">
                  <c:v>25538</c:v>
                </c:pt>
                <c:pt idx="360">
                  <c:v>25569</c:v>
                </c:pt>
                <c:pt idx="361">
                  <c:v>25600</c:v>
                </c:pt>
                <c:pt idx="362">
                  <c:v>25628</c:v>
                </c:pt>
                <c:pt idx="363">
                  <c:v>25659</c:v>
                </c:pt>
                <c:pt idx="364">
                  <c:v>25689</c:v>
                </c:pt>
                <c:pt idx="365">
                  <c:v>25720</c:v>
                </c:pt>
                <c:pt idx="366">
                  <c:v>25750</c:v>
                </c:pt>
                <c:pt idx="367">
                  <c:v>25781</c:v>
                </c:pt>
                <c:pt idx="368">
                  <c:v>25812</c:v>
                </c:pt>
                <c:pt idx="369">
                  <c:v>25842</c:v>
                </c:pt>
                <c:pt idx="370">
                  <c:v>25873</c:v>
                </c:pt>
                <c:pt idx="371">
                  <c:v>25903</c:v>
                </c:pt>
                <c:pt idx="372">
                  <c:v>25934</c:v>
                </c:pt>
                <c:pt idx="373">
                  <c:v>25965</c:v>
                </c:pt>
                <c:pt idx="374">
                  <c:v>25993</c:v>
                </c:pt>
                <c:pt idx="375">
                  <c:v>26024</c:v>
                </c:pt>
                <c:pt idx="376">
                  <c:v>26054</c:v>
                </c:pt>
                <c:pt idx="377">
                  <c:v>26085</c:v>
                </c:pt>
                <c:pt idx="378">
                  <c:v>26115</c:v>
                </c:pt>
                <c:pt idx="379">
                  <c:v>26146</c:v>
                </c:pt>
                <c:pt idx="380">
                  <c:v>26177</c:v>
                </c:pt>
                <c:pt idx="381">
                  <c:v>26207</c:v>
                </c:pt>
                <c:pt idx="382">
                  <c:v>26238</c:v>
                </c:pt>
                <c:pt idx="383">
                  <c:v>26268</c:v>
                </c:pt>
                <c:pt idx="384">
                  <c:v>26299</c:v>
                </c:pt>
                <c:pt idx="385">
                  <c:v>26330</c:v>
                </c:pt>
                <c:pt idx="386">
                  <c:v>26359</c:v>
                </c:pt>
                <c:pt idx="387">
                  <c:v>26390</c:v>
                </c:pt>
                <c:pt idx="388">
                  <c:v>26420</c:v>
                </c:pt>
                <c:pt idx="389">
                  <c:v>26451</c:v>
                </c:pt>
                <c:pt idx="390">
                  <c:v>26481</c:v>
                </c:pt>
                <c:pt idx="391">
                  <c:v>26512</c:v>
                </c:pt>
                <c:pt idx="392">
                  <c:v>26543</c:v>
                </c:pt>
                <c:pt idx="393">
                  <c:v>26573</c:v>
                </c:pt>
                <c:pt idx="394">
                  <c:v>26604</c:v>
                </c:pt>
                <c:pt idx="395">
                  <c:v>26634</c:v>
                </c:pt>
                <c:pt idx="396">
                  <c:v>26665</c:v>
                </c:pt>
                <c:pt idx="397">
                  <c:v>26696</c:v>
                </c:pt>
                <c:pt idx="398">
                  <c:v>26724</c:v>
                </c:pt>
                <c:pt idx="399">
                  <c:v>26755</c:v>
                </c:pt>
                <c:pt idx="400">
                  <c:v>26785</c:v>
                </c:pt>
                <c:pt idx="401">
                  <c:v>26816</c:v>
                </c:pt>
                <c:pt idx="402">
                  <c:v>26846</c:v>
                </c:pt>
                <c:pt idx="403">
                  <c:v>26877</c:v>
                </c:pt>
                <c:pt idx="404">
                  <c:v>26908</c:v>
                </c:pt>
                <c:pt idx="405">
                  <c:v>26938</c:v>
                </c:pt>
                <c:pt idx="406">
                  <c:v>26969</c:v>
                </c:pt>
                <c:pt idx="407">
                  <c:v>26999</c:v>
                </c:pt>
                <c:pt idx="408">
                  <c:v>27030</c:v>
                </c:pt>
                <c:pt idx="409">
                  <c:v>27061</c:v>
                </c:pt>
                <c:pt idx="410">
                  <c:v>27089</c:v>
                </c:pt>
                <c:pt idx="411">
                  <c:v>27120</c:v>
                </c:pt>
                <c:pt idx="412">
                  <c:v>27150</c:v>
                </c:pt>
                <c:pt idx="413">
                  <c:v>27181</c:v>
                </c:pt>
                <c:pt idx="414">
                  <c:v>27211</c:v>
                </c:pt>
                <c:pt idx="415">
                  <c:v>27242</c:v>
                </c:pt>
                <c:pt idx="416">
                  <c:v>27273</c:v>
                </c:pt>
                <c:pt idx="417">
                  <c:v>27303</c:v>
                </c:pt>
                <c:pt idx="418">
                  <c:v>27334</c:v>
                </c:pt>
                <c:pt idx="419">
                  <c:v>27364</c:v>
                </c:pt>
                <c:pt idx="420">
                  <c:v>27395</c:v>
                </c:pt>
                <c:pt idx="421">
                  <c:v>27426</c:v>
                </c:pt>
                <c:pt idx="422">
                  <c:v>27454</c:v>
                </c:pt>
                <c:pt idx="423">
                  <c:v>27485</c:v>
                </c:pt>
                <c:pt idx="424">
                  <c:v>27515</c:v>
                </c:pt>
                <c:pt idx="425">
                  <c:v>27546</c:v>
                </c:pt>
                <c:pt idx="426">
                  <c:v>27576</c:v>
                </c:pt>
                <c:pt idx="427">
                  <c:v>27607</c:v>
                </c:pt>
                <c:pt idx="428">
                  <c:v>27638</c:v>
                </c:pt>
                <c:pt idx="429">
                  <c:v>27668</c:v>
                </c:pt>
                <c:pt idx="430">
                  <c:v>27699</c:v>
                </c:pt>
                <c:pt idx="431">
                  <c:v>27729</c:v>
                </c:pt>
                <c:pt idx="432">
                  <c:v>27760</c:v>
                </c:pt>
                <c:pt idx="433">
                  <c:v>27791</c:v>
                </c:pt>
                <c:pt idx="434">
                  <c:v>27820</c:v>
                </c:pt>
                <c:pt idx="435">
                  <c:v>27851</c:v>
                </c:pt>
                <c:pt idx="436">
                  <c:v>27881</c:v>
                </c:pt>
                <c:pt idx="437">
                  <c:v>27912</c:v>
                </c:pt>
                <c:pt idx="438">
                  <c:v>27942</c:v>
                </c:pt>
                <c:pt idx="439">
                  <c:v>27973</c:v>
                </c:pt>
                <c:pt idx="440">
                  <c:v>28004</c:v>
                </c:pt>
                <c:pt idx="441">
                  <c:v>28034</c:v>
                </c:pt>
                <c:pt idx="442">
                  <c:v>28065</c:v>
                </c:pt>
                <c:pt idx="443">
                  <c:v>28095</c:v>
                </c:pt>
                <c:pt idx="444">
                  <c:v>28126</c:v>
                </c:pt>
                <c:pt idx="445">
                  <c:v>28157</c:v>
                </c:pt>
                <c:pt idx="446">
                  <c:v>28185</c:v>
                </c:pt>
                <c:pt idx="447">
                  <c:v>28216</c:v>
                </c:pt>
                <c:pt idx="448">
                  <c:v>28246</c:v>
                </c:pt>
                <c:pt idx="449">
                  <c:v>28277</c:v>
                </c:pt>
                <c:pt idx="450">
                  <c:v>28307</c:v>
                </c:pt>
                <c:pt idx="451">
                  <c:v>28338</c:v>
                </c:pt>
                <c:pt idx="452">
                  <c:v>28369</c:v>
                </c:pt>
                <c:pt idx="453">
                  <c:v>28399</c:v>
                </c:pt>
                <c:pt idx="454">
                  <c:v>28430</c:v>
                </c:pt>
                <c:pt idx="455">
                  <c:v>28460</c:v>
                </c:pt>
                <c:pt idx="456">
                  <c:v>28491</c:v>
                </c:pt>
                <c:pt idx="457">
                  <c:v>28522</c:v>
                </c:pt>
                <c:pt idx="458">
                  <c:v>28550</c:v>
                </c:pt>
                <c:pt idx="459">
                  <c:v>28581</c:v>
                </c:pt>
                <c:pt idx="460">
                  <c:v>28611</c:v>
                </c:pt>
                <c:pt idx="461">
                  <c:v>28642</c:v>
                </c:pt>
                <c:pt idx="462">
                  <c:v>28672</c:v>
                </c:pt>
                <c:pt idx="463">
                  <c:v>28703</c:v>
                </c:pt>
                <c:pt idx="464">
                  <c:v>28734</c:v>
                </c:pt>
                <c:pt idx="465">
                  <c:v>28764</c:v>
                </c:pt>
                <c:pt idx="466">
                  <c:v>28795</c:v>
                </c:pt>
                <c:pt idx="467">
                  <c:v>28825</c:v>
                </c:pt>
                <c:pt idx="468">
                  <c:v>28856</c:v>
                </c:pt>
                <c:pt idx="469">
                  <c:v>28887</c:v>
                </c:pt>
                <c:pt idx="470">
                  <c:v>28915</c:v>
                </c:pt>
                <c:pt idx="471">
                  <c:v>28946</c:v>
                </c:pt>
                <c:pt idx="472">
                  <c:v>28976</c:v>
                </c:pt>
                <c:pt idx="473">
                  <c:v>29007</c:v>
                </c:pt>
                <c:pt idx="474">
                  <c:v>29037</c:v>
                </c:pt>
                <c:pt idx="475">
                  <c:v>29068</c:v>
                </c:pt>
                <c:pt idx="476">
                  <c:v>29099</c:v>
                </c:pt>
                <c:pt idx="477">
                  <c:v>29129</c:v>
                </c:pt>
                <c:pt idx="478">
                  <c:v>29160</c:v>
                </c:pt>
                <c:pt idx="479">
                  <c:v>29190</c:v>
                </c:pt>
                <c:pt idx="480">
                  <c:v>29221</c:v>
                </c:pt>
                <c:pt idx="481">
                  <c:v>29252</c:v>
                </c:pt>
                <c:pt idx="482">
                  <c:v>29281</c:v>
                </c:pt>
                <c:pt idx="483">
                  <c:v>29312</c:v>
                </c:pt>
                <c:pt idx="484">
                  <c:v>29342</c:v>
                </c:pt>
                <c:pt idx="485">
                  <c:v>29373</c:v>
                </c:pt>
                <c:pt idx="486">
                  <c:v>29403</c:v>
                </c:pt>
                <c:pt idx="487">
                  <c:v>29434</c:v>
                </c:pt>
                <c:pt idx="488">
                  <c:v>29465</c:v>
                </c:pt>
                <c:pt idx="489">
                  <c:v>29495</c:v>
                </c:pt>
                <c:pt idx="490">
                  <c:v>29526</c:v>
                </c:pt>
                <c:pt idx="491">
                  <c:v>29556</c:v>
                </c:pt>
                <c:pt idx="492">
                  <c:v>29587</c:v>
                </c:pt>
                <c:pt idx="493">
                  <c:v>29618</c:v>
                </c:pt>
                <c:pt idx="494">
                  <c:v>29646</c:v>
                </c:pt>
                <c:pt idx="495">
                  <c:v>29677</c:v>
                </c:pt>
                <c:pt idx="496">
                  <c:v>29707</c:v>
                </c:pt>
                <c:pt idx="497">
                  <c:v>29738</c:v>
                </c:pt>
                <c:pt idx="498">
                  <c:v>29768</c:v>
                </c:pt>
                <c:pt idx="499">
                  <c:v>29799</c:v>
                </c:pt>
                <c:pt idx="500">
                  <c:v>29830</c:v>
                </c:pt>
                <c:pt idx="501">
                  <c:v>29860</c:v>
                </c:pt>
                <c:pt idx="502">
                  <c:v>29891</c:v>
                </c:pt>
                <c:pt idx="503">
                  <c:v>29921</c:v>
                </c:pt>
                <c:pt idx="504">
                  <c:v>29952</c:v>
                </c:pt>
                <c:pt idx="505">
                  <c:v>29983</c:v>
                </c:pt>
                <c:pt idx="506">
                  <c:v>30011</c:v>
                </c:pt>
                <c:pt idx="507">
                  <c:v>30042</c:v>
                </c:pt>
                <c:pt idx="508">
                  <c:v>30072</c:v>
                </c:pt>
                <c:pt idx="509">
                  <c:v>30103</c:v>
                </c:pt>
                <c:pt idx="510">
                  <c:v>30133</c:v>
                </c:pt>
                <c:pt idx="511">
                  <c:v>30164</c:v>
                </c:pt>
                <c:pt idx="512">
                  <c:v>30195</c:v>
                </c:pt>
                <c:pt idx="513">
                  <c:v>30225</c:v>
                </c:pt>
                <c:pt idx="514">
                  <c:v>30256</c:v>
                </c:pt>
                <c:pt idx="515">
                  <c:v>30286</c:v>
                </c:pt>
                <c:pt idx="516">
                  <c:v>30317</c:v>
                </c:pt>
                <c:pt idx="517">
                  <c:v>30348</c:v>
                </c:pt>
                <c:pt idx="518">
                  <c:v>30376</c:v>
                </c:pt>
                <c:pt idx="519">
                  <c:v>30407</c:v>
                </c:pt>
                <c:pt idx="520">
                  <c:v>30437</c:v>
                </c:pt>
                <c:pt idx="521">
                  <c:v>30468</c:v>
                </c:pt>
                <c:pt idx="522">
                  <c:v>30498</c:v>
                </c:pt>
                <c:pt idx="523">
                  <c:v>30529</c:v>
                </c:pt>
                <c:pt idx="524">
                  <c:v>30560</c:v>
                </c:pt>
                <c:pt idx="525">
                  <c:v>30590</c:v>
                </c:pt>
                <c:pt idx="526">
                  <c:v>30621</c:v>
                </c:pt>
                <c:pt idx="527">
                  <c:v>30651</c:v>
                </c:pt>
                <c:pt idx="528">
                  <c:v>30682</c:v>
                </c:pt>
                <c:pt idx="529">
                  <c:v>30713</c:v>
                </c:pt>
                <c:pt idx="530">
                  <c:v>30742</c:v>
                </c:pt>
                <c:pt idx="531">
                  <c:v>30773</c:v>
                </c:pt>
                <c:pt idx="532">
                  <c:v>30803</c:v>
                </c:pt>
                <c:pt idx="533">
                  <c:v>30834</c:v>
                </c:pt>
                <c:pt idx="534">
                  <c:v>30864</c:v>
                </c:pt>
                <c:pt idx="535">
                  <c:v>30895</c:v>
                </c:pt>
                <c:pt idx="536">
                  <c:v>30926</c:v>
                </c:pt>
                <c:pt idx="537">
                  <c:v>30956</c:v>
                </c:pt>
                <c:pt idx="538">
                  <c:v>30987</c:v>
                </c:pt>
                <c:pt idx="539">
                  <c:v>31017</c:v>
                </c:pt>
                <c:pt idx="540">
                  <c:v>31048</c:v>
                </c:pt>
                <c:pt idx="541">
                  <c:v>31079</c:v>
                </c:pt>
                <c:pt idx="542">
                  <c:v>31107</c:v>
                </c:pt>
                <c:pt idx="543">
                  <c:v>31138</c:v>
                </c:pt>
                <c:pt idx="544">
                  <c:v>31168</c:v>
                </c:pt>
                <c:pt idx="545">
                  <c:v>31199</c:v>
                </c:pt>
                <c:pt idx="546">
                  <c:v>31229</c:v>
                </c:pt>
                <c:pt idx="547">
                  <c:v>31260</c:v>
                </c:pt>
                <c:pt idx="548">
                  <c:v>31291</c:v>
                </c:pt>
                <c:pt idx="549">
                  <c:v>31321</c:v>
                </c:pt>
                <c:pt idx="550">
                  <c:v>31352</c:v>
                </c:pt>
                <c:pt idx="551">
                  <c:v>31382</c:v>
                </c:pt>
                <c:pt idx="552">
                  <c:v>31413</c:v>
                </c:pt>
                <c:pt idx="553">
                  <c:v>31444</c:v>
                </c:pt>
                <c:pt idx="554">
                  <c:v>31472</c:v>
                </c:pt>
                <c:pt idx="555">
                  <c:v>31503</c:v>
                </c:pt>
                <c:pt idx="556">
                  <c:v>31533</c:v>
                </c:pt>
                <c:pt idx="557">
                  <c:v>31564</c:v>
                </c:pt>
                <c:pt idx="558">
                  <c:v>31594</c:v>
                </c:pt>
                <c:pt idx="559">
                  <c:v>31625</c:v>
                </c:pt>
                <c:pt idx="560">
                  <c:v>31656</c:v>
                </c:pt>
                <c:pt idx="561">
                  <c:v>31686</c:v>
                </c:pt>
                <c:pt idx="562">
                  <c:v>31717</c:v>
                </c:pt>
                <c:pt idx="563">
                  <c:v>31747</c:v>
                </c:pt>
                <c:pt idx="564">
                  <c:v>31778</c:v>
                </c:pt>
                <c:pt idx="565">
                  <c:v>31809</c:v>
                </c:pt>
                <c:pt idx="566">
                  <c:v>31837</c:v>
                </c:pt>
                <c:pt idx="567">
                  <c:v>31868</c:v>
                </c:pt>
                <c:pt idx="568">
                  <c:v>31898</c:v>
                </c:pt>
                <c:pt idx="569">
                  <c:v>31929</c:v>
                </c:pt>
                <c:pt idx="570">
                  <c:v>31959</c:v>
                </c:pt>
                <c:pt idx="571">
                  <c:v>31990</c:v>
                </c:pt>
                <c:pt idx="572">
                  <c:v>32021</c:v>
                </c:pt>
                <c:pt idx="573">
                  <c:v>32051</c:v>
                </c:pt>
                <c:pt idx="574">
                  <c:v>32082</c:v>
                </c:pt>
                <c:pt idx="575">
                  <c:v>32112</c:v>
                </c:pt>
                <c:pt idx="576">
                  <c:v>32143</c:v>
                </c:pt>
                <c:pt idx="577">
                  <c:v>32174</c:v>
                </c:pt>
                <c:pt idx="578">
                  <c:v>32203</c:v>
                </c:pt>
                <c:pt idx="579">
                  <c:v>32234</c:v>
                </c:pt>
                <c:pt idx="580">
                  <c:v>32264</c:v>
                </c:pt>
                <c:pt idx="581">
                  <c:v>32295</c:v>
                </c:pt>
                <c:pt idx="582">
                  <c:v>32325</c:v>
                </c:pt>
                <c:pt idx="583">
                  <c:v>32356</c:v>
                </c:pt>
                <c:pt idx="584">
                  <c:v>32387</c:v>
                </c:pt>
                <c:pt idx="585">
                  <c:v>32417</c:v>
                </c:pt>
                <c:pt idx="586">
                  <c:v>32448</c:v>
                </c:pt>
                <c:pt idx="587">
                  <c:v>32478</c:v>
                </c:pt>
                <c:pt idx="588">
                  <c:v>32509</c:v>
                </c:pt>
                <c:pt idx="589">
                  <c:v>32540</c:v>
                </c:pt>
                <c:pt idx="590">
                  <c:v>32568</c:v>
                </c:pt>
                <c:pt idx="591">
                  <c:v>32599</c:v>
                </c:pt>
                <c:pt idx="592">
                  <c:v>32629</c:v>
                </c:pt>
                <c:pt idx="593">
                  <c:v>32660</c:v>
                </c:pt>
                <c:pt idx="594">
                  <c:v>32690</c:v>
                </c:pt>
                <c:pt idx="595">
                  <c:v>32721</c:v>
                </c:pt>
                <c:pt idx="596">
                  <c:v>32752</c:v>
                </c:pt>
                <c:pt idx="597">
                  <c:v>32782</c:v>
                </c:pt>
                <c:pt idx="598">
                  <c:v>32813</c:v>
                </c:pt>
                <c:pt idx="599">
                  <c:v>32843</c:v>
                </c:pt>
                <c:pt idx="600">
                  <c:v>32874</c:v>
                </c:pt>
                <c:pt idx="601">
                  <c:v>32905</c:v>
                </c:pt>
                <c:pt idx="602">
                  <c:v>32933</c:v>
                </c:pt>
                <c:pt idx="603">
                  <c:v>32964</c:v>
                </c:pt>
                <c:pt idx="604">
                  <c:v>32994</c:v>
                </c:pt>
                <c:pt idx="605">
                  <c:v>33025</c:v>
                </c:pt>
                <c:pt idx="606">
                  <c:v>33055</c:v>
                </c:pt>
                <c:pt idx="607">
                  <c:v>33086</c:v>
                </c:pt>
                <c:pt idx="608">
                  <c:v>33117</c:v>
                </c:pt>
                <c:pt idx="609">
                  <c:v>33147</c:v>
                </c:pt>
                <c:pt idx="610">
                  <c:v>33178</c:v>
                </c:pt>
                <c:pt idx="611">
                  <c:v>33208</c:v>
                </c:pt>
                <c:pt idx="612">
                  <c:v>33239</c:v>
                </c:pt>
                <c:pt idx="613">
                  <c:v>33270</c:v>
                </c:pt>
                <c:pt idx="614">
                  <c:v>33298</c:v>
                </c:pt>
                <c:pt idx="615">
                  <c:v>33329</c:v>
                </c:pt>
                <c:pt idx="616">
                  <c:v>33359</c:v>
                </c:pt>
                <c:pt idx="617">
                  <c:v>33390</c:v>
                </c:pt>
                <c:pt idx="618">
                  <c:v>33420</c:v>
                </c:pt>
                <c:pt idx="619">
                  <c:v>33451</c:v>
                </c:pt>
                <c:pt idx="620">
                  <c:v>33482</c:v>
                </c:pt>
                <c:pt idx="621">
                  <c:v>33512</c:v>
                </c:pt>
                <c:pt idx="622">
                  <c:v>33543</c:v>
                </c:pt>
                <c:pt idx="623">
                  <c:v>33573</c:v>
                </c:pt>
                <c:pt idx="624">
                  <c:v>33604</c:v>
                </c:pt>
                <c:pt idx="625">
                  <c:v>33635</c:v>
                </c:pt>
                <c:pt idx="626">
                  <c:v>33664</c:v>
                </c:pt>
                <c:pt idx="627">
                  <c:v>33695</c:v>
                </c:pt>
                <c:pt idx="628">
                  <c:v>33725</c:v>
                </c:pt>
                <c:pt idx="629">
                  <c:v>33756</c:v>
                </c:pt>
                <c:pt idx="630">
                  <c:v>33786</c:v>
                </c:pt>
                <c:pt idx="631">
                  <c:v>33817</c:v>
                </c:pt>
                <c:pt idx="632">
                  <c:v>33848</c:v>
                </c:pt>
                <c:pt idx="633">
                  <c:v>33878</c:v>
                </c:pt>
                <c:pt idx="634">
                  <c:v>33909</c:v>
                </c:pt>
                <c:pt idx="635">
                  <c:v>33939</c:v>
                </c:pt>
                <c:pt idx="636">
                  <c:v>33970</c:v>
                </c:pt>
                <c:pt idx="637">
                  <c:v>34001</c:v>
                </c:pt>
                <c:pt idx="638">
                  <c:v>34029</c:v>
                </c:pt>
                <c:pt idx="639">
                  <c:v>34060</c:v>
                </c:pt>
                <c:pt idx="640">
                  <c:v>34090</c:v>
                </c:pt>
                <c:pt idx="641">
                  <c:v>34121</c:v>
                </c:pt>
                <c:pt idx="642">
                  <c:v>34151</c:v>
                </c:pt>
                <c:pt idx="643">
                  <c:v>34182</c:v>
                </c:pt>
                <c:pt idx="644">
                  <c:v>34213</c:v>
                </c:pt>
                <c:pt idx="645">
                  <c:v>34243</c:v>
                </c:pt>
                <c:pt idx="646">
                  <c:v>34274</c:v>
                </c:pt>
                <c:pt idx="647">
                  <c:v>34304</c:v>
                </c:pt>
                <c:pt idx="648">
                  <c:v>34335</c:v>
                </c:pt>
                <c:pt idx="649">
                  <c:v>34366</c:v>
                </c:pt>
                <c:pt idx="650">
                  <c:v>34394</c:v>
                </c:pt>
                <c:pt idx="651">
                  <c:v>34425</c:v>
                </c:pt>
                <c:pt idx="652">
                  <c:v>34455</c:v>
                </c:pt>
                <c:pt idx="653">
                  <c:v>34486</c:v>
                </c:pt>
                <c:pt idx="654">
                  <c:v>34516</c:v>
                </c:pt>
                <c:pt idx="655">
                  <c:v>34547</c:v>
                </c:pt>
                <c:pt idx="656">
                  <c:v>34578</c:v>
                </c:pt>
                <c:pt idx="657">
                  <c:v>34608</c:v>
                </c:pt>
                <c:pt idx="658">
                  <c:v>34639</c:v>
                </c:pt>
                <c:pt idx="659">
                  <c:v>34669</c:v>
                </c:pt>
                <c:pt idx="660">
                  <c:v>34700</c:v>
                </c:pt>
                <c:pt idx="661">
                  <c:v>34731</c:v>
                </c:pt>
                <c:pt idx="662">
                  <c:v>34759</c:v>
                </c:pt>
                <c:pt idx="663">
                  <c:v>34790</c:v>
                </c:pt>
                <c:pt idx="664">
                  <c:v>34820</c:v>
                </c:pt>
                <c:pt idx="665">
                  <c:v>34851</c:v>
                </c:pt>
                <c:pt idx="666">
                  <c:v>34881</c:v>
                </c:pt>
                <c:pt idx="667">
                  <c:v>34912</c:v>
                </c:pt>
                <c:pt idx="668">
                  <c:v>34943</c:v>
                </c:pt>
                <c:pt idx="669">
                  <c:v>34973</c:v>
                </c:pt>
                <c:pt idx="670">
                  <c:v>35004</c:v>
                </c:pt>
                <c:pt idx="671">
                  <c:v>35034</c:v>
                </c:pt>
                <c:pt idx="672">
                  <c:v>35065</c:v>
                </c:pt>
                <c:pt idx="673">
                  <c:v>35096</c:v>
                </c:pt>
                <c:pt idx="674">
                  <c:v>35125</c:v>
                </c:pt>
                <c:pt idx="675">
                  <c:v>35156</c:v>
                </c:pt>
                <c:pt idx="676">
                  <c:v>35186</c:v>
                </c:pt>
                <c:pt idx="677">
                  <c:v>35217</c:v>
                </c:pt>
                <c:pt idx="678">
                  <c:v>35247</c:v>
                </c:pt>
                <c:pt idx="679">
                  <c:v>35278</c:v>
                </c:pt>
                <c:pt idx="680">
                  <c:v>35309</c:v>
                </c:pt>
                <c:pt idx="681">
                  <c:v>35339</c:v>
                </c:pt>
                <c:pt idx="682">
                  <c:v>35370</c:v>
                </c:pt>
                <c:pt idx="683">
                  <c:v>35400</c:v>
                </c:pt>
              </c:numCache>
            </c:numRef>
          </c:xVal>
          <c:yVal>
            <c:numRef>
              <c:f>'Monthly Stage'!$E$3:$E$686</c:f>
              <c:numCache>
                <c:formatCode>0</c:formatCode>
                <c:ptCount val="684"/>
                <c:pt idx="0">
                  <c:v>2916.6666666666665</c:v>
                </c:pt>
                <c:pt idx="1">
                  <c:v>7500.0000278166981</c:v>
                </c:pt>
                <c:pt idx="2">
                  <c:v>7500.0000278166981</c:v>
                </c:pt>
                <c:pt idx="3">
                  <c:v>7500.0000278166981</c:v>
                </c:pt>
                <c:pt idx="4">
                  <c:v>7500.0000278166981</c:v>
                </c:pt>
                <c:pt idx="5">
                  <c:v>7500.0000278166981</c:v>
                </c:pt>
                <c:pt idx="6">
                  <c:v>7500.0000278166981</c:v>
                </c:pt>
                <c:pt idx="7">
                  <c:v>7500.0000278166981</c:v>
                </c:pt>
                <c:pt idx="8">
                  <c:v>7500.0000278166981</c:v>
                </c:pt>
                <c:pt idx="9">
                  <c:v>7500.0000278166981</c:v>
                </c:pt>
                <c:pt idx="10">
                  <c:v>7500.0000278166981</c:v>
                </c:pt>
                <c:pt idx="11">
                  <c:v>7500.0000278166981</c:v>
                </c:pt>
                <c:pt idx="12">
                  <c:v>7500.0000278166981</c:v>
                </c:pt>
                <c:pt idx="13">
                  <c:v>7500.0000278166981</c:v>
                </c:pt>
                <c:pt idx="14">
                  <c:v>7500.0000278166981</c:v>
                </c:pt>
                <c:pt idx="15">
                  <c:v>7500.0000278166981</c:v>
                </c:pt>
                <c:pt idx="16">
                  <c:v>7500.0000278166981</c:v>
                </c:pt>
                <c:pt idx="17">
                  <c:v>7500.0000278166981</c:v>
                </c:pt>
                <c:pt idx="18">
                  <c:v>7500.0000278166981</c:v>
                </c:pt>
                <c:pt idx="19">
                  <c:v>7500.0000278166981</c:v>
                </c:pt>
                <c:pt idx="20">
                  <c:v>7500.0000278166981</c:v>
                </c:pt>
                <c:pt idx="21">
                  <c:v>7500.0000278166981</c:v>
                </c:pt>
                <c:pt idx="22">
                  <c:v>7500.0000278166981</c:v>
                </c:pt>
                <c:pt idx="23">
                  <c:v>7500.0000278166981</c:v>
                </c:pt>
                <c:pt idx="24">
                  <c:v>7500.0000278166981</c:v>
                </c:pt>
                <c:pt idx="25">
                  <c:v>7500.0000278166981</c:v>
                </c:pt>
                <c:pt idx="26">
                  <c:v>7500.0000278166981</c:v>
                </c:pt>
                <c:pt idx="27">
                  <c:v>7500.0000278166981</c:v>
                </c:pt>
                <c:pt idx="28">
                  <c:v>7500.0000278166981</c:v>
                </c:pt>
                <c:pt idx="29">
                  <c:v>7500.0000278166981</c:v>
                </c:pt>
                <c:pt idx="30">
                  <c:v>7500.0000278166981</c:v>
                </c:pt>
                <c:pt idx="31">
                  <c:v>7500.0000278166981</c:v>
                </c:pt>
                <c:pt idx="32">
                  <c:v>7500.0000278166981</c:v>
                </c:pt>
                <c:pt idx="33">
                  <c:v>7500.0000278166981</c:v>
                </c:pt>
                <c:pt idx="34">
                  <c:v>7500.0000278166981</c:v>
                </c:pt>
                <c:pt idx="35">
                  <c:v>7500.0000278166981</c:v>
                </c:pt>
                <c:pt idx="36">
                  <c:v>7500.0000278166981</c:v>
                </c:pt>
                <c:pt idx="37">
                  <c:v>7500.0000278166981</c:v>
                </c:pt>
                <c:pt idx="38">
                  <c:v>7500.0000257943584</c:v>
                </c:pt>
                <c:pt idx="39">
                  <c:v>7500.0000278166981</c:v>
                </c:pt>
                <c:pt idx="40">
                  <c:v>7500.0000278166981</c:v>
                </c:pt>
                <c:pt idx="41">
                  <c:v>7500.0000278166981</c:v>
                </c:pt>
                <c:pt idx="42">
                  <c:v>7500.0000278166981</c:v>
                </c:pt>
                <c:pt idx="43">
                  <c:v>7500.0000278166981</c:v>
                </c:pt>
                <c:pt idx="44">
                  <c:v>7500.0000257943584</c:v>
                </c:pt>
                <c:pt idx="45">
                  <c:v>7500.0000239048977</c:v>
                </c:pt>
                <c:pt idx="46">
                  <c:v>7500.0000239048977</c:v>
                </c:pt>
                <c:pt idx="47">
                  <c:v>7500.0000221349246</c:v>
                </c:pt>
                <c:pt idx="48">
                  <c:v>7500.0000221349246</c:v>
                </c:pt>
                <c:pt idx="49">
                  <c:v>7500.0000221349246</c:v>
                </c:pt>
                <c:pt idx="50">
                  <c:v>7500.0000239048977</c:v>
                </c:pt>
                <c:pt idx="51">
                  <c:v>7500.0000239048977</c:v>
                </c:pt>
                <c:pt idx="52">
                  <c:v>7500.0000239048977</c:v>
                </c:pt>
                <c:pt idx="53">
                  <c:v>7500.0000278166981</c:v>
                </c:pt>
                <c:pt idx="54">
                  <c:v>7500.0000278166981</c:v>
                </c:pt>
                <c:pt idx="55">
                  <c:v>7500.0000257943584</c:v>
                </c:pt>
                <c:pt idx="56">
                  <c:v>7500.0000239048977</c:v>
                </c:pt>
                <c:pt idx="57">
                  <c:v>7500.0000221349246</c:v>
                </c:pt>
                <c:pt idx="58">
                  <c:v>7500.0000221349246</c:v>
                </c:pt>
                <c:pt idx="59">
                  <c:v>7500.0000221349246</c:v>
                </c:pt>
                <c:pt idx="60">
                  <c:v>7500.0000221349246</c:v>
                </c:pt>
                <c:pt idx="61">
                  <c:v>7500.0000221349246</c:v>
                </c:pt>
                <c:pt idx="62">
                  <c:v>7500.0000278166981</c:v>
                </c:pt>
                <c:pt idx="63">
                  <c:v>7500.0000278166981</c:v>
                </c:pt>
                <c:pt idx="64">
                  <c:v>7500.0000278166981</c:v>
                </c:pt>
                <c:pt idx="65">
                  <c:v>7500.0000278166981</c:v>
                </c:pt>
                <c:pt idx="66">
                  <c:v>7500.0000278166981</c:v>
                </c:pt>
                <c:pt idx="67">
                  <c:v>7500.0000278166981</c:v>
                </c:pt>
                <c:pt idx="68">
                  <c:v>7500.0000278166981</c:v>
                </c:pt>
                <c:pt idx="69">
                  <c:v>7500.0000278166981</c:v>
                </c:pt>
                <c:pt idx="70">
                  <c:v>7500.0000278166981</c:v>
                </c:pt>
                <c:pt idx="71">
                  <c:v>7500.0000278166981</c:v>
                </c:pt>
                <c:pt idx="72">
                  <c:v>7500.0000278166981</c:v>
                </c:pt>
                <c:pt idx="73">
                  <c:v>7500.0000278166981</c:v>
                </c:pt>
                <c:pt idx="74">
                  <c:v>7500.0000278166981</c:v>
                </c:pt>
                <c:pt idx="75">
                  <c:v>7500.0000278166981</c:v>
                </c:pt>
                <c:pt idx="76">
                  <c:v>7500.0000278166981</c:v>
                </c:pt>
                <c:pt idx="77">
                  <c:v>7500.0000278166981</c:v>
                </c:pt>
                <c:pt idx="78">
                  <c:v>7500.0000278166981</c:v>
                </c:pt>
                <c:pt idx="79">
                  <c:v>7500.0000278166981</c:v>
                </c:pt>
                <c:pt idx="80">
                  <c:v>7500.0000278166981</c:v>
                </c:pt>
                <c:pt idx="81">
                  <c:v>7500.0000278166981</c:v>
                </c:pt>
                <c:pt idx="82">
                  <c:v>7500.0000278166981</c:v>
                </c:pt>
                <c:pt idx="83">
                  <c:v>7500.0000278166981</c:v>
                </c:pt>
                <c:pt idx="84">
                  <c:v>7500.0000278166981</c:v>
                </c:pt>
                <c:pt idx="85">
                  <c:v>7500.0000278166981</c:v>
                </c:pt>
                <c:pt idx="86">
                  <c:v>7500.0000278166981</c:v>
                </c:pt>
                <c:pt idx="87">
                  <c:v>7500.0000278166981</c:v>
                </c:pt>
                <c:pt idx="88">
                  <c:v>7500.0000278166981</c:v>
                </c:pt>
                <c:pt idx="89">
                  <c:v>7500.0000278166981</c:v>
                </c:pt>
                <c:pt idx="90">
                  <c:v>7500.0000278166981</c:v>
                </c:pt>
                <c:pt idx="91">
                  <c:v>7500.0000278166981</c:v>
                </c:pt>
                <c:pt idx="92">
                  <c:v>7500.0000278166981</c:v>
                </c:pt>
                <c:pt idx="93">
                  <c:v>7500.0000278166981</c:v>
                </c:pt>
                <c:pt idx="94">
                  <c:v>7500.0000257943584</c:v>
                </c:pt>
                <c:pt idx="95">
                  <c:v>7500.0000257943584</c:v>
                </c:pt>
                <c:pt idx="96">
                  <c:v>7500.0000278166981</c:v>
                </c:pt>
                <c:pt idx="97">
                  <c:v>7500.0000278166981</c:v>
                </c:pt>
                <c:pt idx="98">
                  <c:v>7500.0000278166981</c:v>
                </c:pt>
                <c:pt idx="99">
                  <c:v>7500.0000278166981</c:v>
                </c:pt>
                <c:pt idx="100">
                  <c:v>7500.0000278166981</c:v>
                </c:pt>
                <c:pt idx="101">
                  <c:v>7500.0000278166981</c:v>
                </c:pt>
                <c:pt idx="102">
                  <c:v>7500.0000278166981</c:v>
                </c:pt>
                <c:pt idx="103">
                  <c:v>7500.0000278166981</c:v>
                </c:pt>
                <c:pt idx="104">
                  <c:v>7500.0000257943584</c:v>
                </c:pt>
                <c:pt idx="105">
                  <c:v>7500.0000239048977</c:v>
                </c:pt>
                <c:pt idx="106">
                  <c:v>7500.0000221349246</c:v>
                </c:pt>
                <c:pt idx="107">
                  <c:v>7500.0000204788312</c:v>
                </c:pt>
                <c:pt idx="108">
                  <c:v>7500.0000204788312</c:v>
                </c:pt>
                <c:pt idx="109">
                  <c:v>7500.0000204788312</c:v>
                </c:pt>
                <c:pt idx="110">
                  <c:v>7500.0000204788312</c:v>
                </c:pt>
                <c:pt idx="111">
                  <c:v>7500.0000204788312</c:v>
                </c:pt>
                <c:pt idx="112">
                  <c:v>7500.0000189374632</c:v>
                </c:pt>
                <c:pt idx="113">
                  <c:v>7500.0000221349246</c:v>
                </c:pt>
                <c:pt idx="114">
                  <c:v>7500.0000239048977</c:v>
                </c:pt>
                <c:pt idx="115">
                  <c:v>7500.0000221349246</c:v>
                </c:pt>
                <c:pt idx="116">
                  <c:v>7500.0000204788312</c:v>
                </c:pt>
                <c:pt idx="117">
                  <c:v>7500.0000204788312</c:v>
                </c:pt>
                <c:pt idx="118">
                  <c:v>7500.0000221349246</c:v>
                </c:pt>
                <c:pt idx="119">
                  <c:v>7500.0000204788312</c:v>
                </c:pt>
                <c:pt idx="120">
                  <c:v>7500.0000204788312</c:v>
                </c:pt>
                <c:pt idx="121">
                  <c:v>7500.0000204788312</c:v>
                </c:pt>
                <c:pt idx="122">
                  <c:v>7500.0000221349246</c:v>
                </c:pt>
                <c:pt idx="123">
                  <c:v>7500.0000204788312</c:v>
                </c:pt>
                <c:pt idx="124">
                  <c:v>7500.0000204788312</c:v>
                </c:pt>
                <c:pt idx="125">
                  <c:v>7500.0000257943584</c:v>
                </c:pt>
                <c:pt idx="126">
                  <c:v>7500.0000257943584</c:v>
                </c:pt>
                <c:pt idx="127">
                  <c:v>7500.0000278166981</c:v>
                </c:pt>
                <c:pt idx="128">
                  <c:v>7500.0000278166981</c:v>
                </c:pt>
                <c:pt idx="129">
                  <c:v>7500.0000278166981</c:v>
                </c:pt>
                <c:pt idx="130">
                  <c:v>7500.0000278166981</c:v>
                </c:pt>
                <c:pt idx="131">
                  <c:v>7500.0000257943584</c:v>
                </c:pt>
                <c:pt idx="132">
                  <c:v>7500.0000257943584</c:v>
                </c:pt>
                <c:pt idx="133">
                  <c:v>7500.0000239048977</c:v>
                </c:pt>
                <c:pt idx="134">
                  <c:v>7500.0000239048977</c:v>
                </c:pt>
                <c:pt idx="135">
                  <c:v>7500.0000239048977</c:v>
                </c:pt>
                <c:pt idx="136">
                  <c:v>7500.0000221349246</c:v>
                </c:pt>
                <c:pt idx="137">
                  <c:v>7500.0000221349246</c:v>
                </c:pt>
                <c:pt idx="138">
                  <c:v>7500.0000221349246</c:v>
                </c:pt>
                <c:pt idx="139">
                  <c:v>7500.0000221349246</c:v>
                </c:pt>
                <c:pt idx="140">
                  <c:v>7500.0000204788312</c:v>
                </c:pt>
                <c:pt idx="141">
                  <c:v>7500.0000189374632</c:v>
                </c:pt>
                <c:pt idx="142">
                  <c:v>7500.0000174926863</c:v>
                </c:pt>
                <c:pt idx="143">
                  <c:v>7500.0000174926863</c:v>
                </c:pt>
                <c:pt idx="144">
                  <c:v>7500.0000161400885</c:v>
                </c:pt>
                <c:pt idx="145">
                  <c:v>7500.0000161400885</c:v>
                </c:pt>
                <c:pt idx="146">
                  <c:v>7500.0000148865392</c:v>
                </c:pt>
                <c:pt idx="147">
                  <c:v>7500.0000148865392</c:v>
                </c:pt>
                <c:pt idx="148">
                  <c:v>7500.0000148865392</c:v>
                </c:pt>
                <c:pt idx="149">
                  <c:v>7500.0000148865392</c:v>
                </c:pt>
                <c:pt idx="150">
                  <c:v>7500.0000137157913</c:v>
                </c:pt>
                <c:pt idx="151">
                  <c:v>7500.0000126289524</c:v>
                </c:pt>
                <c:pt idx="152">
                  <c:v>7500.0000116362753</c:v>
                </c:pt>
                <c:pt idx="153">
                  <c:v>7500.0000098953169</c:v>
                </c:pt>
                <c:pt idx="154">
                  <c:v>7500.0000098953169</c:v>
                </c:pt>
                <c:pt idx="155">
                  <c:v>7500.000009106071</c:v>
                </c:pt>
                <c:pt idx="156">
                  <c:v>7500.000009106071</c:v>
                </c:pt>
                <c:pt idx="157">
                  <c:v>7500.0000083747263</c:v>
                </c:pt>
                <c:pt idx="158">
                  <c:v>7500.0000083747263</c:v>
                </c:pt>
                <c:pt idx="159">
                  <c:v>7500.0000076940487</c:v>
                </c:pt>
                <c:pt idx="160">
                  <c:v>7500.0000083747263</c:v>
                </c:pt>
                <c:pt idx="161">
                  <c:v>7500.0000083747263</c:v>
                </c:pt>
                <c:pt idx="162">
                  <c:v>7500.0000076940487</c:v>
                </c:pt>
                <c:pt idx="163">
                  <c:v>7500.0000070614287</c:v>
                </c:pt>
                <c:pt idx="164">
                  <c:v>7500.0000064706583</c:v>
                </c:pt>
                <c:pt idx="165">
                  <c:v>7500.0000059232852</c:v>
                </c:pt>
                <c:pt idx="166">
                  <c:v>7500.0000059232852</c:v>
                </c:pt>
                <c:pt idx="167">
                  <c:v>7500.0000059232852</c:v>
                </c:pt>
                <c:pt idx="168">
                  <c:v>7500.0000054135589</c:v>
                </c:pt>
                <c:pt idx="169">
                  <c:v>7500.0000054135589</c:v>
                </c:pt>
                <c:pt idx="170">
                  <c:v>7500.0000049428318</c:v>
                </c:pt>
                <c:pt idx="171">
                  <c:v>7500.0000049428318</c:v>
                </c:pt>
                <c:pt idx="172">
                  <c:v>7500.0000045057905</c:v>
                </c:pt>
                <c:pt idx="173">
                  <c:v>7500.0000045057905</c:v>
                </c:pt>
                <c:pt idx="174">
                  <c:v>7500.0000041036174</c:v>
                </c:pt>
                <c:pt idx="175">
                  <c:v>7500.000003728619</c:v>
                </c:pt>
                <c:pt idx="176">
                  <c:v>7500.0000033848819</c:v>
                </c:pt>
                <c:pt idx="177">
                  <c:v>7500.0000030653609</c:v>
                </c:pt>
                <c:pt idx="178">
                  <c:v>7500.0000030653609</c:v>
                </c:pt>
                <c:pt idx="179">
                  <c:v>7500.0000027737142</c:v>
                </c:pt>
                <c:pt idx="180">
                  <c:v>7500.0000025057952</c:v>
                </c:pt>
                <c:pt idx="181">
                  <c:v>7500.0000022601753</c:v>
                </c:pt>
                <c:pt idx="182">
                  <c:v>7500.0000022601753</c:v>
                </c:pt>
                <c:pt idx="183">
                  <c:v>7500.0000020334073</c:v>
                </c:pt>
                <c:pt idx="184">
                  <c:v>7500.0000018283936</c:v>
                </c:pt>
                <c:pt idx="185">
                  <c:v>7500.0000018283936</c:v>
                </c:pt>
                <c:pt idx="186">
                  <c:v>7500.0000018283936</c:v>
                </c:pt>
                <c:pt idx="187">
                  <c:v>7500.0000016398253</c:v>
                </c:pt>
                <c:pt idx="188">
                  <c:v>7500.0000014667703</c:v>
                </c:pt>
                <c:pt idx="189">
                  <c:v>7500.000001309978</c:v>
                </c:pt>
                <c:pt idx="190">
                  <c:v>7500.0000011667316</c:v>
                </c:pt>
                <c:pt idx="191">
                  <c:v>7500.0000010376643</c:v>
                </c:pt>
                <c:pt idx="192">
                  <c:v>7500.0000009189316</c:v>
                </c:pt>
                <c:pt idx="193">
                  <c:v>7500.0000008126199</c:v>
                </c:pt>
                <c:pt idx="194">
                  <c:v>7500.0000007152876</c:v>
                </c:pt>
                <c:pt idx="195">
                  <c:v>7500.000000627595</c:v>
                </c:pt>
                <c:pt idx="196">
                  <c:v>7500.0000001107082</c:v>
                </c:pt>
                <c:pt idx="197">
                  <c:v>7500.0000001107082</c:v>
                </c:pt>
                <c:pt idx="198">
                  <c:v>7500.0000001107082</c:v>
                </c:pt>
                <c:pt idx="199">
                  <c:v>7500.0000001107082</c:v>
                </c:pt>
                <c:pt idx="200">
                  <c:v>7500.0000001107082</c:v>
                </c:pt>
                <c:pt idx="201">
                  <c:v>7500.0000001107082</c:v>
                </c:pt>
                <c:pt idx="202">
                  <c:v>7500.0000001107082</c:v>
                </c:pt>
                <c:pt idx="203">
                  <c:v>7500.0000000908431</c:v>
                </c:pt>
                <c:pt idx="204">
                  <c:v>7500.0000000737637</c:v>
                </c:pt>
                <c:pt idx="205">
                  <c:v>7500.0000000470764</c:v>
                </c:pt>
                <c:pt idx="206">
                  <c:v>7500.0000000286354</c:v>
                </c:pt>
                <c:pt idx="207">
                  <c:v>7500.0000000165664</c:v>
                </c:pt>
                <c:pt idx="208">
                  <c:v>7500.0000016398253</c:v>
                </c:pt>
                <c:pt idx="209">
                  <c:v>7500.0000083747263</c:v>
                </c:pt>
                <c:pt idx="210">
                  <c:v>7500.0000107363157</c:v>
                </c:pt>
                <c:pt idx="211">
                  <c:v>7500.0000098953169</c:v>
                </c:pt>
                <c:pt idx="212">
                  <c:v>7500.000009106071</c:v>
                </c:pt>
                <c:pt idx="213">
                  <c:v>7500.000009106071</c:v>
                </c:pt>
                <c:pt idx="214">
                  <c:v>7500.0000083747263</c:v>
                </c:pt>
                <c:pt idx="215">
                  <c:v>7500.000009106071</c:v>
                </c:pt>
                <c:pt idx="216">
                  <c:v>7500.000009106071</c:v>
                </c:pt>
                <c:pt idx="217">
                  <c:v>7500.000009106071</c:v>
                </c:pt>
                <c:pt idx="218">
                  <c:v>7500.0000083747263</c:v>
                </c:pt>
                <c:pt idx="219">
                  <c:v>7500.000009106071</c:v>
                </c:pt>
                <c:pt idx="220">
                  <c:v>7500.0000116362753</c:v>
                </c:pt>
                <c:pt idx="221">
                  <c:v>7500.0000161400885</c:v>
                </c:pt>
                <c:pt idx="222">
                  <c:v>7500.0000161400885</c:v>
                </c:pt>
                <c:pt idx="223">
                  <c:v>7500.0000148865392</c:v>
                </c:pt>
                <c:pt idx="224">
                  <c:v>7500.0000137157913</c:v>
                </c:pt>
                <c:pt idx="225">
                  <c:v>7500.0000137157913</c:v>
                </c:pt>
                <c:pt idx="226">
                  <c:v>7500.0000137157913</c:v>
                </c:pt>
                <c:pt idx="227">
                  <c:v>7500.0000126289524</c:v>
                </c:pt>
                <c:pt idx="228">
                  <c:v>7500.0000126289524</c:v>
                </c:pt>
                <c:pt idx="229">
                  <c:v>7500.0000116362753</c:v>
                </c:pt>
                <c:pt idx="230">
                  <c:v>7500.0000116362753</c:v>
                </c:pt>
                <c:pt idx="231">
                  <c:v>7500.0000107363157</c:v>
                </c:pt>
                <c:pt idx="232">
                  <c:v>7500.0000107363157</c:v>
                </c:pt>
                <c:pt idx="233">
                  <c:v>7500.0000098953169</c:v>
                </c:pt>
                <c:pt idx="234">
                  <c:v>7500.0000107363157</c:v>
                </c:pt>
                <c:pt idx="235">
                  <c:v>7500.0000107363157</c:v>
                </c:pt>
                <c:pt idx="236">
                  <c:v>7500.0000098953169</c:v>
                </c:pt>
                <c:pt idx="237">
                  <c:v>7500.000009106071</c:v>
                </c:pt>
                <c:pt idx="238">
                  <c:v>7500.0000116362753</c:v>
                </c:pt>
                <c:pt idx="239">
                  <c:v>7500.0000107363157</c:v>
                </c:pt>
                <c:pt idx="240">
                  <c:v>7500.0000107363157</c:v>
                </c:pt>
                <c:pt idx="241">
                  <c:v>7500.0000116362753</c:v>
                </c:pt>
                <c:pt idx="242">
                  <c:v>7500.0000116362753</c:v>
                </c:pt>
                <c:pt idx="243">
                  <c:v>7500.0000116362753</c:v>
                </c:pt>
                <c:pt idx="244">
                  <c:v>7500.0000116362753</c:v>
                </c:pt>
                <c:pt idx="245">
                  <c:v>7500.0000107363157</c:v>
                </c:pt>
                <c:pt idx="246">
                  <c:v>7500.0000107363157</c:v>
                </c:pt>
                <c:pt idx="247">
                  <c:v>7500.0000098953169</c:v>
                </c:pt>
                <c:pt idx="248">
                  <c:v>7500.0000098953169</c:v>
                </c:pt>
                <c:pt idx="249">
                  <c:v>7500.000009106071</c:v>
                </c:pt>
                <c:pt idx="250">
                  <c:v>7500.000009106071</c:v>
                </c:pt>
                <c:pt idx="251">
                  <c:v>7500.0000083747263</c:v>
                </c:pt>
                <c:pt idx="252">
                  <c:v>7500.0000083747263</c:v>
                </c:pt>
                <c:pt idx="253">
                  <c:v>7500.0000083747263</c:v>
                </c:pt>
                <c:pt idx="254">
                  <c:v>7500.0000083747263</c:v>
                </c:pt>
                <c:pt idx="255">
                  <c:v>7500.0000083747263</c:v>
                </c:pt>
                <c:pt idx="256">
                  <c:v>7500.0000083747263</c:v>
                </c:pt>
                <c:pt idx="257">
                  <c:v>7500.0000083747263</c:v>
                </c:pt>
                <c:pt idx="258">
                  <c:v>7500.0000083747263</c:v>
                </c:pt>
                <c:pt idx="259">
                  <c:v>7500.0000083747263</c:v>
                </c:pt>
                <c:pt idx="260">
                  <c:v>7500.0000076940487</c:v>
                </c:pt>
                <c:pt idx="261">
                  <c:v>7500.0000070614287</c:v>
                </c:pt>
                <c:pt idx="262">
                  <c:v>7500.0000070614287</c:v>
                </c:pt>
                <c:pt idx="263">
                  <c:v>7500.0000064706583</c:v>
                </c:pt>
                <c:pt idx="264">
                  <c:v>7500.0000064706583</c:v>
                </c:pt>
                <c:pt idx="265">
                  <c:v>7500.0000059232852</c:v>
                </c:pt>
                <c:pt idx="266">
                  <c:v>7500.0000059232852</c:v>
                </c:pt>
                <c:pt idx="267">
                  <c:v>7500.0000054135589</c:v>
                </c:pt>
                <c:pt idx="268">
                  <c:v>7500.0000059232852</c:v>
                </c:pt>
                <c:pt idx="269">
                  <c:v>7500.0000054135589</c:v>
                </c:pt>
                <c:pt idx="270">
                  <c:v>7500.0000054135589</c:v>
                </c:pt>
                <c:pt idx="271">
                  <c:v>7500.0000059232852</c:v>
                </c:pt>
                <c:pt idx="272">
                  <c:v>7500.0000059232852</c:v>
                </c:pt>
                <c:pt idx="273">
                  <c:v>7500.000009106071</c:v>
                </c:pt>
                <c:pt idx="274">
                  <c:v>7500.000009106071</c:v>
                </c:pt>
                <c:pt idx="275">
                  <c:v>7500.0000098953169</c:v>
                </c:pt>
                <c:pt idx="276">
                  <c:v>7500.0000098953169</c:v>
                </c:pt>
                <c:pt idx="277">
                  <c:v>7500.0000098953169</c:v>
                </c:pt>
                <c:pt idx="278">
                  <c:v>7500.000009106071</c:v>
                </c:pt>
                <c:pt idx="279">
                  <c:v>7500.000009106071</c:v>
                </c:pt>
                <c:pt idx="280">
                  <c:v>7500.000009106071</c:v>
                </c:pt>
                <c:pt idx="281">
                  <c:v>7500.0000098953169</c:v>
                </c:pt>
                <c:pt idx="282">
                  <c:v>7500.000009106071</c:v>
                </c:pt>
                <c:pt idx="283">
                  <c:v>7500.0000083747263</c:v>
                </c:pt>
                <c:pt idx="284">
                  <c:v>7500.0000083747263</c:v>
                </c:pt>
                <c:pt idx="285">
                  <c:v>7500.0000076940487</c:v>
                </c:pt>
                <c:pt idx="286">
                  <c:v>7500.0000070614287</c:v>
                </c:pt>
                <c:pt idx="287">
                  <c:v>7500.0000070614287</c:v>
                </c:pt>
                <c:pt idx="288">
                  <c:v>7500.0000064706583</c:v>
                </c:pt>
                <c:pt idx="289">
                  <c:v>7500.0000064706583</c:v>
                </c:pt>
                <c:pt idx="290">
                  <c:v>7500.0000059232852</c:v>
                </c:pt>
                <c:pt idx="291">
                  <c:v>7500.0000059232852</c:v>
                </c:pt>
                <c:pt idx="292">
                  <c:v>7500.0000059232852</c:v>
                </c:pt>
                <c:pt idx="293">
                  <c:v>7500.0000059232852</c:v>
                </c:pt>
                <c:pt idx="294">
                  <c:v>7500.0000059232852</c:v>
                </c:pt>
                <c:pt idx="295">
                  <c:v>7500.0000054135589</c:v>
                </c:pt>
                <c:pt idx="296">
                  <c:v>7500.0000049428318</c:v>
                </c:pt>
                <c:pt idx="297">
                  <c:v>7500.0000064706583</c:v>
                </c:pt>
                <c:pt idx="298">
                  <c:v>7500.0000059232852</c:v>
                </c:pt>
                <c:pt idx="299">
                  <c:v>7500.0000083747263</c:v>
                </c:pt>
                <c:pt idx="300">
                  <c:v>7500.0000083747263</c:v>
                </c:pt>
                <c:pt idx="301">
                  <c:v>7500.000009106071</c:v>
                </c:pt>
                <c:pt idx="302">
                  <c:v>7500.0000098953169</c:v>
                </c:pt>
                <c:pt idx="303">
                  <c:v>7500.0000098953169</c:v>
                </c:pt>
                <c:pt idx="304">
                  <c:v>7500.0000098953169</c:v>
                </c:pt>
                <c:pt idx="305">
                  <c:v>7500.0000107363157</c:v>
                </c:pt>
                <c:pt idx="306">
                  <c:v>7500.0000107363157</c:v>
                </c:pt>
                <c:pt idx="307">
                  <c:v>7500.0000098953169</c:v>
                </c:pt>
                <c:pt idx="308">
                  <c:v>7500.0000098953169</c:v>
                </c:pt>
                <c:pt idx="309">
                  <c:v>7500.0000098953169</c:v>
                </c:pt>
                <c:pt idx="310">
                  <c:v>7500.000009106071</c:v>
                </c:pt>
                <c:pt idx="311">
                  <c:v>7500.000009106071</c:v>
                </c:pt>
                <c:pt idx="312">
                  <c:v>7500.000009106071</c:v>
                </c:pt>
                <c:pt idx="313">
                  <c:v>7500.0000083747263</c:v>
                </c:pt>
                <c:pt idx="314">
                  <c:v>7500.000009106071</c:v>
                </c:pt>
                <c:pt idx="315">
                  <c:v>7500.000009106071</c:v>
                </c:pt>
                <c:pt idx="316">
                  <c:v>7500.0000126289524</c:v>
                </c:pt>
                <c:pt idx="317">
                  <c:v>7500.0000148865392</c:v>
                </c:pt>
                <c:pt idx="318">
                  <c:v>7500.0000148865392</c:v>
                </c:pt>
                <c:pt idx="319">
                  <c:v>7500.0000137157913</c:v>
                </c:pt>
                <c:pt idx="320">
                  <c:v>7500.0000137157913</c:v>
                </c:pt>
                <c:pt idx="321">
                  <c:v>7500.0000137157913</c:v>
                </c:pt>
                <c:pt idx="322">
                  <c:v>7500.0000126289524</c:v>
                </c:pt>
                <c:pt idx="323">
                  <c:v>7500.0000116362753</c:v>
                </c:pt>
                <c:pt idx="324">
                  <c:v>7500.0000116362753</c:v>
                </c:pt>
                <c:pt idx="325">
                  <c:v>7500.0000107363157</c:v>
                </c:pt>
                <c:pt idx="326">
                  <c:v>7500.0000107363157</c:v>
                </c:pt>
                <c:pt idx="327">
                  <c:v>7500.0000098953169</c:v>
                </c:pt>
                <c:pt idx="328">
                  <c:v>7500.0000098953169</c:v>
                </c:pt>
                <c:pt idx="329">
                  <c:v>7500.0000107363157</c:v>
                </c:pt>
                <c:pt idx="330">
                  <c:v>7500.0000107363157</c:v>
                </c:pt>
                <c:pt idx="331">
                  <c:v>7500.0000098953169</c:v>
                </c:pt>
                <c:pt idx="332">
                  <c:v>7500.0000098953169</c:v>
                </c:pt>
                <c:pt idx="333">
                  <c:v>7500.000009106071</c:v>
                </c:pt>
                <c:pt idx="334">
                  <c:v>7500.000009106071</c:v>
                </c:pt>
                <c:pt idx="335">
                  <c:v>7500.0000083747263</c:v>
                </c:pt>
                <c:pt idx="336">
                  <c:v>7500.0000083747263</c:v>
                </c:pt>
                <c:pt idx="337">
                  <c:v>7500.0000083747263</c:v>
                </c:pt>
                <c:pt idx="338">
                  <c:v>7500.0000076940487</c:v>
                </c:pt>
                <c:pt idx="339">
                  <c:v>7500.0000107363157</c:v>
                </c:pt>
                <c:pt idx="340">
                  <c:v>7500.0000116362753</c:v>
                </c:pt>
                <c:pt idx="341">
                  <c:v>7500.0000137157913</c:v>
                </c:pt>
                <c:pt idx="342">
                  <c:v>7500.0000137157913</c:v>
                </c:pt>
                <c:pt idx="343">
                  <c:v>7500.0000137157913</c:v>
                </c:pt>
                <c:pt idx="344">
                  <c:v>7500.0000126289524</c:v>
                </c:pt>
                <c:pt idx="345">
                  <c:v>7500.0000116362753</c:v>
                </c:pt>
                <c:pt idx="346">
                  <c:v>7500.0000116362753</c:v>
                </c:pt>
                <c:pt idx="347">
                  <c:v>7500.0000116362753</c:v>
                </c:pt>
                <c:pt idx="348">
                  <c:v>7500.0000107363157</c:v>
                </c:pt>
                <c:pt idx="349">
                  <c:v>7500.0000107363157</c:v>
                </c:pt>
                <c:pt idx="350">
                  <c:v>7500.0000107363157</c:v>
                </c:pt>
                <c:pt idx="351">
                  <c:v>7500.0000137157913</c:v>
                </c:pt>
                <c:pt idx="352">
                  <c:v>7500.0000137157913</c:v>
                </c:pt>
                <c:pt idx="353">
                  <c:v>7500.0000189374632</c:v>
                </c:pt>
                <c:pt idx="354">
                  <c:v>7500.0000189374632</c:v>
                </c:pt>
                <c:pt idx="355">
                  <c:v>7500.0000174926863</c:v>
                </c:pt>
                <c:pt idx="356">
                  <c:v>7500.0000161400885</c:v>
                </c:pt>
                <c:pt idx="357">
                  <c:v>7500.0000148865392</c:v>
                </c:pt>
                <c:pt idx="358">
                  <c:v>7500.0000148865392</c:v>
                </c:pt>
                <c:pt idx="359">
                  <c:v>7500.0000148865392</c:v>
                </c:pt>
                <c:pt idx="360">
                  <c:v>7500.0000148865392</c:v>
                </c:pt>
                <c:pt idx="361">
                  <c:v>7500.0000148865392</c:v>
                </c:pt>
                <c:pt idx="362">
                  <c:v>7500.0000161400885</c:v>
                </c:pt>
                <c:pt idx="363">
                  <c:v>7500.0000204788312</c:v>
                </c:pt>
                <c:pt idx="364">
                  <c:v>7500.0000239048977</c:v>
                </c:pt>
                <c:pt idx="365">
                  <c:v>7500.0000239048977</c:v>
                </c:pt>
                <c:pt idx="366">
                  <c:v>7500.0000239048977</c:v>
                </c:pt>
                <c:pt idx="367">
                  <c:v>7500.0000221349246</c:v>
                </c:pt>
                <c:pt idx="368">
                  <c:v>7500.0000204788312</c:v>
                </c:pt>
                <c:pt idx="369">
                  <c:v>7500.0000239048977</c:v>
                </c:pt>
                <c:pt idx="370">
                  <c:v>7500.0000221349246</c:v>
                </c:pt>
                <c:pt idx="371">
                  <c:v>7500.0000221349246</c:v>
                </c:pt>
                <c:pt idx="372">
                  <c:v>7500.0000204788312</c:v>
                </c:pt>
                <c:pt idx="373">
                  <c:v>7500.0000204788312</c:v>
                </c:pt>
                <c:pt idx="374">
                  <c:v>7500.0000204788312</c:v>
                </c:pt>
                <c:pt idx="375">
                  <c:v>7500.0000189374632</c:v>
                </c:pt>
                <c:pt idx="376">
                  <c:v>7500.0000174926863</c:v>
                </c:pt>
                <c:pt idx="377">
                  <c:v>7500.0000174926863</c:v>
                </c:pt>
                <c:pt idx="378">
                  <c:v>7500.0000161400885</c:v>
                </c:pt>
                <c:pt idx="379">
                  <c:v>7500.0000148865392</c:v>
                </c:pt>
                <c:pt idx="380">
                  <c:v>7500.0000148865392</c:v>
                </c:pt>
                <c:pt idx="381">
                  <c:v>7500.0000137157913</c:v>
                </c:pt>
                <c:pt idx="382">
                  <c:v>7500.0000161400885</c:v>
                </c:pt>
                <c:pt idx="383">
                  <c:v>7500.0000148865392</c:v>
                </c:pt>
                <c:pt idx="384">
                  <c:v>7500.0000204788312</c:v>
                </c:pt>
                <c:pt idx="385">
                  <c:v>7500.0000189374632</c:v>
                </c:pt>
                <c:pt idx="386">
                  <c:v>7500.0000189374632</c:v>
                </c:pt>
                <c:pt idx="387">
                  <c:v>7500.0000189374632</c:v>
                </c:pt>
                <c:pt idx="388">
                  <c:v>7500.0000174926863</c:v>
                </c:pt>
                <c:pt idx="389">
                  <c:v>7500.0000174926863</c:v>
                </c:pt>
                <c:pt idx="390">
                  <c:v>7500.0000161400885</c:v>
                </c:pt>
                <c:pt idx="391">
                  <c:v>7500.0000148865392</c:v>
                </c:pt>
                <c:pt idx="392">
                  <c:v>7500.0000137157913</c:v>
                </c:pt>
                <c:pt idx="393">
                  <c:v>7500.0000137157913</c:v>
                </c:pt>
                <c:pt idx="394">
                  <c:v>7500.0000137157913</c:v>
                </c:pt>
                <c:pt idx="395">
                  <c:v>7500.0000126289524</c:v>
                </c:pt>
                <c:pt idx="396">
                  <c:v>7500.0000126289524</c:v>
                </c:pt>
                <c:pt idx="397">
                  <c:v>7500.0000126289524</c:v>
                </c:pt>
                <c:pt idx="398">
                  <c:v>7500.0000126289524</c:v>
                </c:pt>
                <c:pt idx="399">
                  <c:v>7500.0000126289524</c:v>
                </c:pt>
                <c:pt idx="400">
                  <c:v>7500.0000148865392</c:v>
                </c:pt>
                <c:pt idx="401">
                  <c:v>7500.0000148865392</c:v>
                </c:pt>
                <c:pt idx="402">
                  <c:v>7500.0000161400885</c:v>
                </c:pt>
                <c:pt idx="403">
                  <c:v>7500.0000161400885</c:v>
                </c:pt>
                <c:pt idx="404">
                  <c:v>7500.0000161400885</c:v>
                </c:pt>
                <c:pt idx="405">
                  <c:v>7500.0000148865392</c:v>
                </c:pt>
                <c:pt idx="406">
                  <c:v>7500.0000161400885</c:v>
                </c:pt>
                <c:pt idx="407">
                  <c:v>7500.0000161400885</c:v>
                </c:pt>
                <c:pt idx="408">
                  <c:v>7500.0000161400885</c:v>
                </c:pt>
                <c:pt idx="409">
                  <c:v>7500.0000161400885</c:v>
                </c:pt>
                <c:pt idx="410">
                  <c:v>7500.0000148865392</c:v>
                </c:pt>
                <c:pt idx="411">
                  <c:v>7500.0000148865392</c:v>
                </c:pt>
                <c:pt idx="412">
                  <c:v>7500.0000148865392</c:v>
                </c:pt>
                <c:pt idx="413">
                  <c:v>7500.0000148865392</c:v>
                </c:pt>
                <c:pt idx="414">
                  <c:v>7500.0000137157913</c:v>
                </c:pt>
                <c:pt idx="415">
                  <c:v>7500.0000126289524</c:v>
                </c:pt>
                <c:pt idx="416">
                  <c:v>7500.0000126289524</c:v>
                </c:pt>
                <c:pt idx="417">
                  <c:v>7500.0000137157913</c:v>
                </c:pt>
                <c:pt idx="418">
                  <c:v>7500.0000174926863</c:v>
                </c:pt>
                <c:pt idx="419">
                  <c:v>7500.0000221349246</c:v>
                </c:pt>
                <c:pt idx="420">
                  <c:v>7500.0000221349246</c:v>
                </c:pt>
                <c:pt idx="421">
                  <c:v>7500.0000221349246</c:v>
                </c:pt>
                <c:pt idx="422">
                  <c:v>7500.0000257943584</c:v>
                </c:pt>
                <c:pt idx="423">
                  <c:v>7500.0000257943584</c:v>
                </c:pt>
                <c:pt idx="424">
                  <c:v>7500.0000278166981</c:v>
                </c:pt>
                <c:pt idx="425">
                  <c:v>7500.0000278166981</c:v>
                </c:pt>
                <c:pt idx="426">
                  <c:v>7500.0000278166981</c:v>
                </c:pt>
                <c:pt idx="427">
                  <c:v>7500.0000278166981</c:v>
                </c:pt>
                <c:pt idx="428">
                  <c:v>7500.0000278166981</c:v>
                </c:pt>
                <c:pt idx="429">
                  <c:v>7500.0000278166981</c:v>
                </c:pt>
                <c:pt idx="430">
                  <c:v>7500.0000278166981</c:v>
                </c:pt>
                <c:pt idx="431">
                  <c:v>7500.0000257943584</c:v>
                </c:pt>
                <c:pt idx="432">
                  <c:v>7500.0000257943584</c:v>
                </c:pt>
                <c:pt idx="433">
                  <c:v>7500.0000257943584</c:v>
                </c:pt>
                <c:pt idx="434">
                  <c:v>7500.0000239048977</c:v>
                </c:pt>
                <c:pt idx="435">
                  <c:v>7500.0000239048977</c:v>
                </c:pt>
                <c:pt idx="436">
                  <c:v>7500.0000239048977</c:v>
                </c:pt>
                <c:pt idx="437">
                  <c:v>7500.0000239048977</c:v>
                </c:pt>
                <c:pt idx="438">
                  <c:v>7500.0000239048977</c:v>
                </c:pt>
                <c:pt idx="439">
                  <c:v>7500.0000239048977</c:v>
                </c:pt>
                <c:pt idx="440">
                  <c:v>7500.0000221349246</c:v>
                </c:pt>
                <c:pt idx="441">
                  <c:v>7500.0000221349246</c:v>
                </c:pt>
                <c:pt idx="442">
                  <c:v>7500.0000204788312</c:v>
                </c:pt>
                <c:pt idx="443">
                  <c:v>7500.0000204788312</c:v>
                </c:pt>
                <c:pt idx="444">
                  <c:v>7500.0000204788312</c:v>
                </c:pt>
                <c:pt idx="445">
                  <c:v>7500.0000204788312</c:v>
                </c:pt>
                <c:pt idx="446">
                  <c:v>7500.0000204788312</c:v>
                </c:pt>
                <c:pt idx="447">
                  <c:v>7500.0000257943584</c:v>
                </c:pt>
                <c:pt idx="448">
                  <c:v>7500.0000257943584</c:v>
                </c:pt>
                <c:pt idx="449">
                  <c:v>7500.0000257943584</c:v>
                </c:pt>
                <c:pt idx="450">
                  <c:v>7500.0000239048977</c:v>
                </c:pt>
                <c:pt idx="451">
                  <c:v>7500.0000221349246</c:v>
                </c:pt>
                <c:pt idx="452">
                  <c:v>7500.0000204788312</c:v>
                </c:pt>
                <c:pt idx="453">
                  <c:v>7500.0000204788312</c:v>
                </c:pt>
                <c:pt idx="454">
                  <c:v>7500.0000189374632</c:v>
                </c:pt>
                <c:pt idx="455">
                  <c:v>7500.0000189374632</c:v>
                </c:pt>
                <c:pt idx="456">
                  <c:v>7500.0000174926863</c:v>
                </c:pt>
                <c:pt idx="457">
                  <c:v>7500.0000174926863</c:v>
                </c:pt>
                <c:pt idx="458">
                  <c:v>7500.0000161400885</c:v>
                </c:pt>
                <c:pt idx="459">
                  <c:v>7500.0000161400885</c:v>
                </c:pt>
                <c:pt idx="460">
                  <c:v>7500.0000148865392</c:v>
                </c:pt>
                <c:pt idx="461">
                  <c:v>7500.0000148865392</c:v>
                </c:pt>
                <c:pt idx="462">
                  <c:v>7500.0000137157913</c:v>
                </c:pt>
                <c:pt idx="463">
                  <c:v>7500.0000126289524</c:v>
                </c:pt>
                <c:pt idx="464">
                  <c:v>7500.0000116362753</c:v>
                </c:pt>
                <c:pt idx="465">
                  <c:v>7500.0000116362753</c:v>
                </c:pt>
                <c:pt idx="466">
                  <c:v>7500.0000107363157</c:v>
                </c:pt>
                <c:pt idx="467">
                  <c:v>7500.0000107363157</c:v>
                </c:pt>
                <c:pt idx="468">
                  <c:v>7500.0000098953169</c:v>
                </c:pt>
                <c:pt idx="469">
                  <c:v>7500.0000098953169</c:v>
                </c:pt>
                <c:pt idx="470">
                  <c:v>7500.000009106071</c:v>
                </c:pt>
                <c:pt idx="471">
                  <c:v>7500.0000098953169</c:v>
                </c:pt>
                <c:pt idx="472">
                  <c:v>7500.0000107363157</c:v>
                </c:pt>
                <c:pt idx="473">
                  <c:v>7500.0000126289524</c:v>
                </c:pt>
                <c:pt idx="474">
                  <c:v>7500.0000116362753</c:v>
                </c:pt>
                <c:pt idx="475">
                  <c:v>7500.0000116362753</c:v>
                </c:pt>
                <c:pt idx="476">
                  <c:v>7500.0000107363157</c:v>
                </c:pt>
                <c:pt idx="477">
                  <c:v>7500.0000098953169</c:v>
                </c:pt>
                <c:pt idx="478">
                  <c:v>7500.0000098953169</c:v>
                </c:pt>
                <c:pt idx="479">
                  <c:v>7500.000009106071</c:v>
                </c:pt>
                <c:pt idx="480">
                  <c:v>7500.000009106071</c:v>
                </c:pt>
                <c:pt idx="481">
                  <c:v>7500.0000083747263</c:v>
                </c:pt>
                <c:pt idx="482">
                  <c:v>7500.0000083747263</c:v>
                </c:pt>
                <c:pt idx="483">
                  <c:v>7500.0000076940487</c:v>
                </c:pt>
                <c:pt idx="484">
                  <c:v>7500.0000076940487</c:v>
                </c:pt>
                <c:pt idx="485">
                  <c:v>7500.0000070614287</c:v>
                </c:pt>
                <c:pt idx="486">
                  <c:v>7500.0000064706583</c:v>
                </c:pt>
                <c:pt idx="487">
                  <c:v>7500.0000059232852</c:v>
                </c:pt>
                <c:pt idx="488">
                  <c:v>7500.0000054135589</c:v>
                </c:pt>
                <c:pt idx="489">
                  <c:v>7500.0000054135589</c:v>
                </c:pt>
                <c:pt idx="490">
                  <c:v>7500.0000049428318</c:v>
                </c:pt>
                <c:pt idx="491">
                  <c:v>7500.0000049428318</c:v>
                </c:pt>
                <c:pt idx="492">
                  <c:v>7500.0000045057905</c:v>
                </c:pt>
                <c:pt idx="493">
                  <c:v>7500.0000041036174</c:v>
                </c:pt>
                <c:pt idx="494">
                  <c:v>7500.0000041036174</c:v>
                </c:pt>
                <c:pt idx="495">
                  <c:v>7500.0000041036174</c:v>
                </c:pt>
                <c:pt idx="496">
                  <c:v>7500.0000041036174</c:v>
                </c:pt>
                <c:pt idx="497">
                  <c:v>7500.0000049428318</c:v>
                </c:pt>
                <c:pt idx="498">
                  <c:v>7500.0000054135589</c:v>
                </c:pt>
                <c:pt idx="499">
                  <c:v>7500.0000054135589</c:v>
                </c:pt>
                <c:pt idx="500">
                  <c:v>7500.0000049428318</c:v>
                </c:pt>
                <c:pt idx="501">
                  <c:v>7500.0000045057905</c:v>
                </c:pt>
                <c:pt idx="502">
                  <c:v>7500.0000189374632</c:v>
                </c:pt>
                <c:pt idx="503">
                  <c:v>7500.0000221349246</c:v>
                </c:pt>
                <c:pt idx="504">
                  <c:v>7500.0000221349246</c:v>
                </c:pt>
                <c:pt idx="505">
                  <c:v>7500.0000239048977</c:v>
                </c:pt>
                <c:pt idx="506">
                  <c:v>7500.0000239048977</c:v>
                </c:pt>
                <c:pt idx="507">
                  <c:v>7500.0000257943584</c:v>
                </c:pt>
                <c:pt idx="508">
                  <c:v>7500.0000257943584</c:v>
                </c:pt>
                <c:pt idx="509">
                  <c:v>7500.0000278166981</c:v>
                </c:pt>
                <c:pt idx="510">
                  <c:v>7500.0000278166981</c:v>
                </c:pt>
                <c:pt idx="511">
                  <c:v>7500.0000278166981</c:v>
                </c:pt>
                <c:pt idx="512">
                  <c:v>7500.0000278166981</c:v>
                </c:pt>
                <c:pt idx="513">
                  <c:v>7500.0000278166981</c:v>
                </c:pt>
                <c:pt idx="514">
                  <c:v>7500.0000278166981</c:v>
                </c:pt>
                <c:pt idx="515">
                  <c:v>7500.0000278166981</c:v>
                </c:pt>
                <c:pt idx="516">
                  <c:v>7500.0000278166981</c:v>
                </c:pt>
                <c:pt idx="517">
                  <c:v>7500.0000278166981</c:v>
                </c:pt>
                <c:pt idx="518">
                  <c:v>7500.0000278166981</c:v>
                </c:pt>
                <c:pt idx="519">
                  <c:v>7500.0000278166981</c:v>
                </c:pt>
                <c:pt idx="520">
                  <c:v>7500.0000278166981</c:v>
                </c:pt>
                <c:pt idx="521">
                  <c:v>7500.0000278166981</c:v>
                </c:pt>
                <c:pt idx="522">
                  <c:v>7500.0000278166981</c:v>
                </c:pt>
                <c:pt idx="523">
                  <c:v>7500.0000257943584</c:v>
                </c:pt>
                <c:pt idx="524">
                  <c:v>7500.0000239048977</c:v>
                </c:pt>
                <c:pt idx="525">
                  <c:v>7500.0000239048977</c:v>
                </c:pt>
                <c:pt idx="526">
                  <c:v>7500.0000239048977</c:v>
                </c:pt>
                <c:pt idx="527">
                  <c:v>7500.0000221349246</c:v>
                </c:pt>
                <c:pt idx="528">
                  <c:v>7500.0000221349246</c:v>
                </c:pt>
                <c:pt idx="529">
                  <c:v>7500.0000221349246</c:v>
                </c:pt>
                <c:pt idx="530">
                  <c:v>7500.0000221349246</c:v>
                </c:pt>
                <c:pt idx="531">
                  <c:v>7500.0000221349246</c:v>
                </c:pt>
                <c:pt idx="532">
                  <c:v>7500.0000204788312</c:v>
                </c:pt>
                <c:pt idx="533">
                  <c:v>7500.0000204788312</c:v>
                </c:pt>
                <c:pt idx="534">
                  <c:v>7500.0000189374632</c:v>
                </c:pt>
                <c:pt idx="535">
                  <c:v>7500.0000174926863</c:v>
                </c:pt>
                <c:pt idx="536">
                  <c:v>7500.0000161400885</c:v>
                </c:pt>
                <c:pt idx="537">
                  <c:v>7500.0000161400885</c:v>
                </c:pt>
                <c:pt idx="538">
                  <c:v>7500.0000161400885</c:v>
                </c:pt>
                <c:pt idx="539">
                  <c:v>7500.0000148865392</c:v>
                </c:pt>
                <c:pt idx="540">
                  <c:v>7500.0000148865392</c:v>
                </c:pt>
                <c:pt idx="541">
                  <c:v>7500.0000161400885</c:v>
                </c:pt>
                <c:pt idx="542">
                  <c:v>7500.0000161400885</c:v>
                </c:pt>
                <c:pt idx="543">
                  <c:v>7500.0000174926863</c:v>
                </c:pt>
                <c:pt idx="544">
                  <c:v>7500.0000189374632</c:v>
                </c:pt>
                <c:pt idx="545">
                  <c:v>7500.0000204788312</c:v>
                </c:pt>
                <c:pt idx="546">
                  <c:v>7500.0000204788312</c:v>
                </c:pt>
                <c:pt idx="547">
                  <c:v>7500.0000204788312</c:v>
                </c:pt>
                <c:pt idx="548">
                  <c:v>7500.0000189374632</c:v>
                </c:pt>
                <c:pt idx="549">
                  <c:v>7500.0000174926863</c:v>
                </c:pt>
                <c:pt idx="550">
                  <c:v>7500.0000174926863</c:v>
                </c:pt>
                <c:pt idx="551">
                  <c:v>7500.0000174926863</c:v>
                </c:pt>
                <c:pt idx="552">
                  <c:v>7500.0000174926863</c:v>
                </c:pt>
                <c:pt idx="553">
                  <c:v>7500.0000161400885</c:v>
                </c:pt>
                <c:pt idx="554">
                  <c:v>7500.0000174926863</c:v>
                </c:pt>
                <c:pt idx="555">
                  <c:v>7500.0000174926863</c:v>
                </c:pt>
                <c:pt idx="556">
                  <c:v>7500.0000174926863</c:v>
                </c:pt>
                <c:pt idx="557">
                  <c:v>7500.0000204788312</c:v>
                </c:pt>
                <c:pt idx="558">
                  <c:v>7500.0000239048977</c:v>
                </c:pt>
                <c:pt idx="559">
                  <c:v>7500.0000221349246</c:v>
                </c:pt>
                <c:pt idx="560">
                  <c:v>7500.0000221349246</c:v>
                </c:pt>
                <c:pt idx="561">
                  <c:v>7500.0000221349246</c:v>
                </c:pt>
                <c:pt idx="562">
                  <c:v>7500.0000221349246</c:v>
                </c:pt>
                <c:pt idx="563">
                  <c:v>7500.0000221349246</c:v>
                </c:pt>
                <c:pt idx="564">
                  <c:v>7500.0000221349246</c:v>
                </c:pt>
                <c:pt idx="565">
                  <c:v>7500.0000239048977</c:v>
                </c:pt>
                <c:pt idx="566">
                  <c:v>7500.0000257943584</c:v>
                </c:pt>
                <c:pt idx="567">
                  <c:v>7500.0000278166981</c:v>
                </c:pt>
                <c:pt idx="568">
                  <c:v>7500.0000278166981</c:v>
                </c:pt>
                <c:pt idx="569">
                  <c:v>7500.0000278166981</c:v>
                </c:pt>
                <c:pt idx="570">
                  <c:v>7500.0000278166981</c:v>
                </c:pt>
                <c:pt idx="571">
                  <c:v>7500.0000278166981</c:v>
                </c:pt>
                <c:pt idx="572">
                  <c:v>7500.0000278166981</c:v>
                </c:pt>
                <c:pt idx="573">
                  <c:v>7500.0000278166981</c:v>
                </c:pt>
                <c:pt idx="574">
                  <c:v>7500.0000278166981</c:v>
                </c:pt>
                <c:pt idx="575">
                  <c:v>7500.0000278166981</c:v>
                </c:pt>
                <c:pt idx="576">
                  <c:v>7500.0000278166981</c:v>
                </c:pt>
                <c:pt idx="577">
                  <c:v>7500.0000278166981</c:v>
                </c:pt>
                <c:pt idx="578">
                  <c:v>7500.0000278166981</c:v>
                </c:pt>
                <c:pt idx="579">
                  <c:v>7500.0000278166981</c:v>
                </c:pt>
                <c:pt idx="580">
                  <c:v>7500.0000257943584</c:v>
                </c:pt>
                <c:pt idx="581">
                  <c:v>7500.0000257943584</c:v>
                </c:pt>
                <c:pt idx="582">
                  <c:v>7500.0000257943584</c:v>
                </c:pt>
                <c:pt idx="583">
                  <c:v>7500.0000239048977</c:v>
                </c:pt>
                <c:pt idx="584">
                  <c:v>7500.0000221349246</c:v>
                </c:pt>
                <c:pt idx="585">
                  <c:v>7500.0000221349246</c:v>
                </c:pt>
                <c:pt idx="586">
                  <c:v>7500.0000204788312</c:v>
                </c:pt>
                <c:pt idx="587">
                  <c:v>7500.0000204788312</c:v>
                </c:pt>
                <c:pt idx="588">
                  <c:v>7500.0000189374632</c:v>
                </c:pt>
                <c:pt idx="589">
                  <c:v>7500.0000204788312</c:v>
                </c:pt>
                <c:pt idx="590">
                  <c:v>7500.0000221349246</c:v>
                </c:pt>
                <c:pt idx="591">
                  <c:v>7500.0000257943584</c:v>
                </c:pt>
                <c:pt idx="592">
                  <c:v>7500.0000239048977</c:v>
                </c:pt>
                <c:pt idx="593">
                  <c:v>7500.0000278166981</c:v>
                </c:pt>
                <c:pt idx="594">
                  <c:v>7500.0000278166981</c:v>
                </c:pt>
                <c:pt idx="595">
                  <c:v>7500.0000278166981</c:v>
                </c:pt>
                <c:pt idx="596">
                  <c:v>7500.0000278166981</c:v>
                </c:pt>
                <c:pt idx="597">
                  <c:v>7500.0000278166981</c:v>
                </c:pt>
                <c:pt idx="598">
                  <c:v>7500.0000278166981</c:v>
                </c:pt>
                <c:pt idx="599">
                  <c:v>7500.0000278166981</c:v>
                </c:pt>
                <c:pt idx="600">
                  <c:v>7500.0000278166981</c:v>
                </c:pt>
                <c:pt idx="601">
                  <c:v>7500.0000278166981</c:v>
                </c:pt>
                <c:pt idx="602">
                  <c:v>7500.0000278166981</c:v>
                </c:pt>
                <c:pt idx="603">
                  <c:v>7500.0000278166981</c:v>
                </c:pt>
                <c:pt idx="604">
                  <c:v>7500.0000278166981</c:v>
                </c:pt>
                <c:pt idx="605">
                  <c:v>7500.0000278166981</c:v>
                </c:pt>
                <c:pt idx="606">
                  <c:v>7500.0000278166981</c:v>
                </c:pt>
                <c:pt idx="607">
                  <c:v>7500.0000278166981</c:v>
                </c:pt>
                <c:pt idx="608">
                  <c:v>7500.0000278166981</c:v>
                </c:pt>
                <c:pt idx="609">
                  <c:v>7500.0000278166981</c:v>
                </c:pt>
                <c:pt idx="610">
                  <c:v>7500.0000278166981</c:v>
                </c:pt>
                <c:pt idx="611">
                  <c:v>7500.0000278166981</c:v>
                </c:pt>
                <c:pt idx="612">
                  <c:v>7500.0000278166981</c:v>
                </c:pt>
                <c:pt idx="613">
                  <c:v>7500.0000278166981</c:v>
                </c:pt>
                <c:pt idx="614">
                  <c:v>7500.0000278166981</c:v>
                </c:pt>
                <c:pt idx="615">
                  <c:v>7500.0000278166981</c:v>
                </c:pt>
                <c:pt idx="616">
                  <c:v>7500.0000278166981</c:v>
                </c:pt>
                <c:pt idx="617">
                  <c:v>7500.0000278166981</c:v>
                </c:pt>
                <c:pt idx="618">
                  <c:v>7500.0000278166981</c:v>
                </c:pt>
                <c:pt idx="619">
                  <c:v>7500.0000278166981</c:v>
                </c:pt>
                <c:pt idx="620">
                  <c:v>7500.0000257943584</c:v>
                </c:pt>
                <c:pt idx="621">
                  <c:v>7500.0000257943584</c:v>
                </c:pt>
                <c:pt idx="622">
                  <c:v>7500.0000278166981</c:v>
                </c:pt>
                <c:pt idx="623">
                  <c:v>7500.0000278166981</c:v>
                </c:pt>
                <c:pt idx="624">
                  <c:v>7500.0000278166981</c:v>
                </c:pt>
                <c:pt idx="625">
                  <c:v>7500.0000278166981</c:v>
                </c:pt>
                <c:pt idx="626">
                  <c:v>7500.0000278166981</c:v>
                </c:pt>
                <c:pt idx="627">
                  <c:v>7500.0000278166981</c:v>
                </c:pt>
                <c:pt idx="628">
                  <c:v>7500.0000278166981</c:v>
                </c:pt>
                <c:pt idx="629">
                  <c:v>7500.0000278166981</c:v>
                </c:pt>
                <c:pt idx="630">
                  <c:v>7500.0000278166981</c:v>
                </c:pt>
                <c:pt idx="631">
                  <c:v>7500.0000278166981</c:v>
                </c:pt>
                <c:pt idx="632">
                  <c:v>7500.0000278166981</c:v>
                </c:pt>
                <c:pt idx="633">
                  <c:v>7500.0000278166981</c:v>
                </c:pt>
                <c:pt idx="634">
                  <c:v>7500.0000278166981</c:v>
                </c:pt>
                <c:pt idx="635">
                  <c:v>7500.0000278166981</c:v>
                </c:pt>
                <c:pt idx="636">
                  <c:v>7500.0000278166981</c:v>
                </c:pt>
                <c:pt idx="637">
                  <c:v>7500.0000278166981</c:v>
                </c:pt>
                <c:pt idx="638">
                  <c:v>7500.0000278166981</c:v>
                </c:pt>
                <c:pt idx="639">
                  <c:v>7500.0000278166981</c:v>
                </c:pt>
                <c:pt idx="640">
                  <c:v>7500.0000278166981</c:v>
                </c:pt>
                <c:pt idx="641">
                  <c:v>7500.0000278166981</c:v>
                </c:pt>
                <c:pt idx="642">
                  <c:v>7500.0000278166981</c:v>
                </c:pt>
                <c:pt idx="643">
                  <c:v>7500.0000278166981</c:v>
                </c:pt>
                <c:pt idx="644">
                  <c:v>7500.0000278166981</c:v>
                </c:pt>
                <c:pt idx="645">
                  <c:v>7500.0000278166981</c:v>
                </c:pt>
                <c:pt idx="646">
                  <c:v>7500.0000278166981</c:v>
                </c:pt>
                <c:pt idx="647">
                  <c:v>7500.0000278166981</c:v>
                </c:pt>
                <c:pt idx="648">
                  <c:v>7500.0000278166981</c:v>
                </c:pt>
                <c:pt idx="649">
                  <c:v>7500.0000278166981</c:v>
                </c:pt>
                <c:pt idx="650">
                  <c:v>7500.0000278166981</c:v>
                </c:pt>
                <c:pt idx="651">
                  <c:v>7500.0000278166981</c:v>
                </c:pt>
                <c:pt idx="652">
                  <c:v>7500.0000278166981</c:v>
                </c:pt>
                <c:pt idx="653">
                  <c:v>7500.0000278166981</c:v>
                </c:pt>
                <c:pt idx="654">
                  <c:v>7500.0000278166981</c:v>
                </c:pt>
                <c:pt idx="655">
                  <c:v>7500.0000278166981</c:v>
                </c:pt>
                <c:pt idx="656">
                  <c:v>7500.0000278166981</c:v>
                </c:pt>
                <c:pt idx="657">
                  <c:v>7500.0000278166981</c:v>
                </c:pt>
                <c:pt idx="658">
                  <c:v>7500.0000278166981</c:v>
                </c:pt>
                <c:pt idx="659">
                  <c:v>7500.0000278166981</c:v>
                </c:pt>
                <c:pt idx="660">
                  <c:v>7500.0000278166981</c:v>
                </c:pt>
                <c:pt idx="661">
                  <c:v>7500.0000278166981</c:v>
                </c:pt>
                <c:pt idx="662">
                  <c:v>7500.0000278166981</c:v>
                </c:pt>
                <c:pt idx="663">
                  <c:v>7500.0000278166981</c:v>
                </c:pt>
                <c:pt idx="664">
                  <c:v>7500.0000278166981</c:v>
                </c:pt>
                <c:pt idx="665">
                  <c:v>7500.0000278166981</c:v>
                </c:pt>
                <c:pt idx="666">
                  <c:v>7500.0000278166981</c:v>
                </c:pt>
                <c:pt idx="667">
                  <c:v>7500.0000278166981</c:v>
                </c:pt>
                <c:pt idx="668">
                  <c:v>7500.0000278166981</c:v>
                </c:pt>
                <c:pt idx="669">
                  <c:v>7500.0000278166981</c:v>
                </c:pt>
                <c:pt idx="670">
                  <c:v>7500.0000278166981</c:v>
                </c:pt>
                <c:pt idx="671">
                  <c:v>7500.0000278166981</c:v>
                </c:pt>
                <c:pt idx="672">
                  <c:v>7500.0000278166981</c:v>
                </c:pt>
                <c:pt idx="673">
                  <c:v>7500.0000278166981</c:v>
                </c:pt>
                <c:pt idx="674">
                  <c:v>7500.0000257943584</c:v>
                </c:pt>
                <c:pt idx="675">
                  <c:v>7500.0000257943584</c:v>
                </c:pt>
                <c:pt idx="676">
                  <c:v>7500.0000257943584</c:v>
                </c:pt>
                <c:pt idx="677">
                  <c:v>7500.0000239048977</c:v>
                </c:pt>
                <c:pt idx="678">
                  <c:v>7500.0000221349246</c:v>
                </c:pt>
                <c:pt idx="679">
                  <c:v>7500.0000221349246</c:v>
                </c:pt>
                <c:pt idx="680">
                  <c:v>7500.0000204788312</c:v>
                </c:pt>
                <c:pt idx="681">
                  <c:v>7500.0000204788312</c:v>
                </c:pt>
                <c:pt idx="682">
                  <c:v>7500.0000204788312</c:v>
                </c:pt>
                <c:pt idx="683">
                  <c:v>7500.0000239048977</c:v>
                </c:pt>
              </c:numCache>
            </c:numRef>
          </c:yVal>
        </c:ser>
        <c:ser>
          <c:idx val="2"/>
          <c:order val="2"/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Assumptions!$A$164:$A$165</c:f>
              <c:numCache>
                <c:formatCode>m/d/yyyy</c:formatCode>
                <c:ptCount val="2"/>
                <c:pt idx="0">
                  <c:v>14611</c:v>
                </c:pt>
                <c:pt idx="1">
                  <c:v>35431</c:v>
                </c:pt>
              </c:numCache>
            </c:numRef>
          </c:xVal>
          <c:yVal>
            <c:numRef>
              <c:f>Assumptions!$B$164:$B$165</c:f>
              <c:numCache>
                <c:formatCode>General</c:formatCode>
                <c:ptCount val="2"/>
                <c:pt idx="0">
                  <c:v>1833.3333333333333</c:v>
                </c:pt>
                <c:pt idx="1">
                  <c:v>1833.3333333333333</c:v>
                </c:pt>
              </c:numCache>
            </c:numRef>
          </c:yVal>
        </c:ser>
        <c:axId val="101917824"/>
        <c:axId val="101919360"/>
      </c:scatterChart>
      <c:scatterChart>
        <c:scatterStyle val="lineMarker"/>
        <c:ser>
          <c:idx val="1"/>
          <c:order val="1"/>
          <c:tx>
            <c:v>Groundwater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'Monthly Stage'!$A$3:$A$686</c:f>
              <c:numCache>
                <c:formatCode>m/d/yy</c:formatCode>
                <c:ptCount val="684"/>
                <c:pt idx="0">
                  <c:v>14611</c:v>
                </c:pt>
                <c:pt idx="1">
                  <c:v>14642</c:v>
                </c:pt>
                <c:pt idx="2">
                  <c:v>14671</c:v>
                </c:pt>
                <c:pt idx="3">
                  <c:v>14702</c:v>
                </c:pt>
                <c:pt idx="4">
                  <c:v>14732</c:v>
                </c:pt>
                <c:pt idx="5">
                  <c:v>14763</c:v>
                </c:pt>
                <c:pt idx="6">
                  <c:v>14793</c:v>
                </c:pt>
                <c:pt idx="7">
                  <c:v>14824</c:v>
                </c:pt>
                <c:pt idx="8">
                  <c:v>14855</c:v>
                </c:pt>
                <c:pt idx="9">
                  <c:v>14885</c:v>
                </c:pt>
                <c:pt idx="10">
                  <c:v>14916</c:v>
                </c:pt>
                <c:pt idx="11">
                  <c:v>14946</c:v>
                </c:pt>
                <c:pt idx="12">
                  <c:v>14977</c:v>
                </c:pt>
                <c:pt idx="13">
                  <c:v>15008</c:v>
                </c:pt>
                <c:pt idx="14">
                  <c:v>15036</c:v>
                </c:pt>
                <c:pt idx="15">
                  <c:v>15067</c:v>
                </c:pt>
                <c:pt idx="16">
                  <c:v>15097</c:v>
                </c:pt>
                <c:pt idx="17">
                  <c:v>15128</c:v>
                </c:pt>
                <c:pt idx="18">
                  <c:v>15158</c:v>
                </c:pt>
                <c:pt idx="19">
                  <c:v>15189</c:v>
                </c:pt>
                <c:pt idx="20">
                  <c:v>15220</c:v>
                </c:pt>
                <c:pt idx="21">
                  <c:v>15250</c:v>
                </c:pt>
                <c:pt idx="22">
                  <c:v>15281</c:v>
                </c:pt>
                <c:pt idx="23">
                  <c:v>15311</c:v>
                </c:pt>
                <c:pt idx="24">
                  <c:v>15342</c:v>
                </c:pt>
                <c:pt idx="25">
                  <c:v>15373</c:v>
                </c:pt>
                <c:pt idx="26">
                  <c:v>15401</c:v>
                </c:pt>
                <c:pt idx="27">
                  <c:v>15432</c:v>
                </c:pt>
                <c:pt idx="28">
                  <c:v>15462</c:v>
                </c:pt>
                <c:pt idx="29">
                  <c:v>15493</c:v>
                </c:pt>
                <c:pt idx="30">
                  <c:v>15523</c:v>
                </c:pt>
                <c:pt idx="31">
                  <c:v>15554</c:v>
                </c:pt>
                <c:pt idx="32">
                  <c:v>15585</c:v>
                </c:pt>
                <c:pt idx="33">
                  <c:v>15615</c:v>
                </c:pt>
                <c:pt idx="34">
                  <c:v>15646</c:v>
                </c:pt>
                <c:pt idx="35">
                  <c:v>15676</c:v>
                </c:pt>
                <c:pt idx="36">
                  <c:v>15707</c:v>
                </c:pt>
                <c:pt idx="37">
                  <c:v>15738</c:v>
                </c:pt>
                <c:pt idx="38">
                  <c:v>15766</c:v>
                </c:pt>
                <c:pt idx="39">
                  <c:v>15797</c:v>
                </c:pt>
                <c:pt idx="40">
                  <c:v>15827</c:v>
                </c:pt>
                <c:pt idx="41">
                  <c:v>15858</c:v>
                </c:pt>
                <c:pt idx="42">
                  <c:v>15888</c:v>
                </c:pt>
                <c:pt idx="43">
                  <c:v>15919</c:v>
                </c:pt>
                <c:pt idx="44">
                  <c:v>15950</c:v>
                </c:pt>
                <c:pt idx="45">
                  <c:v>15980</c:v>
                </c:pt>
                <c:pt idx="46">
                  <c:v>16011</c:v>
                </c:pt>
                <c:pt idx="47">
                  <c:v>16041</c:v>
                </c:pt>
                <c:pt idx="48">
                  <c:v>16072</c:v>
                </c:pt>
                <c:pt idx="49">
                  <c:v>16103</c:v>
                </c:pt>
                <c:pt idx="50">
                  <c:v>16132</c:v>
                </c:pt>
                <c:pt idx="51">
                  <c:v>16163</c:v>
                </c:pt>
                <c:pt idx="52">
                  <c:v>16193</c:v>
                </c:pt>
                <c:pt idx="53">
                  <c:v>16224</c:v>
                </c:pt>
                <c:pt idx="54">
                  <c:v>16254</c:v>
                </c:pt>
                <c:pt idx="55">
                  <c:v>16285</c:v>
                </c:pt>
                <c:pt idx="56">
                  <c:v>16316</c:v>
                </c:pt>
                <c:pt idx="57">
                  <c:v>16346</c:v>
                </c:pt>
                <c:pt idx="58">
                  <c:v>16377</c:v>
                </c:pt>
                <c:pt idx="59">
                  <c:v>16407</c:v>
                </c:pt>
                <c:pt idx="60">
                  <c:v>16438</c:v>
                </c:pt>
                <c:pt idx="61">
                  <c:v>16469</c:v>
                </c:pt>
                <c:pt idx="62">
                  <c:v>16497</c:v>
                </c:pt>
                <c:pt idx="63">
                  <c:v>16528</c:v>
                </c:pt>
                <c:pt idx="64">
                  <c:v>16558</c:v>
                </c:pt>
                <c:pt idx="65">
                  <c:v>16589</c:v>
                </c:pt>
                <c:pt idx="66">
                  <c:v>16619</c:v>
                </c:pt>
                <c:pt idx="67">
                  <c:v>16650</c:v>
                </c:pt>
                <c:pt idx="68">
                  <c:v>16681</c:v>
                </c:pt>
                <c:pt idx="69">
                  <c:v>16711</c:v>
                </c:pt>
                <c:pt idx="70">
                  <c:v>16742</c:v>
                </c:pt>
                <c:pt idx="71">
                  <c:v>16772</c:v>
                </c:pt>
                <c:pt idx="72">
                  <c:v>16803</c:v>
                </c:pt>
                <c:pt idx="73">
                  <c:v>16834</c:v>
                </c:pt>
                <c:pt idx="74">
                  <c:v>16862</c:v>
                </c:pt>
                <c:pt idx="75">
                  <c:v>16893</c:v>
                </c:pt>
                <c:pt idx="76">
                  <c:v>16923</c:v>
                </c:pt>
                <c:pt idx="77">
                  <c:v>16954</c:v>
                </c:pt>
                <c:pt idx="78">
                  <c:v>16984</c:v>
                </c:pt>
                <c:pt idx="79">
                  <c:v>17015</c:v>
                </c:pt>
                <c:pt idx="80">
                  <c:v>17046</c:v>
                </c:pt>
                <c:pt idx="81">
                  <c:v>17076</c:v>
                </c:pt>
                <c:pt idx="82">
                  <c:v>17107</c:v>
                </c:pt>
                <c:pt idx="83">
                  <c:v>17137</c:v>
                </c:pt>
                <c:pt idx="84">
                  <c:v>17168</c:v>
                </c:pt>
                <c:pt idx="85">
                  <c:v>17199</c:v>
                </c:pt>
                <c:pt idx="86">
                  <c:v>17227</c:v>
                </c:pt>
                <c:pt idx="87">
                  <c:v>17258</c:v>
                </c:pt>
                <c:pt idx="88">
                  <c:v>17288</c:v>
                </c:pt>
                <c:pt idx="89">
                  <c:v>17319</c:v>
                </c:pt>
                <c:pt idx="90">
                  <c:v>17349</c:v>
                </c:pt>
                <c:pt idx="91">
                  <c:v>17380</c:v>
                </c:pt>
                <c:pt idx="92">
                  <c:v>17411</c:v>
                </c:pt>
                <c:pt idx="93">
                  <c:v>17441</c:v>
                </c:pt>
                <c:pt idx="94">
                  <c:v>17472</c:v>
                </c:pt>
                <c:pt idx="95">
                  <c:v>17502</c:v>
                </c:pt>
                <c:pt idx="96">
                  <c:v>17533</c:v>
                </c:pt>
                <c:pt idx="97">
                  <c:v>17564</c:v>
                </c:pt>
                <c:pt idx="98">
                  <c:v>17593</c:v>
                </c:pt>
                <c:pt idx="99">
                  <c:v>17624</c:v>
                </c:pt>
                <c:pt idx="100">
                  <c:v>17654</c:v>
                </c:pt>
                <c:pt idx="101">
                  <c:v>17685</c:v>
                </c:pt>
                <c:pt idx="102">
                  <c:v>17715</c:v>
                </c:pt>
                <c:pt idx="103">
                  <c:v>17746</c:v>
                </c:pt>
                <c:pt idx="104">
                  <c:v>17777</c:v>
                </c:pt>
                <c:pt idx="105">
                  <c:v>17807</c:v>
                </c:pt>
                <c:pt idx="106">
                  <c:v>17838</c:v>
                </c:pt>
                <c:pt idx="107">
                  <c:v>17868</c:v>
                </c:pt>
                <c:pt idx="108">
                  <c:v>17899</c:v>
                </c:pt>
                <c:pt idx="109">
                  <c:v>17930</c:v>
                </c:pt>
                <c:pt idx="110">
                  <c:v>17958</c:v>
                </c:pt>
                <c:pt idx="111">
                  <c:v>17989</c:v>
                </c:pt>
                <c:pt idx="112">
                  <c:v>18019</c:v>
                </c:pt>
                <c:pt idx="113">
                  <c:v>18050</c:v>
                </c:pt>
                <c:pt idx="114">
                  <c:v>18080</c:v>
                </c:pt>
                <c:pt idx="115">
                  <c:v>18111</c:v>
                </c:pt>
                <c:pt idx="116">
                  <c:v>18142</c:v>
                </c:pt>
                <c:pt idx="117">
                  <c:v>18172</c:v>
                </c:pt>
                <c:pt idx="118">
                  <c:v>18203</c:v>
                </c:pt>
                <c:pt idx="119">
                  <c:v>18233</c:v>
                </c:pt>
                <c:pt idx="120">
                  <c:v>18264</c:v>
                </c:pt>
                <c:pt idx="121">
                  <c:v>18295</c:v>
                </c:pt>
                <c:pt idx="122">
                  <c:v>18323</c:v>
                </c:pt>
                <c:pt idx="123">
                  <c:v>18354</c:v>
                </c:pt>
                <c:pt idx="124">
                  <c:v>18384</c:v>
                </c:pt>
                <c:pt idx="125">
                  <c:v>18415</c:v>
                </c:pt>
                <c:pt idx="126">
                  <c:v>18445</c:v>
                </c:pt>
                <c:pt idx="127">
                  <c:v>18476</c:v>
                </c:pt>
                <c:pt idx="128">
                  <c:v>18507</c:v>
                </c:pt>
                <c:pt idx="129">
                  <c:v>18537</c:v>
                </c:pt>
                <c:pt idx="130">
                  <c:v>18568</c:v>
                </c:pt>
                <c:pt idx="131">
                  <c:v>18598</c:v>
                </c:pt>
                <c:pt idx="132">
                  <c:v>18629</c:v>
                </c:pt>
                <c:pt idx="133">
                  <c:v>18660</c:v>
                </c:pt>
                <c:pt idx="134">
                  <c:v>18688</c:v>
                </c:pt>
                <c:pt idx="135">
                  <c:v>18719</c:v>
                </c:pt>
                <c:pt idx="136">
                  <c:v>18749</c:v>
                </c:pt>
                <c:pt idx="137">
                  <c:v>18780</c:v>
                </c:pt>
                <c:pt idx="138">
                  <c:v>18810</c:v>
                </c:pt>
                <c:pt idx="139">
                  <c:v>18841</c:v>
                </c:pt>
                <c:pt idx="140">
                  <c:v>18872</c:v>
                </c:pt>
                <c:pt idx="141">
                  <c:v>18902</c:v>
                </c:pt>
                <c:pt idx="142">
                  <c:v>18933</c:v>
                </c:pt>
                <c:pt idx="143">
                  <c:v>18963</c:v>
                </c:pt>
                <c:pt idx="144">
                  <c:v>18994</c:v>
                </c:pt>
                <c:pt idx="145">
                  <c:v>19025</c:v>
                </c:pt>
                <c:pt idx="146">
                  <c:v>19054</c:v>
                </c:pt>
                <c:pt idx="147">
                  <c:v>19085</c:v>
                </c:pt>
                <c:pt idx="148">
                  <c:v>19115</c:v>
                </c:pt>
                <c:pt idx="149">
                  <c:v>19146</c:v>
                </c:pt>
                <c:pt idx="150">
                  <c:v>19176</c:v>
                </c:pt>
                <c:pt idx="151">
                  <c:v>19207</c:v>
                </c:pt>
                <c:pt idx="152">
                  <c:v>19238</c:v>
                </c:pt>
                <c:pt idx="153">
                  <c:v>19268</c:v>
                </c:pt>
                <c:pt idx="154">
                  <c:v>19299</c:v>
                </c:pt>
                <c:pt idx="155">
                  <c:v>19329</c:v>
                </c:pt>
                <c:pt idx="156">
                  <c:v>19360</c:v>
                </c:pt>
                <c:pt idx="157">
                  <c:v>19391</c:v>
                </c:pt>
                <c:pt idx="158">
                  <c:v>19419</c:v>
                </c:pt>
                <c:pt idx="159">
                  <c:v>19450</c:v>
                </c:pt>
                <c:pt idx="160">
                  <c:v>19480</c:v>
                </c:pt>
                <c:pt idx="161">
                  <c:v>19511</c:v>
                </c:pt>
                <c:pt idx="162">
                  <c:v>19541</c:v>
                </c:pt>
                <c:pt idx="163">
                  <c:v>19572</c:v>
                </c:pt>
                <c:pt idx="164">
                  <c:v>19603</c:v>
                </c:pt>
                <c:pt idx="165">
                  <c:v>19633</c:v>
                </c:pt>
                <c:pt idx="166">
                  <c:v>19664</c:v>
                </c:pt>
                <c:pt idx="167">
                  <c:v>19694</c:v>
                </c:pt>
                <c:pt idx="168">
                  <c:v>19725</c:v>
                </c:pt>
                <c:pt idx="169">
                  <c:v>19756</c:v>
                </c:pt>
                <c:pt idx="170">
                  <c:v>19784</c:v>
                </c:pt>
                <c:pt idx="171">
                  <c:v>19815</c:v>
                </c:pt>
                <c:pt idx="172">
                  <c:v>19845</c:v>
                </c:pt>
                <c:pt idx="173">
                  <c:v>19876</c:v>
                </c:pt>
                <c:pt idx="174">
                  <c:v>19906</c:v>
                </c:pt>
                <c:pt idx="175">
                  <c:v>19937</c:v>
                </c:pt>
                <c:pt idx="176">
                  <c:v>19968</c:v>
                </c:pt>
                <c:pt idx="177">
                  <c:v>19998</c:v>
                </c:pt>
                <c:pt idx="178">
                  <c:v>20029</c:v>
                </c:pt>
                <c:pt idx="179">
                  <c:v>20059</c:v>
                </c:pt>
                <c:pt idx="180">
                  <c:v>20090</c:v>
                </c:pt>
                <c:pt idx="181">
                  <c:v>20121</c:v>
                </c:pt>
                <c:pt idx="182">
                  <c:v>20149</c:v>
                </c:pt>
                <c:pt idx="183">
                  <c:v>20180</c:v>
                </c:pt>
                <c:pt idx="184">
                  <c:v>20210</c:v>
                </c:pt>
                <c:pt idx="185">
                  <c:v>20241</c:v>
                </c:pt>
                <c:pt idx="186">
                  <c:v>20271</c:v>
                </c:pt>
                <c:pt idx="187">
                  <c:v>20302</c:v>
                </c:pt>
                <c:pt idx="188">
                  <c:v>20333</c:v>
                </c:pt>
                <c:pt idx="189">
                  <c:v>20363</c:v>
                </c:pt>
                <c:pt idx="190">
                  <c:v>20394</c:v>
                </c:pt>
                <c:pt idx="191">
                  <c:v>20424</c:v>
                </c:pt>
                <c:pt idx="192">
                  <c:v>20455</c:v>
                </c:pt>
                <c:pt idx="193">
                  <c:v>20486</c:v>
                </c:pt>
                <c:pt idx="194">
                  <c:v>20515</c:v>
                </c:pt>
                <c:pt idx="195">
                  <c:v>20546</c:v>
                </c:pt>
                <c:pt idx="196">
                  <c:v>20576</c:v>
                </c:pt>
                <c:pt idx="197">
                  <c:v>20607</c:v>
                </c:pt>
                <c:pt idx="198">
                  <c:v>20637</c:v>
                </c:pt>
                <c:pt idx="199">
                  <c:v>20668</c:v>
                </c:pt>
                <c:pt idx="200">
                  <c:v>20699</c:v>
                </c:pt>
                <c:pt idx="201">
                  <c:v>20729</c:v>
                </c:pt>
                <c:pt idx="202">
                  <c:v>20760</c:v>
                </c:pt>
                <c:pt idx="203">
                  <c:v>20790</c:v>
                </c:pt>
                <c:pt idx="204">
                  <c:v>20821</c:v>
                </c:pt>
                <c:pt idx="205">
                  <c:v>20852</c:v>
                </c:pt>
                <c:pt idx="206">
                  <c:v>20880</c:v>
                </c:pt>
                <c:pt idx="207">
                  <c:v>20911</c:v>
                </c:pt>
                <c:pt idx="208">
                  <c:v>20941</c:v>
                </c:pt>
                <c:pt idx="209">
                  <c:v>20972</c:v>
                </c:pt>
                <c:pt idx="210">
                  <c:v>21002</c:v>
                </c:pt>
                <c:pt idx="211">
                  <c:v>21033</c:v>
                </c:pt>
                <c:pt idx="212">
                  <c:v>21064</c:v>
                </c:pt>
                <c:pt idx="213">
                  <c:v>21094</c:v>
                </c:pt>
                <c:pt idx="214">
                  <c:v>21125</c:v>
                </c:pt>
                <c:pt idx="215">
                  <c:v>21155</c:v>
                </c:pt>
                <c:pt idx="216">
                  <c:v>21186</c:v>
                </c:pt>
                <c:pt idx="217">
                  <c:v>21217</c:v>
                </c:pt>
                <c:pt idx="218">
                  <c:v>21245</c:v>
                </c:pt>
                <c:pt idx="219">
                  <c:v>21276</c:v>
                </c:pt>
                <c:pt idx="220">
                  <c:v>21306</c:v>
                </c:pt>
                <c:pt idx="221">
                  <c:v>21337</c:v>
                </c:pt>
                <c:pt idx="222">
                  <c:v>21367</c:v>
                </c:pt>
                <c:pt idx="223">
                  <c:v>21398</c:v>
                </c:pt>
                <c:pt idx="224">
                  <c:v>21429</c:v>
                </c:pt>
                <c:pt idx="225">
                  <c:v>21459</c:v>
                </c:pt>
                <c:pt idx="226">
                  <c:v>21490</c:v>
                </c:pt>
                <c:pt idx="227">
                  <c:v>21520</c:v>
                </c:pt>
                <c:pt idx="228">
                  <c:v>21551</c:v>
                </c:pt>
                <c:pt idx="229">
                  <c:v>21582</c:v>
                </c:pt>
                <c:pt idx="230">
                  <c:v>21610</c:v>
                </c:pt>
                <c:pt idx="231">
                  <c:v>21641</c:v>
                </c:pt>
                <c:pt idx="232">
                  <c:v>21671</c:v>
                </c:pt>
                <c:pt idx="233">
                  <c:v>21702</c:v>
                </c:pt>
                <c:pt idx="234">
                  <c:v>21732</c:v>
                </c:pt>
                <c:pt idx="235">
                  <c:v>21763</c:v>
                </c:pt>
                <c:pt idx="236">
                  <c:v>21794</c:v>
                </c:pt>
                <c:pt idx="237">
                  <c:v>21824</c:v>
                </c:pt>
                <c:pt idx="238">
                  <c:v>21855</c:v>
                </c:pt>
                <c:pt idx="239">
                  <c:v>21885</c:v>
                </c:pt>
                <c:pt idx="240">
                  <c:v>21916</c:v>
                </c:pt>
                <c:pt idx="241">
                  <c:v>21947</c:v>
                </c:pt>
                <c:pt idx="242">
                  <c:v>21976</c:v>
                </c:pt>
                <c:pt idx="243">
                  <c:v>22007</c:v>
                </c:pt>
                <c:pt idx="244">
                  <c:v>22037</c:v>
                </c:pt>
                <c:pt idx="245">
                  <c:v>22068</c:v>
                </c:pt>
                <c:pt idx="246">
                  <c:v>22098</c:v>
                </c:pt>
                <c:pt idx="247">
                  <c:v>22129</c:v>
                </c:pt>
                <c:pt idx="248">
                  <c:v>22160</c:v>
                </c:pt>
                <c:pt idx="249">
                  <c:v>22190</c:v>
                </c:pt>
                <c:pt idx="250">
                  <c:v>22221</c:v>
                </c:pt>
                <c:pt idx="251">
                  <c:v>22251</c:v>
                </c:pt>
                <c:pt idx="252">
                  <c:v>22282</c:v>
                </c:pt>
                <c:pt idx="253">
                  <c:v>22313</c:v>
                </c:pt>
                <c:pt idx="254">
                  <c:v>22341</c:v>
                </c:pt>
                <c:pt idx="255">
                  <c:v>22372</c:v>
                </c:pt>
                <c:pt idx="256">
                  <c:v>22402</c:v>
                </c:pt>
                <c:pt idx="257">
                  <c:v>22433</c:v>
                </c:pt>
                <c:pt idx="258">
                  <c:v>22463</c:v>
                </c:pt>
                <c:pt idx="259">
                  <c:v>22494</c:v>
                </c:pt>
                <c:pt idx="260">
                  <c:v>22525</c:v>
                </c:pt>
                <c:pt idx="261">
                  <c:v>22555</c:v>
                </c:pt>
                <c:pt idx="262">
                  <c:v>22586</c:v>
                </c:pt>
                <c:pt idx="263">
                  <c:v>22616</c:v>
                </c:pt>
                <c:pt idx="264">
                  <c:v>22647</c:v>
                </c:pt>
                <c:pt idx="265">
                  <c:v>22678</c:v>
                </c:pt>
                <c:pt idx="266">
                  <c:v>22706</c:v>
                </c:pt>
                <c:pt idx="267">
                  <c:v>22737</c:v>
                </c:pt>
                <c:pt idx="268">
                  <c:v>22767</c:v>
                </c:pt>
                <c:pt idx="269">
                  <c:v>22798</c:v>
                </c:pt>
                <c:pt idx="270">
                  <c:v>22828</c:v>
                </c:pt>
                <c:pt idx="271">
                  <c:v>22859</c:v>
                </c:pt>
                <c:pt idx="272">
                  <c:v>22890</c:v>
                </c:pt>
                <c:pt idx="273">
                  <c:v>22920</c:v>
                </c:pt>
                <c:pt idx="274">
                  <c:v>22951</c:v>
                </c:pt>
                <c:pt idx="275">
                  <c:v>22981</c:v>
                </c:pt>
                <c:pt idx="276">
                  <c:v>23012</c:v>
                </c:pt>
                <c:pt idx="277">
                  <c:v>23043</c:v>
                </c:pt>
                <c:pt idx="278">
                  <c:v>23071</c:v>
                </c:pt>
                <c:pt idx="279">
                  <c:v>23102</c:v>
                </c:pt>
                <c:pt idx="280">
                  <c:v>23132</c:v>
                </c:pt>
                <c:pt idx="281">
                  <c:v>23163</c:v>
                </c:pt>
                <c:pt idx="282">
                  <c:v>23193</c:v>
                </c:pt>
                <c:pt idx="283">
                  <c:v>23224</c:v>
                </c:pt>
                <c:pt idx="284">
                  <c:v>23255</c:v>
                </c:pt>
                <c:pt idx="285">
                  <c:v>23285</c:v>
                </c:pt>
                <c:pt idx="286">
                  <c:v>23316</c:v>
                </c:pt>
                <c:pt idx="287">
                  <c:v>23346</c:v>
                </c:pt>
                <c:pt idx="288">
                  <c:v>23377</c:v>
                </c:pt>
                <c:pt idx="289">
                  <c:v>23408</c:v>
                </c:pt>
                <c:pt idx="290">
                  <c:v>23437</c:v>
                </c:pt>
                <c:pt idx="291">
                  <c:v>23468</c:v>
                </c:pt>
                <c:pt idx="292">
                  <c:v>23498</c:v>
                </c:pt>
                <c:pt idx="293">
                  <c:v>23529</c:v>
                </c:pt>
                <c:pt idx="294">
                  <c:v>23559</c:v>
                </c:pt>
                <c:pt idx="295">
                  <c:v>23590</c:v>
                </c:pt>
                <c:pt idx="296">
                  <c:v>23621</c:v>
                </c:pt>
                <c:pt idx="297">
                  <c:v>23651</c:v>
                </c:pt>
                <c:pt idx="298">
                  <c:v>23682</c:v>
                </c:pt>
                <c:pt idx="299">
                  <c:v>23712</c:v>
                </c:pt>
                <c:pt idx="300">
                  <c:v>23743</c:v>
                </c:pt>
                <c:pt idx="301">
                  <c:v>23774</c:v>
                </c:pt>
                <c:pt idx="302">
                  <c:v>23802</c:v>
                </c:pt>
                <c:pt idx="303">
                  <c:v>23833</c:v>
                </c:pt>
                <c:pt idx="304">
                  <c:v>23863</c:v>
                </c:pt>
                <c:pt idx="305">
                  <c:v>23894</c:v>
                </c:pt>
                <c:pt idx="306">
                  <c:v>23924</c:v>
                </c:pt>
                <c:pt idx="307">
                  <c:v>23955</c:v>
                </c:pt>
                <c:pt idx="308">
                  <c:v>23986</c:v>
                </c:pt>
                <c:pt idx="309">
                  <c:v>24016</c:v>
                </c:pt>
                <c:pt idx="310">
                  <c:v>24047</c:v>
                </c:pt>
                <c:pt idx="311">
                  <c:v>24077</c:v>
                </c:pt>
                <c:pt idx="312">
                  <c:v>24108</c:v>
                </c:pt>
                <c:pt idx="313">
                  <c:v>24139</c:v>
                </c:pt>
                <c:pt idx="314">
                  <c:v>24167</c:v>
                </c:pt>
                <c:pt idx="315">
                  <c:v>24198</c:v>
                </c:pt>
                <c:pt idx="316">
                  <c:v>24228</c:v>
                </c:pt>
                <c:pt idx="317">
                  <c:v>24259</c:v>
                </c:pt>
                <c:pt idx="318">
                  <c:v>24289</c:v>
                </c:pt>
                <c:pt idx="319">
                  <c:v>24320</c:v>
                </c:pt>
                <c:pt idx="320">
                  <c:v>24351</c:v>
                </c:pt>
                <c:pt idx="321">
                  <c:v>24381</c:v>
                </c:pt>
                <c:pt idx="322">
                  <c:v>24412</c:v>
                </c:pt>
                <c:pt idx="323">
                  <c:v>24442</c:v>
                </c:pt>
                <c:pt idx="324">
                  <c:v>24473</c:v>
                </c:pt>
                <c:pt idx="325">
                  <c:v>24504</c:v>
                </c:pt>
                <c:pt idx="326">
                  <c:v>24532</c:v>
                </c:pt>
                <c:pt idx="327">
                  <c:v>24563</c:v>
                </c:pt>
                <c:pt idx="328">
                  <c:v>24593</c:v>
                </c:pt>
                <c:pt idx="329">
                  <c:v>24624</c:v>
                </c:pt>
                <c:pt idx="330">
                  <c:v>24654</c:v>
                </c:pt>
                <c:pt idx="331">
                  <c:v>24685</c:v>
                </c:pt>
                <c:pt idx="332">
                  <c:v>24716</c:v>
                </c:pt>
                <c:pt idx="333">
                  <c:v>24746</c:v>
                </c:pt>
                <c:pt idx="334">
                  <c:v>24777</c:v>
                </c:pt>
                <c:pt idx="335">
                  <c:v>24807</c:v>
                </c:pt>
                <c:pt idx="336">
                  <c:v>24838</c:v>
                </c:pt>
                <c:pt idx="337">
                  <c:v>24869</c:v>
                </c:pt>
                <c:pt idx="338">
                  <c:v>24898</c:v>
                </c:pt>
                <c:pt idx="339">
                  <c:v>24929</c:v>
                </c:pt>
                <c:pt idx="340">
                  <c:v>24959</c:v>
                </c:pt>
                <c:pt idx="341">
                  <c:v>24990</c:v>
                </c:pt>
                <c:pt idx="342">
                  <c:v>25020</c:v>
                </c:pt>
                <c:pt idx="343">
                  <c:v>25051</c:v>
                </c:pt>
                <c:pt idx="344">
                  <c:v>25082</c:v>
                </c:pt>
                <c:pt idx="345">
                  <c:v>25112</c:v>
                </c:pt>
                <c:pt idx="346">
                  <c:v>25143</c:v>
                </c:pt>
                <c:pt idx="347">
                  <c:v>25173</c:v>
                </c:pt>
                <c:pt idx="348">
                  <c:v>25204</c:v>
                </c:pt>
                <c:pt idx="349">
                  <c:v>25235</c:v>
                </c:pt>
                <c:pt idx="350">
                  <c:v>25263</c:v>
                </c:pt>
                <c:pt idx="351">
                  <c:v>25294</c:v>
                </c:pt>
                <c:pt idx="352">
                  <c:v>25324</c:v>
                </c:pt>
                <c:pt idx="353">
                  <c:v>25355</c:v>
                </c:pt>
                <c:pt idx="354">
                  <c:v>25385</c:v>
                </c:pt>
                <c:pt idx="355">
                  <c:v>25416</c:v>
                </c:pt>
                <c:pt idx="356">
                  <c:v>25447</c:v>
                </c:pt>
                <c:pt idx="357">
                  <c:v>25477</c:v>
                </c:pt>
                <c:pt idx="358">
                  <c:v>25508</c:v>
                </c:pt>
                <c:pt idx="359">
                  <c:v>25538</c:v>
                </c:pt>
                <c:pt idx="360">
                  <c:v>25569</c:v>
                </c:pt>
                <c:pt idx="361">
                  <c:v>25600</c:v>
                </c:pt>
                <c:pt idx="362">
                  <c:v>25628</c:v>
                </c:pt>
                <c:pt idx="363">
                  <c:v>25659</c:v>
                </c:pt>
                <c:pt idx="364">
                  <c:v>25689</c:v>
                </c:pt>
                <c:pt idx="365">
                  <c:v>25720</c:v>
                </c:pt>
                <c:pt idx="366">
                  <c:v>25750</c:v>
                </c:pt>
                <c:pt idx="367">
                  <c:v>25781</c:v>
                </c:pt>
                <c:pt idx="368">
                  <c:v>25812</c:v>
                </c:pt>
                <c:pt idx="369">
                  <c:v>25842</c:v>
                </c:pt>
                <c:pt idx="370">
                  <c:v>25873</c:v>
                </c:pt>
                <c:pt idx="371">
                  <c:v>25903</c:v>
                </c:pt>
                <c:pt idx="372">
                  <c:v>25934</c:v>
                </c:pt>
                <c:pt idx="373">
                  <c:v>25965</c:v>
                </c:pt>
                <c:pt idx="374">
                  <c:v>25993</c:v>
                </c:pt>
                <c:pt idx="375">
                  <c:v>26024</c:v>
                </c:pt>
                <c:pt idx="376">
                  <c:v>26054</c:v>
                </c:pt>
                <c:pt idx="377">
                  <c:v>26085</c:v>
                </c:pt>
                <c:pt idx="378">
                  <c:v>26115</c:v>
                </c:pt>
                <c:pt idx="379">
                  <c:v>26146</c:v>
                </c:pt>
                <c:pt idx="380">
                  <c:v>26177</c:v>
                </c:pt>
                <c:pt idx="381">
                  <c:v>26207</c:v>
                </c:pt>
                <c:pt idx="382">
                  <c:v>26238</c:v>
                </c:pt>
                <c:pt idx="383">
                  <c:v>26268</c:v>
                </c:pt>
                <c:pt idx="384">
                  <c:v>26299</c:v>
                </c:pt>
                <c:pt idx="385">
                  <c:v>26330</c:v>
                </c:pt>
                <c:pt idx="386">
                  <c:v>26359</c:v>
                </c:pt>
                <c:pt idx="387">
                  <c:v>26390</c:v>
                </c:pt>
                <c:pt idx="388">
                  <c:v>26420</c:v>
                </c:pt>
                <c:pt idx="389">
                  <c:v>26451</c:v>
                </c:pt>
                <c:pt idx="390">
                  <c:v>26481</c:v>
                </c:pt>
                <c:pt idx="391">
                  <c:v>26512</c:v>
                </c:pt>
                <c:pt idx="392">
                  <c:v>26543</c:v>
                </c:pt>
                <c:pt idx="393">
                  <c:v>26573</c:v>
                </c:pt>
                <c:pt idx="394">
                  <c:v>26604</c:v>
                </c:pt>
                <c:pt idx="395">
                  <c:v>26634</c:v>
                </c:pt>
                <c:pt idx="396">
                  <c:v>26665</c:v>
                </c:pt>
                <c:pt idx="397">
                  <c:v>26696</c:v>
                </c:pt>
                <c:pt idx="398">
                  <c:v>26724</c:v>
                </c:pt>
                <c:pt idx="399">
                  <c:v>26755</c:v>
                </c:pt>
                <c:pt idx="400">
                  <c:v>26785</c:v>
                </c:pt>
                <c:pt idx="401">
                  <c:v>26816</c:v>
                </c:pt>
                <c:pt idx="402">
                  <c:v>26846</c:v>
                </c:pt>
                <c:pt idx="403">
                  <c:v>26877</c:v>
                </c:pt>
                <c:pt idx="404">
                  <c:v>26908</c:v>
                </c:pt>
                <c:pt idx="405">
                  <c:v>26938</c:v>
                </c:pt>
                <c:pt idx="406">
                  <c:v>26969</c:v>
                </c:pt>
                <c:pt idx="407">
                  <c:v>26999</c:v>
                </c:pt>
                <c:pt idx="408">
                  <c:v>27030</c:v>
                </c:pt>
                <c:pt idx="409">
                  <c:v>27061</c:v>
                </c:pt>
                <c:pt idx="410">
                  <c:v>27089</c:v>
                </c:pt>
                <c:pt idx="411">
                  <c:v>27120</c:v>
                </c:pt>
                <c:pt idx="412">
                  <c:v>27150</c:v>
                </c:pt>
                <c:pt idx="413">
                  <c:v>27181</c:v>
                </c:pt>
                <c:pt idx="414">
                  <c:v>27211</c:v>
                </c:pt>
                <c:pt idx="415">
                  <c:v>27242</c:v>
                </c:pt>
                <c:pt idx="416">
                  <c:v>27273</c:v>
                </c:pt>
                <c:pt idx="417">
                  <c:v>27303</c:v>
                </c:pt>
                <c:pt idx="418">
                  <c:v>27334</c:v>
                </c:pt>
                <c:pt idx="419">
                  <c:v>27364</c:v>
                </c:pt>
                <c:pt idx="420">
                  <c:v>27395</c:v>
                </c:pt>
                <c:pt idx="421">
                  <c:v>27426</c:v>
                </c:pt>
                <c:pt idx="422">
                  <c:v>27454</c:v>
                </c:pt>
                <c:pt idx="423">
                  <c:v>27485</c:v>
                </c:pt>
                <c:pt idx="424">
                  <c:v>27515</c:v>
                </c:pt>
                <c:pt idx="425">
                  <c:v>27546</c:v>
                </c:pt>
                <c:pt idx="426">
                  <c:v>27576</c:v>
                </c:pt>
                <c:pt idx="427">
                  <c:v>27607</c:v>
                </c:pt>
                <c:pt idx="428">
                  <c:v>27638</c:v>
                </c:pt>
                <c:pt idx="429">
                  <c:v>27668</c:v>
                </c:pt>
                <c:pt idx="430">
                  <c:v>27699</c:v>
                </c:pt>
                <c:pt idx="431">
                  <c:v>27729</c:v>
                </c:pt>
                <c:pt idx="432">
                  <c:v>27760</c:v>
                </c:pt>
                <c:pt idx="433">
                  <c:v>27791</c:v>
                </c:pt>
                <c:pt idx="434">
                  <c:v>27820</c:v>
                </c:pt>
                <c:pt idx="435">
                  <c:v>27851</c:v>
                </c:pt>
                <c:pt idx="436">
                  <c:v>27881</c:v>
                </c:pt>
                <c:pt idx="437">
                  <c:v>27912</c:v>
                </c:pt>
                <c:pt idx="438">
                  <c:v>27942</c:v>
                </c:pt>
                <c:pt idx="439">
                  <c:v>27973</c:v>
                </c:pt>
                <c:pt idx="440">
                  <c:v>28004</c:v>
                </c:pt>
                <c:pt idx="441">
                  <c:v>28034</c:v>
                </c:pt>
                <c:pt idx="442">
                  <c:v>28065</c:v>
                </c:pt>
                <c:pt idx="443">
                  <c:v>28095</c:v>
                </c:pt>
                <c:pt idx="444">
                  <c:v>28126</c:v>
                </c:pt>
                <c:pt idx="445">
                  <c:v>28157</c:v>
                </c:pt>
                <c:pt idx="446">
                  <c:v>28185</c:v>
                </c:pt>
                <c:pt idx="447">
                  <c:v>28216</c:v>
                </c:pt>
                <c:pt idx="448">
                  <c:v>28246</c:v>
                </c:pt>
                <c:pt idx="449">
                  <c:v>28277</c:v>
                </c:pt>
                <c:pt idx="450">
                  <c:v>28307</c:v>
                </c:pt>
                <c:pt idx="451">
                  <c:v>28338</c:v>
                </c:pt>
                <c:pt idx="452">
                  <c:v>28369</c:v>
                </c:pt>
                <c:pt idx="453">
                  <c:v>28399</c:v>
                </c:pt>
                <c:pt idx="454">
                  <c:v>28430</c:v>
                </c:pt>
                <c:pt idx="455">
                  <c:v>28460</c:v>
                </c:pt>
                <c:pt idx="456">
                  <c:v>28491</c:v>
                </c:pt>
                <c:pt idx="457">
                  <c:v>28522</c:v>
                </c:pt>
                <c:pt idx="458">
                  <c:v>28550</c:v>
                </c:pt>
                <c:pt idx="459">
                  <c:v>28581</c:v>
                </c:pt>
                <c:pt idx="460">
                  <c:v>28611</c:v>
                </c:pt>
                <c:pt idx="461">
                  <c:v>28642</c:v>
                </c:pt>
                <c:pt idx="462">
                  <c:v>28672</c:v>
                </c:pt>
                <c:pt idx="463">
                  <c:v>28703</c:v>
                </c:pt>
                <c:pt idx="464">
                  <c:v>28734</c:v>
                </c:pt>
                <c:pt idx="465">
                  <c:v>28764</c:v>
                </c:pt>
                <c:pt idx="466">
                  <c:v>28795</c:v>
                </c:pt>
                <c:pt idx="467">
                  <c:v>28825</c:v>
                </c:pt>
                <c:pt idx="468">
                  <c:v>28856</c:v>
                </c:pt>
                <c:pt idx="469">
                  <c:v>28887</c:v>
                </c:pt>
                <c:pt idx="470">
                  <c:v>28915</c:v>
                </c:pt>
                <c:pt idx="471">
                  <c:v>28946</c:v>
                </c:pt>
                <c:pt idx="472">
                  <c:v>28976</c:v>
                </c:pt>
                <c:pt idx="473">
                  <c:v>29007</c:v>
                </c:pt>
                <c:pt idx="474">
                  <c:v>29037</c:v>
                </c:pt>
                <c:pt idx="475">
                  <c:v>29068</c:v>
                </c:pt>
                <c:pt idx="476">
                  <c:v>29099</c:v>
                </c:pt>
                <c:pt idx="477">
                  <c:v>29129</c:v>
                </c:pt>
                <c:pt idx="478">
                  <c:v>29160</c:v>
                </c:pt>
                <c:pt idx="479">
                  <c:v>29190</c:v>
                </c:pt>
                <c:pt idx="480">
                  <c:v>29221</c:v>
                </c:pt>
                <c:pt idx="481">
                  <c:v>29252</c:v>
                </c:pt>
                <c:pt idx="482">
                  <c:v>29281</c:v>
                </c:pt>
                <c:pt idx="483">
                  <c:v>29312</c:v>
                </c:pt>
                <c:pt idx="484">
                  <c:v>29342</c:v>
                </c:pt>
                <c:pt idx="485">
                  <c:v>29373</c:v>
                </c:pt>
                <c:pt idx="486">
                  <c:v>29403</c:v>
                </c:pt>
                <c:pt idx="487">
                  <c:v>29434</c:v>
                </c:pt>
                <c:pt idx="488">
                  <c:v>29465</c:v>
                </c:pt>
                <c:pt idx="489">
                  <c:v>29495</c:v>
                </c:pt>
                <c:pt idx="490">
                  <c:v>29526</c:v>
                </c:pt>
                <c:pt idx="491">
                  <c:v>29556</c:v>
                </c:pt>
                <c:pt idx="492">
                  <c:v>29587</c:v>
                </c:pt>
                <c:pt idx="493">
                  <c:v>29618</c:v>
                </c:pt>
                <c:pt idx="494">
                  <c:v>29646</c:v>
                </c:pt>
                <c:pt idx="495">
                  <c:v>29677</c:v>
                </c:pt>
                <c:pt idx="496">
                  <c:v>29707</c:v>
                </c:pt>
                <c:pt idx="497">
                  <c:v>29738</c:v>
                </c:pt>
                <c:pt idx="498">
                  <c:v>29768</c:v>
                </c:pt>
                <c:pt idx="499">
                  <c:v>29799</c:v>
                </c:pt>
                <c:pt idx="500">
                  <c:v>29830</c:v>
                </c:pt>
                <c:pt idx="501">
                  <c:v>29860</c:v>
                </c:pt>
                <c:pt idx="502">
                  <c:v>29891</c:v>
                </c:pt>
                <c:pt idx="503">
                  <c:v>29921</c:v>
                </c:pt>
                <c:pt idx="504">
                  <c:v>29952</c:v>
                </c:pt>
                <c:pt idx="505">
                  <c:v>29983</c:v>
                </c:pt>
                <c:pt idx="506">
                  <c:v>30011</c:v>
                </c:pt>
                <c:pt idx="507">
                  <c:v>30042</c:v>
                </c:pt>
                <c:pt idx="508">
                  <c:v>30072</c:v>
                </c:pt>
                <c:pt idx="509">
                  <c:v>30103</c:v>
                </c:pt>
                <c:pt idx="510">
                  <c:v>30133</c:v>
                </c:pt>
                <c:pt idx="511">
                  <c:v>30164</c:v>
                </c:pt>
                <c:pt idx="512">
                  <c:v>30195</c:v>
                </c:pt>
                <c:pt idx="513">
                  <c:v>30225</c:v>
                </c:pt>
                <c:pt idx="514">
                  <c:v>30256</c:v>
                </c:pt>
                <c:pt idx="515">
                  <c:v>30286</c:v>
                </c:pt>
                <c:pt idx="516">
                  <c:v>30317</c:v>
                </c:pt>
                <c:pt idx="517">
                  <c:v>30348</c:v>
                </c:pt>
                <c:pt idx="518">
                  <c:v>30376</c:v>
                </c:pt>
                <c:pt idx="519">
                  <c:v>30407</c:v>
                </c:pt>
                <c:pt idx="520">
                  <c:v>30437</c:v>
                </c:pt>
                <c:pt idx="521">
                  <c:v>30468</c:v>
                </c:pt>
                <c:pt idx="522">
                  <c:v>30498</c:v>
                </c:pt>
                <c:pt idx="523">
                  <c:v>30529</c:v>
                </c:pt>
                <c:pt idx="524">
                  <c:v>30560</c:v>
                </c:pt>
                <c:pt idx="525">
                  <c:v>30590</c:v>
                </c:pt>
                <c:pt idx="526">
                  <c:v>30621</c:v>
                </c:pt>
                <c:pt idx="527">
                  <c:v>30651</c:v>
                </c:pt>
                <c:pt idx="528">
                  <c:v>30682</c:v>
                </c:pt>
                <c:pt idx="529">
                  <c:v>30713</c:v>
                </c:pt>
                <c:pt idx="530">
                  <c:v>30742</c:v>
                </c:pt>
                <c:pt idx="531">
                  <c:v>30773</c:v>
                </c:pt>
                <c:pt idx="532">
                  <c:v>30803</c:v>
                </c:pt>
                <c:pt idx="533">
                  <c:v>30834</c:v>
                </c:pt>
                <c:pt idx="534">
                  <c:v>30864</c:v>
                </c:pt>
                <c:pt idx="535">
                  <c:v>30895</c:v>
                </c:pt>
                <c:pt idx="536">
                  <c:v>30926</c:v>
                </c:pt>
                <c:pt idx="537">
                  <c:v>30956</c:v>
                </c:pt>
                <c:pt idx="538">
                  <c:v>30987</c:v>
                </c:pt>
                <c:pt idx="539">
                  <c:v>31017</c:v>
                </c:pt>
                <c:pt idx="540">
                  <c:v>31048</c:v>
                </c:pt>
                <c:pt idx="541">
                  <c:v>31079</c:v>
                </c:pt>
                <c:pt idx="542">
                  <c:v>31107</c:v>
                </c:pt>
                <c:pt idx="543">
                  <c:v>31138</c:v>
                </c:pt>
                <c:pt idx="544">
                  <c:v>31168</c:v>
                </c:pt>
                <c:pt idx="545">
                  <c:v>31199</c:v>
                </c:pt>
                <c:pt idx="546">
                  <c:v>31229</c:v>
                </c:pt>
                <c:pt idx="547">
                  <c:v>31260</c:v>
                </c:pt>
                <c:pt idx="548">
                  <c:v>31291</c:v>
                </c:pt>
                <c:pt idx="549">
                  <c:v>31321</c:v>
                </c:pt>
                <c:pt idx="550">
                  <c:v>31352</c:v>
                </c:pt>
                <c:pt idx="551">
                  <c:v>31382</c:v>
                </c:pt>
                <c:pt idx="552">
                  <c:v>31413</c:v>
                </c:pt>
                <c:pt idx="553">
                  <c:v>31444</c:v>
                </c:pt>
                <c:pt idx="554">
                  <c:v>31472</c:v>
                </c:pt>
                <c:pt idx="555">
                  <c:v>31503</c:v>
                </c:pt>
                <c:pt idx="556">
                  <c:v>31533</c:v>
                </c:pt>
                <c:pt idx="557">
                  <c:v>31564</c:v>
                </c:pt>
                <c:pt idx="558">
                  <c:v>31594</c:v>
                </c:pt>
                <c:pt idx="559">
                  <c:v>31625</c:v>
                </c:pt>
                <c:pt idx="560">
                  <c:v>31656</c:v>
                </c:pt>
                <c:pt idx="561">
                  <c:v>31686</c:v>
                </c:pt>
                <c:pt idx="562">
                  <c:v>31717</c:v>
                </c:pt>
                <c:pt idx="563">
                  <c:v>31747</c:v>
                </c:pt>
                <c:pt idx="564">
                  <c:v>31778</c:v>
                </c:pt>
                <c:pt idx="565">
                  <c:v>31809</c:v>
                </c:pt>
                <c:pt idx="566">
                  <c:v>31837</c:v>
                </c:pt>
                <c:pt idx="567">
                  <c:v>31868</c:v>
                </c:pt>
                <c:pt idx="568">
                  <c:v>31898</c:v>
                </c:pt>
                <c:pt idx="569">
                  <c:v>31929</c:v>
                </c:pt>
                <c:pt idx="570">
                  <c:v>31959</c:v>
                </c:pt>
                <c:pt idx="571">
                  <c:v>31990</c:v>
                </c:pt>
                <c:pt idx="572">
                  <c:v>32021</c:v>
                </c:pt>
                <c:pt idx="573">
                  <c:v>32051</c:v>
                </c:pt>
                <c:pt idx="574">
                  <c:v>32082</c:v>
                </c:pt>
                <c:pt idx="575">
                  <c:v>32112</c:v>
                </c:pt>
                <c:pt idx="576">
                  <c:v>32143</c:v>
                </c:pt>
                <c:pt idx="577">
                  <c:v>32174</c:v>
                </c:pt>
                <c:pt idx="578">
                  <c:v>32203</c:v>
                </c:pt>
                <c:pt idx="579">
                  <c:v>32234</c:v>
                </c:pt>
                <c:pt idx="580">
                  <c:v>32264</c:v>
                </c:pt>
                <c:pt idx="581">
                  <c:v>32295</c:v>
                </c:pt>
                <c:pt idx="582">
                  <c:v>32325</c:v>
                </c:pt>
                <c:pt idx="583">
                  <c:v>32356</c:v>
                </c:pt>
                <c:pt idx="584">
                  <c:v>32387</c:v>
                </c:pt>
                <c:pt idx="585">
                  <c:v>32417</c:v>
                </c:pt>
                <c:pt idx="586">
                  <c:v>32448</c:v>
                </c:pt>
                <c:pt idx="587">
                  <c:v>32478</c:v>
                </c:pt>
                <c:pt idx="588">
                  <c:v>32509</c:v>
                </c:pt>
                <c:pt idx="589">
                  <c:v>32540</c:v>
                </c:pt>
                <c:pt idx="590">
                  <c:v>32568</c:v>
                </c:pt>
                <c:pt idx="591">
                  <c:v>32599</c:v>
                </c:pt>
                <c:pt idx="592">
                  <c:v>32629</c:v>
                </c:pt>
                <c:pt idx="593">
                  <c:v>32660</c:v>
                </c:pt>
                <c:pt idx="594">
                  <c:v>32690</c:v>
                </c:pt>
                <c:pt idx="595">
                  <c:v>32721</c:v>
                </c:pt>
                <c:pt idx="596">
                  <c:v>32752</c:v>
                </c:pt>
                <c:pt idx="597">
                  <c:v>32782</c:v>
                </c:pt>
                <c:pt idx="598">
                  <c:v>32813</c:v>
                </c:pt>
                <c:pt idx="599">
                  <c:v>32843</c:v>
                </c:pt>
                <c:pt idx="600">
                  <c:v>32874</c:v>
                </c:pt>
                <c:pt idx="601">
                  <c:v>32905</c:v>
                </c:pt>
                <c:pt idx="602">
                  <c:v>32933</c:v>
                </c:pt>
                <c:pt idx="603">
                  <c:v>32964</c:v>
                </c:pt>
                <c:pt idx="604">
                  <c:v>32994</c:v>
                </c:pt>
                <c:pt idx="605">
                  <c:v>33025</c:v>
                </c:pt>
                <c:pt idx="606">
                  <c:v>33055</c:v>
                </c:pt>
                <c:pt idx="607">
                  <c:v>33086</c:v>
                </c:pt>
                <c:pt idx="608">
                  <c:v>33117</c:v>
                </c:pt>
                <c:pt idx="609">
                  <c:v>33147</c:v>
                </c:pt>
                <c:pt idx="610">
                  <c:v>33178</c:v>
                </c:pt>
                <c:pt idx="611">
                  <c:v>33208</c:v>
                </c:pt>
                <c:pt idx="612">
                  <c:v>33239</c:v>
                </c:pt>
                <c:pt idx="613">
                  <c:v>33270</c:v>
                </c:pt>
                <c:pt idx="614">
                  <c:v>33298</c:v>
                </c:pt>
                <c:pt idx="615">
                  <c:v>33329</c:v>
                </c:pt>
                <c:pt idx="616">
                  <c:v>33359</c:v>
                </c:pt>
                <c:pt idx="617">
                  <c:v>33390</c:v>
                </c:pt>
                <c:pt idx="618">
                  <c:v>33420</c:v>
                </c:pt>
                <c:pt idx="619">
                  <c:v>33451</c:v>
                </c:pt>
                <c:pt idx="620">
                  <c:v>33482</c:v>
                </c:pt>
                <c:pt idx="621">
                  <c:v>33512</c:v>
                </c:pt>
                <c:pt idx="622">
                  <c:v>33543</c:v>
                </c:pt>
                <c:pt idx="623">
                  <c:v>33573</c:v>
                </c:pt>
                <c:pt idx="624">
                  <c:v>33604</c:v>
                </c:pt>
                <c:pt idx="625">
                  <c:v>33635</c:v>
                </c:pt>
                <c:pt idx="626">
                  <c:v>33664</c:v>
                </c:pt>
                <c:pt idx="627">
                  <c:v>33695</c:v>
                </c:pt>
                <c:pt idx="628">
                  <c:v>33725</c:v>
                </c:pt>
                <c:pt idx="629">
                  <c:v>33756</c:v>
                </c:pt>
                <c:pt idx="630">
                  <c:v>33786</c:v>
                </c:pt>
                <c:pt idx="631">
                  <c:v>33817</c:v>
                </c:pt>
                <c:pt idx="632">
                  <c:v>33848</c:v>
                </c:pt>
                <c:pt idx="633">
                  <c:v>33878</c:v>
                </c:pt>
                <c:pt idx="634">
                  <c:v>33909</c:v>
                </c:pt>
                <c:pt idx="635">
                  <c:v>33939</c:v>
                </c:pt>
                <c:pt idx="636">
                  <c:v>33970</c:v>
                </c:pt>
                <c:pt idx="637">
                  <c:v>34001</c:v>
                </c:pt>
                <c:pt idx="638">
                  <c:v>34029</c:v>
                </c:pt>
                <c:pt idx="639">
                  <c:v>34060</c:v>
                </c:pt>
                <c:pt idx="640">
                  <c:v>34090</c:v>
                </c:pt>
                <c:pt idx="641">
                  <c:v>34121</c:v>
                </c:pt>
                <c:pt idx="642">
                  <c:v>34151</c:v>
                </c:pt>
                <c:pt idx="643">
                  <c:v>34182</c:v>
                </c:pt>
                <c:pt idx="644">
                  <c:v>34213</c:v>
                </c:pt>
                <c:pt idx="645">
                  <c:v>34243</c:v>
                </c:pt>
                <c:pt idx="646">
                  <c:v>34274</c:v>
                </c:pt>
                <c:pt idx="647">
                  <c:v>34304</c:v>
                </c:pt>
                <c:pt idx="648">
                  <c:v>34335</c:v>
                </c:pt>
                <c:pt idx="649">
                  <c:v>34366</c:v>
                </c:pt>
                <c:pt idx="650">
                  <c:v>34394</c:v>
                </c:pt>
                <c:pt idx="651">
                  <c:v>34425</c:v>
                </c:pt>
                <c:pt idx="652">
                  <c:v>34455</c:v>
                </c:pt>
                <c:pt idx="653">
                  <c:v>34486</c:v>
                </c:pt>
                <c:pt idx="654">
                  <c:v>34516</c:v>
                </c:pt>
                <c:pt idx="655">
                  <c:v>34547</c:v>
                </c:pt>
                <c:pt idx="656">
                  <c:v>34578</c:v>
                </c:pt>
                <c:pt idx="657">
                  <c:v>34608</c:v>
                </c:pt>
                <c:pt idx="658">
                  <c:v>34639</c:v>
                </c:pt>
                <c:pt idx="659">
                  <c:v>34669</c:v>
                </c:pt>
                <c:pt idx="660">
                  <c:v>34700</c:v>
                </c:pt>
                <c:pt idx="661">
                  <c:v>34731</c:v>
                </c:pt>
                <c:pt idx="662">
                  <c:v>34759</c:v>
                </c:pt>
                <c:pt idx="663">
                  <c:v>34790</c:v>
                </c:pt>
                <c:pt idx="664">
                  <c:v>34820</c:v>
                </c:pt>
                <c:pt idx="665">
                  <c:v>34851</c:v>
                </c:pt>
                <c:pt idx="666">
                  <c:v>34881</c:v>
                </c:pt>
                <c:pt idx="667">
                  <c:v>34912</c:v>
                </c:pt>
                <c:pt idx="668">
                  <c:v>34943</c:v>
                </c:pt>
                <c:pt idx="669">
                  <c:v>34973</c:v>
                </c:pt>
                <c:pt idx="670">
                  <c:v>35004</c:v>
                </c:pt>
                <c:pt idx="671">
                  <c:v>35034</c:v>
                </c:pt>
                <c:pt idx="672">
                  <c:v>35065</c:v>
                </c:pt>
                <c:pt idx="673">
                  <c:v>35096</c:v>
                </c:pt>
                <c:pt idx="674">
                  <c:v>35125</c:v>
                </c:pt>
                <c:pt idx="675">
                  <c:v>35156</c:v>
                </c:pt>
                <c:pt idx="676">
                  <c:v>35186</c:v>
                </c:pt>
                <c:pt idx="677">
                  <c:v>35217</c:v>
                </c:pt>
                <c:pt idx="678">
                  <c:v>35247</c:v>
                </c:pt>
                <c:pt idx="679">
                  <c:v>35278</c:v>
                </c:pt>
                <c:pt idx="680">
                  <c:v>35309</c:v>
                </c:pt>
                <c:pt idx="681">
                  <c:v>35339</c:v>
                </c:pt>
                <c:pt idx="682">
                  <c:v>35370</c:v>
                </c:pt>
                <c:pt idx="683">
                  <c:v>35400</c:v>
                </c:pt>
              </c:numCache>
            </c:numRef>
          </c:xVal>
          <c:yVal>
            <c:numRef>
              <c:f>'Monthly Stage'!$L$3:$L$686</c:f>
              <c:numCache>
                <c:formatCode>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yVal>
        </c:ser>
        <c:axId val="101925632"/>
        <c:axId val="101927168"/>
      </c:scatterChart>
      <c:valAx>
        <c:axId val="101917824"/>
        <c:scaling>
          <c:orientation val="minMax"/>
          <c:max val="35500"/>
          <c:min val="14611.5"/>
        </c:scaling>
        <c:axPos val="b"/>
        <c:numFmt formatCode="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19360"/>
        <c:crossesAt val="-2000"/>
        <c:crossBetween val="midCat"/>
        <c:majorUnit val="3652.5"/>
      </c:valAx>
      <c:valAx>
        <c:axId val="101919360"/>
        <c:scaling>
          <c:orientation val="minMax"/>
          <c:max val="3000"/>
          <c:min val="-2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Surface Water Supply
(ac-ft/month)</a:t>
                </a:r>
              </a:p>
            </c:rich>
          </c:tx>
          <c:layout>
            <c:manualLayout>
              <c:xMode val="edge"/>
              <c:yMode val="edge"/>
              <c:x val="1.2263099219620962E-2"/>
              <c:y val="0.3371522094926350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17824"/>
        <c:crosses val="autoZero"/>
        <c:crossBetween val="midCat"/>
      </c:valAx>
      <c:valAx>
        <c:axId val="101925632"/>
        <c:scaling>
          <c:orientation val="minMax"/>
        </c:scaling>
        <c:delete val="1"/>
        <c:axPos val="b"/>
        <c:numFmt formatCode="m/d/yy" sourceLinked="1"/>
        <c:tickLblPos val="none"/>
        <c:crossAx val="101927168"/>
        <c:crosses val="autoZero"/>
        <c:crossBetween val="midCat"/>
      </c:valAx>
      <c:valAx>
        <c:axId val="101927168"/>
        <c:scaling>
          <c:orientation val="minMax"/>
          <c:max val="5000.1000000000004"/>
          <c:min val="0.1"/>
        </c:scaling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Groundwater Supply
(ac-ft/month)</a:t>
                </a:r>
              </a:p>
            </c:rich>
          </c:tx>
          <c:layout>
            <c:manualLayout>
              <c:xMode val="edge"/>
              <c:yMode val="edge"/>
              <c:x val="0.93199554069119295"/>
              <c:y val="0.34369885433715225"/>
            </c:manualLayout>
          </c:layout>
          <c:spPr>
            <a:noFill/>
            <a:ln w="25400">
              <a:noFill/>
            </a:ln>
          </c:spPr>
        </c:title>
        <c:numFmt formatCode="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25632"/>
        <c:crosses val="max"/>
        <c:crossBetween val="midCat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Conjunctive Use Operation Schedule</a:t>
            </a:r>
          </a:p>
        </c:rich>
      </c:tx>
      <c:layout>
        <c:manualLayout>
          <c:xMode val="edge"/>
          <c:yMode val="edge"/>
          <c:x val="0.28985507246376818"/>
          <c:y val="1.96399345335515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709030100334448"/>
          <c:y val="0.13747954173486091"/>
          <c:w val="0.85730211817168334"/>
          <c:h val="0.67430441898527016"/>
        </c:manualLayout>
      </c:layout>
      <c:scatterChart>
        <c:scatterStyle val="lineMarker"/>
        <c:ser>
          <c:idx val="1"/>
          <c:order val="0"/>
          <c:tx>
            <c:v>Surface Water Supply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Assumptions!$D$33:$D$127</c:f>
              <c:numCache>
                <c:formatCode>#,##0</c:formatCode>
                <c:ptCount val="95"/>
                <c:pt idx="0">
                  <c:v>10</c:v>
                </c:pt>
                <c:pt idx="1">
                  <c:v>22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125</c:v>
                </c:pt>
                <c:pt idx="6">
                  <c:v>170</c:v>
                </c:pt>
                <c:pt idx="7">
                  <c:v>220</c:v>
                </c:pt>
                <c:pt idx="8">
                  <c:v>280</c:v>
                </c:pt>
                <c:pt idx="9">
                  <c:v>350</c:v>
                </c:pt>
                <c:pt idx="10">
                  <c:v>430</c:v>
                </c:pt>
                <c:pt idx="11">
                  <c:v>520</c:v>
                </c:pt>
                <c:pt idx="12">
                  <c:v>620</c:v>
                </c:pt>
                <c:pt idx="13">
                  <c:v>730</c:v>
                </c:pt>
                <c:pt idx="14">
                  <c:v>850</c:v>
                </c:pt>
                <c:pt idx="15">
                  <c:v>990</c:v>
                </c:pt>
                <c:pt idx="16">
                  <c:v>1150</c:v>
                </c:pt>
                <c:pt idx="17">
                  <c:v>1330</c:v>
                </c:pt>
                <c:pt idx="18">
                  <c:v>1530</c:v>
                </c:pt>
                <c:pt idx="19">
                  <c:v>1750</c:v>
                </c:pt>
                <c:pt idx="20">
                  <c:v>2015</c:v>
                </c:pt>
                <c:pt idx="21">
                  <c:v>2320</c:v>
                </c:pt>
                <c:pt idx="22">
                  <c:v>2665</c:v>
                </c:pt>
                <c:pt idx="23">
                  <c:v>3060</c:v>
                </c:pt>
                <c:pt idx="24">
                  <c:v>3515</c:v>
                </c:pt>
                <c:pt idx="25">
                  <c:v>4065</c:v>
                </c:pt>
                <c:pt idx="26">
                  <c:v>4715</c:v>
                </c:pt>
                <c:pt idx="27">
                  <c:v>5465</c:v>
                </c:pt>
                <c:pt idx="28">
                  <c:v>6335</c:v>
                </c:pt>
                <c:pt idx="29">
                  <c:v>7345</c:v>
                </c:pt>
                <c:pt idx="30">
                  <c:v>8510</c:v>
                </c:pt>
                <c:pt idx="31">
                  <c:v>9860</c:v>
                </c:pt>
                <c:pt idx="32">
                  <c:v>11440</c:v>
                </c:pt>
                <c:pt idx="33">
                  <c:v>13270</c:v>
                </c:pt>
                <c:pt idx="34">
                  <c:v>15390</c:v>
                </c:pt>
                <c:pt idx="35">
                  <c:v>17790</c:v>
                </c:pt>
                <c:pt idx="36">
                  <c:v>20470</c:v>
                </c:pt>
                <c:pt idx="37">
                  <c:v>23390</c:v>
                </c:pt>
                <c:pt idx="38">
                  <c:v>26570</c:v>
                </c:pt>
                <c:pt idx="39">
                  <c:v>29990</c:v>
                </c:pt>
                <c:pt idx="40">
                  <c:v>33650</c:v>
                </c:pt>
                <c:pt idx="41">
                  <c:v>37540</c:v>
                </c:pt>
                <c:pt idx="42">
                  <c:v>41660</c:v>
                </c:pt>
                <c:pt idx="43">
                  <c:v>45990</c:v>
                </c:pt>
                <c:pt idx="44">
                  <c:v>109500</c:v>
                </c:pt>
                <c:pt idx="45">
                  <c:v>116900</c:v>
                </c:pt>
                <c:pt idx="46">
                  <c:v>124600</c:v>
                </c:pt>
                <c:pt idx="47">
                  <c:v>132500</c:v>
                </c:pt>
                <c:pt idx="48">
                  <c:v>140800</c:v>
                </c:pt>
                <c:pt idx="49">
                  <c:v>149300</c:v>
                </c:pt>
                <c:pt idx="50">
                  <c:v>158200</c:v>
                </c:pt>
                <c:pt idx="51">
                  <c:v>167400</c:v>
                </c:pt>
                <c:pt idx="52">
                  <c:v>177000</c:v>
                </c:pt>
                <c:pt idx="53">
                  <c:v>186900</c:v>
                </c:pt>
                <c:pt idx="54">
                  <c:v>197100</c:v>
                </c:pt>
                <c:pt idx="55">
                  <c:v>207800</c:v>
                </c:pt>
                <c:pt idx="56">
                  <c:v>218800</c:v>
                </c:pt>
                <c:pt idx="57">
                  <c:v>230200</c:v>
                </c:pt>
                <c:pt idx="58">
                  <c:v>242000</c:v>
                </c:pt>
                <c:pt idx="59">
                  <c:v>254300</c:v>
                </c:pt>
                <c:pt idx="60">
                  <c:v>266900</c:v>
                </c:pt>
                <c:pt idx="61">
                  <c:v>280000</c:v>
                </c:pt>
                <c:pt idx="62">
                  <c:v>293400</c:v>
                </c:pt>
                <c:pt idx="63">
                  <c:v>307300</c:v>
                </c:pt>
                <c:pt idx="64">
                  <c:v>321600</c:v>
                </c:pt>
                <c:pt idx="65">
                  <c:v>336400</c:v>
                </c:pt>
                <c:pt idx="66">
                  <c:v>351600</c:v>
                </c:pt>
                <c:pt idx="67">
                  <c:v>367300</c:v>
                </c:pt>
                <c:pt idx="68">
                  <c:v>383400</c:v>
                </c:pt>
                <c:pt idx="69">
                  <c:v>400000</c:v>
                </c:pt>
                <c:pt idx="70">
                  <c:v>417100</c:v>
                </c:pt>
                <c:pt idx="71">
                  <c:v>434800</c:v>
                </c:pt>
                <c:pt idx="72">
                  <c:v>452900</c:v>
                </c:pt>
                <c:pt idx="73">
                  <c:v>471500</c:v>
                </c:pt>
                <c:pt idx="74">
                  <c:v>491200</c:v>
                </c:pt>
                <c:pt idx="75">
                  <c:v>511900</c:v>
                </c:pt>
                <c:pt idx="76">
                  <c:v>533300</c:v>
                </c:pt>
                <c:pt idx="77">
                  <c:v>555300</c:v>
                </c:pt>
                <c:pt idx="78">
                  <c:v>578100</c:v>
                </c:pt>
                <c:pt idx="79">
                  <c:v>601500</c:v>
                </c:pt>
                <c:pt idx="80">
                  <c:v>625500</c:v>
                </c:pt>
                <c:pt idx="81">
                  <c:v>434800</c:v>
                </c:pt>
                <c:pt idx="82">
                  <c:v>452900</c:v>
                </c:pt>
                <c:pt idx="83">
                  <c:v>471500</c:v>
                </c:pt>
                <c:pt idx="84">
                  <c:v>491200</c:v>
                </c:pt>
                <c:pt idx="85">
                  <c:v>511900</c:v>
                </c:pt>
                <c:pt idx="86">
                  <c:v>533300</c:v>
                </c:pt>
                <c:pt idx="87">
                  <c:v>555300</c:v>
                </c:pt>
                <c:pt idx="88">
                  <c:v>578100</c:v>
                </c:pt>
                <c:pt idx="89">
                  <c:v>601500</c:v>
                </c:pt>
                <c:pt idx="90">
                  <c:v>625500</c:v>
                </c:pt>
                <c:pt idx="91">
                  <c:v>650300</c:v>
                </c:pt>
                <c:pt idx="92">
                  <c:v>675800</c:v>
                </c:pt>
                <c:pt idx="93">
                  <c:v>702000</c:v>
                </c:pt>
                <c:pt idx="94">
                  <c:v>729000</c:v>
                </c:pt>
              </c:numCache>
            </c:numRef>
          </c:xVal>
          <c:yVal>
            <c:numRef>
              <c:f>Assumptions!$H$33:$H$127</c:f>
              <c:numCache>
                <c:formatCode>#,##0</c:formatCode>
                <c:ptCount val="95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90000.000000000015</c:v>
                </c:pt>
                <c:pt idx="6">
                  <c:v>90000.000000000015</c:v>
                </c:pt>
                <c:pt idx="7">
                  <c:v>90000.000000000029</c:v>
                </c:pt>
                <c:pt idx="8">
                  <c:v>90000.000000000044</c:v>
                </c:pt>
                <c:pt idx="9">
                  <c:v>90000.000000000073</c:v>
                </c:pt>
                <c:pt idx="10">
                  <c:v>90000.000000000116</c:v>
                </c:pt>
                <c:pt idx="11">
                  <c:v>90000.000000000175</c:v>
                </c:pt>
                <c:pt idx="12">
                  <c:v>90000.000000000247</c:v>
                </c:pt>
                <c:pt idx="13">
                  <c:v>90000.000000000335</c:v>
                </c:pt>
                <c:pt idx="14">
                  <c:v>90000.000000000451</c:v>
                </c:pt>
                <c:pt idx="15">
                  <c:v>90000.000000000611</c:v>
                </c:pt>
                <c:pt idx="16">
                  <c:v>90000.000000000829</c:v>
                </c:pt>
                <c:pt idx="17">
                  <c:v>90000.000000001106</c:v>
                </c:pt>
                <c:pt idx="18">
                  <c:v>90000.00000000147</c:v>
                </c:pt>
                <c:pt idx="19">
                  <c:v>90000.000000001921</c:v>
                </c:pt>
                <c:pt idx="20">
                  <c:v>90000.000000002547</c:v>
                </c:pt>
                <c:pt idx="21">
                  <c:v>90000.000000003376</c:v>
                </c:pt>
                <c:pt idx="22">
                  <c:v>90000.000000004467</c:v>
                </c:pt>
                <c:pt idx="23">
                  <c:v>90000.000000005879</c:v>
                </c:pt>
                <c:pt idx="24">
                  <c:v>90000.000000007756</c:v>
                </c:pt>
                <c:pt idx="25">
                  <c:v>90000.000000010376</c:v>
                </c:pt>
                <c:pt idx="26">
                  <c:v>90000.00000001397</c:v>
                </c:pt>
                <c:pt idx="27">
                  <c:v>90000.000000018757</c:v>
                </c:pt>
                <c:pt idx="28">
                  <c:v>90000.000000025204</c:v>
                </c:pt>
                <c:pt idx="29">
                  <c:v>90000.000000033891</c:v>
                </c:pt>
                <c:pt idx="30">
                  <c:v>90000.000000045489</c:v>
                </c:pt>
                <c:pt idx="31">
                  <c:v>90000.00000006106</c:v>
                </c:pt>
                <c:pt idx="32">
                  <c:v>90000.000000082204</c:v>
                </c:pt>
                <c:pt idx="33">
                  <c:v>90000.000000110609</c:v>
                </c:pt>
                <c:pt idx="34">
                  <c:v>90000.000000148764</c:v>
                </c:pt>
                <c:pt idx="35">
                  <c:v>90000.000000198794</c:v>
                </c:pt>
                <c:pt idx="36">
                  <c:v>90000.000000263186</c:v>
                </c:pt>
                <c:pt idx="37">
                  <c:v>90000.000000343629</c:v>
                </c:pt>
                <c:pt idx="38">
                  <c:v>90000.000000443426</c:v>
                </c:pt>
                <c:pt idx="39">
                  <c:v>90000.00000056492</c:v>
                </c:pt>
                <c:pt idx="40">
                  <c:v>90000.000000711225</c:v>
                </c:pt>
                <c:pt idx="41">
                  <c:v>90000.000000885164</c:v>
                </c:pt>
                <c:pt idx="42">
                  <c:v>90000.000001090113</c:v>
                </c:pt>
                <c:pt idx="43">
                  <c:v>90000.000001328503</c:v>
                </c:pt>
                <c:pt idx="44">
                  <c:v>90000.00000753114</c:v>
                </c:pt>
                <c:pt idx="45">
                  <c:v>90000.000008583447</c:v>
                </c:pt>
                <c:pt idx="46">
                  <c:v>90000.000009751442</c:v>
                </c:pt>
                <c:pt idx="47">
                  <c:v>90000.000011027179</c:v>
                </c:pt>
                <c:pt idx="48">
                  <c:v>90000.000012451972</c:v>
                </c:pt>
                <c:pt idx="49">
                  <c:v>90000.000014000776</c:v>
                </c:pt>
                <c:pt idx="50">
                  <c:v>90000.000015719736</c:v>
                </c:pt>
                <c:pt idx="51">
                  <c:v>90000.00001760124</c:v>
                </c:pt>
                <c:pt idx="52">
                  <c:v>90000.0000196779</c:v>
                </c:pt>
                <c:pt idx="53">
                  <c:v>90000.000021940723</c:v>
                </c:pt>
                <c:pt idx="54">
                  <c:v>90000.000024400884</c:v>
                </c:pt>
                <c:pt idx="55">
                  <c:v>90000.000027122107</c:v>
                </c:pt>
                <c:pt idx="56">
                  <c:v>90000.000030069539</c:v>
                </c:pt>
                <c:pt idx="57">
                  <c:v>90000.000033284567</c:v>
                </c:pt>
                <c:pt idx="58">
                  <c:v>90000.000036784331</c:v>
                </c:pt>
                <c:pt idx="59">
                  <c:v>90000.000040618586</c:v>
                </c:pt>
                <c:pt idx="60">
                  <c:v>90000.000044743429</c:v>
                </c:pt>
                <c:pt idx="61">
                  <c:v>90000.000049243405</c:v>
                </c:pt>
                <c:pt idx="62">
                  <c:v>90000.000054069489</c:v>
                </c:pt>
                <c:pt idx="63">
                  <c:v>90000.000059313985</c:v>
                </c:pt>
                <c:pt idx="64">
                  <c:v>90000.000064962704</c:v>
                </c:pt>
                <c:pt idx="65">
                  <c:v>90000.000071079427</c:v>
                </c:pt>
                <c:pt idx="66">
                  <c:v>90000.000077647899</c:v>
                </c:pt>
                <c:pt idx="67">
                  <c:v>90000.000084737141</c:v>
                </c:pt>
                <c:pt idx="68">
                  <c:v>90000.000092328584</c:v>
                </c:pt>
                <c:pt idx="69">
                  <c:v>90000.00010049672</c:v>
                </c:pt>
                <c:pt idx="70">
                  <c:v>90000.000109272849</c:v>
                </c:pt>
                <c:pt idx="71">
                  <c:v>90000.000118743803</c:v>
                </c:pt>
                <c:pt idx="72">
                  <c:v>90000.000128835789</c:v>
                </c:pt>
                <c:pt idx="73">
                  <c:v>90000.000139635304</c:v>
                </c:pt>
                <c:pt idx="74">
                  <c:v>90000.000151547429</c:v>
                </c:pt>
                <c:pt idx="75">
                  <c:v>90000.000164589495</c:v>
                </c:pt>
                <c:pt idx="76">
                  <c:v>90000.000178638467</c:v>
                </c:pt>
                <c:pt idx="77">
                  <c:v>90000.000193681059</c:v>
                </c:pt>
                <c:pt idx="78">
                  <c:v>90000.000209912236</c:v>
                </c:pt>
                <c:pt idx="79">
                  <c:v>90000.000227249562</c:v>
                </c:pt>
                <c:pt idx="80">
                  <c:v>90000.000245745978</c:v>
                </c:pt>
                <c:pt idx="81">
                  <c:v>90000.000118743803</c:v>
                </c:pt>
                <c:pt idx="82">
                  <c:v>90000.000128835789</c:v>
                </c:pt>
                <c:pt idx="83">
                  <c:v>90000.000139635304</c:v>
                </c:pt>
                <c:pt idx="84">
                  <c:v>90000.000151547429</c:v>
                </c:pt>
                <c:pt idx="85">
                  <c:v>90000.000164589495</c:v>
                </c:pt>
                <c:pt idx="86">
                  <c:v>90000.000178638467</c:v>
                </c:pt>
                <c:pt idx="87">
                  <c:v>90000.000193681059</c:v>
                </c:pt>
                <c:pt idx="88">
                  <c:v>90000.000209912236</c:v>
                </c:pt>
                <c:pt idx="89">
                  <c:v>90000.000227249562</c:v>
                </c:pt>
                <c:pt idx="90">
                  <c:v>90000.000245745978</c:v>
                </c:pt>
                <c:pt idx="91">
                  <c:v>90000.000265619092</c:v>
                </c:pt>
                <c:pt idx="92">
                  <c:v>90000.000286858776</c:v>
                </c:pt>
                <c:pt idx="93">
                  <c:v>90000.000309532305</c:v>
                </c:pt>
                <c:pt idx="94">
                  <c:v>90000.000333800373</c:v>
                </c:pt>
              </c:numCache>
            </c:numRef>
          </c:yVal>
        </c:ser>
        <c:ser>
          <c:idx val="0"/>
          <c:order val="1"/>
          <c:tx>
            <c:v>Groundwater Supply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Assumptions!$D$33:$D$127</c:f>
              <c:numCache>
                <c:formatCode>#,##0</c:formatCode>
                <c:ptCount val="95"/>
                <c:pt idx="0">
                  <c:v>10</c:v>
                </c:pt>
                <c:pt idx="1">
                  <c:v>22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125</c:v>
                </c:pt>
                <c:pt idx="6">
                  <c:v>170</c:v>
                </c:pt>
                <c:pt idx="7">
                  <c:v>220</c:v>
                </c:pt>
                <c:pt idx="8">
                  <c:v>280</c:v>
                </c:pt>
                <c:pt idx="9">
                  <c:v>350</c:v>
                </c:pt>
                <c:pt idx="10">
                  <c:v>430</c:v>
                </c:pt>
                <c:pt idx="11">
                  <c:v>520</c:v>
                </c:pt>
                <c:pt idx="12">
                  <c:v>620</c:v>
                </c:pt>
                <c:pt idx="13">
                  <c:v>730</c:v>
                </c:pt>
                <c:pt idx="14">
                  <c:v>850</c:v>
                </c:pt>
                <c:pt idx="15">
                  <c:v>990</c:v>
                </c:pt>
                <c:pt idx="16">
                  <c:v>1150</c:v>
                </c:pt>
                <c:pt idx="17">
                  <c:v>1330</c:v>
                </c:pt>
                <c:pt idx="18">
                  <c:v>1530</c:v>
                </c:pt>
                <c:pt idx="19">
                  <c:v>1750</c:v>
                </c:pt>
                <c:pt idx="20">
                  <c:v>2015</c:v>
                </c:pt>
                <c:pt idx="21">
                  <c:v>2320</c:v>
                </c:pt>
                <c:pt idx="22">
                  <c:v>2665</c:v>
                </c:pt>
                <c:pt idx="23">
                  <c:v>3060</c:v>
                </c:pt>
                <c:pt idx="24">
                  <c:v>3515</c:v>
                </c:pt>
                <c:pt idx="25">
                  <c:v>4065</c:v>
                </c:pt>
                <c:pt idx="26">
                  <c:v>4715</c:v>
                </c:pt>
                <c:pt idx="27">
                  <c:v>5465</c:v>
                </c:pt>
                <c:pt idx="28">
                  <c:v>6335</c:v>
                </c:pt>
                <c:pt idx="29">
                  <c:v>7345</c:v>
                </c:pt>
                <c:pt idx="30">
                  <c:v>8510</c:v>
                </c:pt>
                <c:pt idx="31">
                  <c:v>9860</c:v>
                </c:pt>
                <c:pt idx="32">
                  <c:v>11440</c:v>
                </c:pt>
                <c:pt idx="33">
                  <c:v>13270</c:v>
                </c:pt>
                <c:pt idx="34">
                  <c:v>15390</c:v>
                </c:pt>
                <c:pt idx="35">
                  <c:v>17790</c:v>
                </c:pt>
                <c:pt idx="36">
                  <c:v>20470</c:v>
                </c:pt>
                <c:pt idx="37">
                  <c:v>23390</c:v>
                </c:pt>
                <c:pt idx="38">
                  <c:v>26570</c:v>
                </c:pt>
                <c:pt idx="39">
                  <c:v>29990</c:v>
                </c:pt>
                <c:pt idx="40">
                  <c:v>33650</c:v>
                </c:pt>
                <c:pt idx="41">
                  <c:v>37540</c:v>
                </c:pt>
                <c:pt idx="42">
                  <c:v>41660</c:v>
                </c:pt>
                <c:pt idx="43">
                  <c:v>45990</c:v>
                </c:pt>
                <c:pt idx="44">
                  <c:v>109500</c:v>
                </c:pt>
                <c:pt idx="45">
                  <c:v>116900</c:v>
                </c:pt>
                <c:pt idx="46">
                  <c:v>124600</c:v>
                </c:pt>
                <c:pt idx="47">
                  <c:v>132500</c:v>
                </c:pt>
                <c:pt idx="48">
                  <c:v>140800</c:v>
                </c:pt>
                <c:pt idx="49">
                  <c:v>149300</c:v>
                </c:pt>
                <c:pt idx="50">
                  <c:v>158200</c:v>
                </c:pt>
                <c:pt idx="51">
                  <c:v>167400</c:v>
                </c:pt>
                <c:pt idx="52">
                  <c:v>177000</c:v>
                </c:pt>
                <c:pt idx="53">
                  <c:v>186900</c:v>
                </c:pt>
                <c:pt idx="54">
                  <c:v>197100</c:v>
                </c:pt>
                <c:pt idx="55">
                  <c:v>207800</c:v>
                </c:pt>
                <c:pt idx="56">
                  <c:v>218800</c:v>
                </c:pt>
                <c:pt idx="57">
                  <c:v>230200</c:v>
                </c:pt>
                <c:pt idx="58">
                  <c:v>242000</c:v>
                </c:pt>
                <c:pt idx="59">
                  <c:v>254300</c:v>
                </c:pt>
                <c:pt idx="60">
                  <c:v>266900</c:v>
                </c:pt>
                <c:pt idx="61">
                  <c:v>280000</c:v>
                </c:pt>
                <c:pt idx="62">
                  <c:v>293400</c:v>
                </c:pt>
                <c:pt idx="63">
                  <c:v>307300</c:v>
                </c:pt>
                <c:pt idx="64">
                  <c:v>321600</c:v>
                </c:pt>
                <c:pt idx="65">
                  <c:v>336400</c:v>
                </c:pt>
                <c:pt idx="66">
                  <c:v>351600</c:v>
                </c:pt>
                <c:pt idx="67">
                  <c:v>367300</c:v>
                </c:pt>
                <c:pt idx="68">
                  <c:v>383400</c:v>
                </c:pt>
                <c:pt idx="69">
                  <c:v>400000</c:v>
                </c:pt>
                <c:pt idx="70">
                  <c:v>417100</c:v>
                </c:pt>
                <c:pt idx="71">
                  <c:v>434800</c:v>
                </c:pt>
                <c:pt idx="72">
                  <c:v>452900</c:v>
                </c:pt>
                <c:pt idx="73">
                  <c:v>471500</c:v>
                </c:pt>
                <c:pt idx="74">
                  <c:v>491200</c:v>
                </c:pt>
                <c:pt idx="75">
                  <c:v>511900</c:v>
                </c:pt>
                <c:pt idx="76">
                  <c:v>533300</c:v>
                </c:pt>
                <c:pt idx="77">
                  <c:v>555300</c:v>
                </c:pt>
                <c:pt idx="78">
                  <c:v>578100</c:v>
                </c:pt>
                <c:pt idx="79">
                  <c:v>601500</c:v>
                </c:pt>
                <c:pt idx="80">
                  <c:v>625500</c:v>
                </c:pt>
                <c:pt idx="81">
                  <c:v>434800</c:v>
                </c:pt>
                <c:pt idx="82">
                  <c:v>452900</c:v>
                </c:pt>
                <c:pt idx="83">
                  <c:v>471500</c:v>
                </c:pt>
                <c:pt idx="84">
                  <c:v>491200</c:v>
                </c:pt>
                <c:pt idx="85">
                  <c:v>511900</c:v>
                </c:pt>
                <c:pt idx="86">
                  <c:v>533300</c:v>
                </c:pt>
                <c:pt idx="87">
                  <c:v>555300</c:v>
                </c:pt>
                <c:pt idx="88">
                  <c:v>578100</c:v>
                </c:pt>
                <c:pt idx="89">
                  <c:v>601500</c:v>
                </c:pt>
                <c:pt idx="90">
                  <c:v>625500</c:v>
                </c:pt>
                <c:pt idx="91">
                  <c:v>650300</c:v>
                </c:pt>
                <c:pt idx="92">
                  <c:v>675800</c:v>
                </c:pt>
                <c:pt idx="93">
                  <c:v>702000</c:v>
                </c:pt>
                <c:pt idx="94">
                  <c:v>729000</c:v>
                </c:pt>
              </c:numCache>
            </c:numRef>
          </c:xVal>
          <c:yVal>
            <c:numRef>
              <c:f>Assumptions!$F$33:$F$127</c:f>
              <c:numCache>
                <c:formatCode>#,##0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</c:ser>
        <c:ser>
          <c:idx val="2"/>
          <c:order val="2"/>
          <c:tx>
            <c:v>SW Supply - No Conjunctive Use</c:v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Assumptions!$C$164:$C$165</c:f>
              <c:numCache>
                <c:formatCode>General</c:formatCode>
                <c:ptCount val="2"/>
                <c:pt idx="0">
                  <c:v>0</c:v>
                </c:pt>
                <c:pt idx="1">
                  <c:v>170000</c:v>
                </c:pt>
              </c:numCache>
            </c:numRef>
          </c:xVal>
          <c:yVal>
            <c:numRef>
              <c:f>Assumptions!$D$164:$D$165</c:f>
              <c:numCache>
                <c:formatCode>General</c:formatCode>
                <c:ptCount val="2"/>
                <c:pt idx="0">
                  <c:v>22000</c:v>
                </c:pt>
                <c:pt idx="1">
                  <c:v>22000</c:v>
                </c:pt>
              </c:numCache>
            </c:numRef>
          </c:yVal>
        </c:ser>
        <c:axId val="102147584"/>
        <c:axId val="102149504"/>
      </c:scatterChart>
      <c:valAx>
        <c:axId val="10214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Reservoir Storage (ac-ft)</a:t>
                </a:r>
              </a:p>
            </c:rich>
          </c:tx>
          <c:layout>
            <c:manualLayout>
              <c:xMode val="edge"/>
              <c:yMode val="edge"/>
              <c:x val="0.44927536231884063"/>
              <c:y val="0.93617021276595758"/>
            </c:manualLayout>
          </c:layout>
          <c:spPr>
            <a:noFill/>
            <a:ln w="25400">
              <a:noFill/>
            </a:ln>
          </c:spPr>
        </c:title>
        <c:numFmt formatCode="_(* #,##0_);_(* \(#,##0\);_(* &quot;-&quot;??_);_(@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9504"/>
        <c:crosses val="autoZero"/>
        <c:crossBetween val="midCat"/>
        <c:majorUnit val="30000"/>
      </c:valAx>
      <c:valAx>
        <c:axId val="102149504"/>
        <c:scaling>
          <c:orientation val="minMax"/>
          <c:max val="4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Annual Suppy Rate (ac-ft/yr)   </a:t>
                </a:r>
              </a:p>
            </c:rich>
          </c:tx>
          <c:layout>
            <c:manualLayout>
              <c:xMode val="edge"/>
              <c:yMode val="edge"/>
              <c:x val="7.8037904124860676E-3"/>
              <c:y val="0.2978723404255319"/>
            </c:manualLayout>
          </c:layout>
          <c:spPr>
            <a:noFill/>
            <a:ln w="25400">
              <a:noFill/>
            </a:ln>
          </c:spPr>
        </c:title>
        <c:numFmt formatCode="_(* #,##0_);_(* \(#,##0\);_(* &quot;-&quot;??_);_(@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7584"/>
        <c:crosses val="autoZero"/>
        <c:crossBetween val="midCat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764771460423652"/>
          <c:y val="0.50245499181669373"/>
          <c:w val="0.33890746934225213"/>
          <c:h val="0.13093289689034374"/>
        </c:manualLayout>
      </c:layout>
      <c:spPr>
        <a:solidFill>
          <a:srgbClr val="EAEAEA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987" cy="62748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439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RowHeight="12.75"/>
  <cols>
    <col min="1" max="3" width="10.7109375" customWidth="1"/>
    <col min="4" max="4" width="9.28515625" customWidth="1"/>
    <col min="5" max="5" width="9.42578125" customWidth="1"/>
    <col min="6" max="10" width="10.7109375" customWidth="1"/>
    <col min="11" max="11" width="10.5703125" customWidth="1"/>
    <col min="13" max="13" width="11.85546875" customWidth="1"/>
    <col min="14" max="14" width="11.28515625" customWidth="1"/>
    <col min="15" max="15" width="11.42578125" customWidth="1"/>
  </cols>
  <sheetData>
    <row r="1" spans="1:19" ht="51" customHeight="1">
      <c r="A1" s="1"/>
      <c r="B1" s="1" t="s">
        <v>42</v>
      </c>
      <c r="C1" s="1" t="s">
        <v>1</v>
      </c>
      <c r="D1" s="1" t="s">
        <v>2</v>
      </c>
      <c r="E1" s="1" t="s">
        <v>76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37</v>
      </c>
      <c r="M1" s="1" t="s">
        <v>51</v>
      </c>
      <c r="N1" s="1" t="s">
        <v>44</v>
      </c>
      <c r="O1" s="1" t="s">
        <v>77</v>
      </c>
      <c r="P1" s="1" t="s">
        <v>74</v>
      </c>
      <c r="Q1" s="1" t="s">
        <v>73</v>
      </c>
    </row>
    <row r="2" spans="1:19">
      <c r="A2" s="2"/>
      <c r="B2" s="2"/>
      <c r="C2" s="2" t="s">
        <v>8</v>
      </c>
      <c r="D2" s="2" t="s">
        <v>8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8</v>
      </c>
      <c r="J2" s="2" t="s">
        <v>8</v>
      </c>
      <c r="K2" s="2" t="s">
        <v>29</v>
      </c>
      <c r="L2" s="2" t="s">
        <v>38</v>
      </c>
      <c r="M2" s="2" t="s">
        <v>38</v>
      </c>
      <c r="N2" s="2" t="s">
        <v>38</v>
      </c>
      <c r="O2" s="2" t="s">
        <v>8</v>
      </c>
      <c r="P2" s="2" t="s">
        <v>8</v>
      </c>
      <c r="Q2" s="2" t="s">
        <v>8</v>
      </c>
    </row>
    <row r="3" spans="1:19">
      <c r="A3" s="3">
        <f>Evaporation!A2</f>
        <v>14611</v>
      </c>
      <c r="B3" s="9">
        <f>YEAR(A3)</f>
        <v>1940</v>
      </c>
      <c r="C3" s="4">
        <f>Assumptions!$C$1/Assumptions!$C$2*VLOOKUP(A3,Inflow!$A$2:$B$781,2,FALSE)</f>
        <v>0</v>
      </c>
      <c r="D3">
        <f>VLOOKUP(A3,'Supplemental Flows'!$A$2:$B$781,2,FALSE)</f>
        <v>0</v>
      </c>
      <c r="E3" s="9">
        <f>Assumptions!$C$12*1/12</f>
        <v>2916.6666666666665</v>
      </c>
      <c r="F3" s="4">
        <f>VLOOKUP(Assumptions!$C$7,'Capacity Curve'!$C$2:$E$98,3,TRUE)</f>
        <v>27300</v>
      </c>
      <c r="G3" s="12">
        <f>VLOOKUP(A3,Evaporation!$A$2:$F$781,6,FALSE)/12</f>
        <v>7.3510000000000006E-2</v>
      </c>
      <c r="H3" s="4">
        <f>F3*G3</f>
        <v>2006.8230000000001</v>
      </c>
      <c r="I3" s="4">
        <f>IF(Assumptions!C7+C3+D3-E3-H3&gt;Assumptions!C5,Assumptions!C7+C3+D3-E3-H3-Assumptions!C5,0)</f>
        <v>0</v>
      </c>
      <c r="J3" s="4">
        <f>IF(Assumptions!C7+C3+D3-H3-E3-I3&lt;0,0,Assumptions!C7+C3+D3-H3-E3-I3)</f>
        <v>809576.5103333334</v>
      </c>
      <c r="K3" s="4">
        <f>J3</f>
        <v>809576.5103333334</v>
      </c>
      <c r="L3" s="9">
        <f>(IF((Assumptions!$C$12/12)-E3&lt;0,0,(Assumptions!$C$12/12)-E3))</f>
        <v>0</v>
      </c>
      <c r="O3" s="9">
        <f t="shared" ref="O3:O66" si="0">AVERAGE($L$3:$L$686)</f>
        <v>0</v>
      </c>
      <c r="P3" s="35">
        <f>Assumptions!$C$12/12</f>
        <v>2916.6666666666665</v>
      </c>
      <c r="Q3" s="9">
        <f>Assumptions!$C$13/12</f>
        <v>1833.3333333333333</v>
      </c>
      <c r="S3" t="e">
        <f>DATEVALUE(A3)</f>
        <v>#VALUE!</v>
      </c>
    </row>
    <row r="4" spans="1:19">
      <c r="A4" s="3">
        <f>Evaporation!A3</f>
        <v>14642</v>
      </c>
      <c r="B4" s="9">
        <f t="shared" ref="B4:B67" si="1">YEAR(A4)</f>
        <v>1940</v>
      </c>
      <c r="C4" s="4">
        <f>Assumptions!$C$1/Assumptions!$C$2*VLOOKUP(A4,Inflow!$A$2:$B$781,2,FALSE)</f>
        <v>0</v>
      </c>
      <c r="D4">
        <f>VLOOKUP(A4,'Supplemental Flows'!$A$2:$B$781,2,FALSE)</f>
        <v>0</v>
      </c>
      <c r="E4" s="9">
        <f>VLOOKUP(J3,Assumptions!$D$33:$E$127,2)/12</f>
        <v>7500.0000278166981</v>
      </c>
      <c r="F4" s="4">
        <f>VLOOKUP(J3,'Capacity Curve'!$C$2:$E$98,3,TRUE)</f>
        <v>27300</v>
      </c>
      <c r="G4" s="12">
        <f>VLOOKUP(A4,Evaporation!$A$2:$F$781,6,FALSE)/12</f>
        <v>-2.2758333333333335E-2</v>
      </c>
      <c r="H4" s="4">
        <f>F4*G4</f>
        <v>-621.30250000000001</v>
      </c>
      <c r="I4" s="4">
        <f>IF(J3+C4+D4-E4-H4&gt;Assumptions!$C$5,J3+C4+D4-E4-H4-Assumptions!$C$5,0)</f>
        <v>0</v>
      </c>
      <c r="J4" s="4">
        <f t="shared" ref="J4:J67" si="2">IF(J3+C4+D4-H4-E4-I4&lt;0,0,J3+C4+D4-H4-E4-I4)</f>
        <v>802697.81280551665</v>
      </c>
      <c r="K4" s="4">
        <f>IF(J4&lt;K3,J4,K3)</f>
        <v>802697.81280551665</v>
      </c>
      <c r="L4" s="9">
        <f>(IF((Assumptions!$C$12/12)-E4&lt;0,0,(Assumptions!$C$12/12)-E4))</f>
        <v>0</v>
      </c>
      <c r="O4" s="9">
        <f t="shared" si="0"/>
        <v>0</v>
      </c>
      <c r="P4" s="35">
        <f>Assumptions!$C$12/12</f>
        <v>2916.6666666666665</v>
      </c>
      <c r="Q4" s="9">
        <f>Assumptions!$C$13/12</f>
        <v>1833.3333333333333</v>
      </c>
    </row>
    <row r="5" spans="1:19">
      <c r="A5" s="3">
        <f>Evaporation!A4</f>
        <v>14671</v>
      </c>
      <c r="B5" s="9">
        <f t="shared" si="1"/>
        <v>1940</v>
      </c>
      <c r="C5" s="4">
        <f>Assumptions!$C$1/Assumptions!$C$2*VLOOKUP(A5,Inflow!$A$2:$B$781,2,FALSE)</f>
        <v>240.59100000000001</v>
      </c>
      <c r="D5">
        <f>VLOOKUP(A5,'Supplemental Flows'!$A$2:$B$781,2,FALSE)</f>
        <v>0</v>
      </c>
      <c r="E5" s="9">
        <f>VLOOKUP(J4,Assumptions!$D$33:$E$127,2)/12</f>
        <v>7500.0000278166981</v>
      </c>
      <c r="F5" s="4">
        <f>VLOOKUP(J4,'Capacity Curve'!$C$2:$E$98,3,TRUE)</f>
        <v>27300</v>
      </c>
      <c r="G5" s="12">
        <f>VLOOKUP(A5,Evaporation!$A$2:$F$781,6,FALSE)/12</f>
        <v>0.34070166666666668</v>
      </c>
      <c r="H5" s="4">
        <f>F5*G5</f>
        <v>9301.1555000000008</v>
      </c>
      <c r="I5" s="4">
        <f>IF(J4+C5+D5-E5-H5&gt;Assumptions!$C$5,J4+C5+D5-E5-H5-Assumptions!$C$5,0)</f>
        <v>0</v>
      </c>
      <c r="J5" s="4">
        <f t="shared" si="2"/>
        <v>786137.24827769992</v>
      </c>
      <c r="K5" s="4">
        <f>IF(J5&lt;K4,J5,K4)</f>
        <v>786137.24827769992</v>
      </c>
      <c r="L5" s="9">
        <f>(IF((Assumptions!$C$12/12)-E5&lt;0,0,(Assumptions!$C$12/12)-E5))</f>
        <v>0</v>
      </c>
      <c r="O5" s="9">
        <f t="shared" si="0"/>
        <v>0</v>
      </c>
      <c r="P5" s="35">
        <f>Assumptions!$C$12/12</f>
        <v>2916.6666666666665</v>
      </c>
      <c r="Q5" s="9">
        <f>Assumptions!$C$13/12</f>
        <v>1833.3333333333333</v>
      </c>
    </row>
    <row r="6" spans="1:19">
      <c r="A6" s="3">
        <f>Evaporation!A5</f>
        <v>14702</v>
      </c>
      <c r="B6" s="9">
        <f t="shared" si="1"/>
        <v>1940</v>
      </c>
      <c r="C6" s="4">
        <f>Assumptions!$C$1/Assumptions!$C$2*VLOOKUP(A6,Inflow!$A$2:$B$781,2,FALSE)</f>
        <v>15570.080063200001</v>
      </c>
      <c r="D6">
        <f>VLOOKUP(A6,'Supplemental Flows'!$A$2:$B$781,2,FALSE)</f>
        <v>0</v>
      </c>
      <c r="E6" s="9">
        <f>VLOOKUP(J5,Assumptions!$D$33:$E$127,2)/12</f>
        <v>7500.0000278166981</v>
      </c>
      <c r="F6" s="4">
        <f>VLOOKUP(J5,'Capacity Curve'!$C$2:$E$98,3,TRUE)</f>
        <v>27300</v>
      </c>
      <c r="G6" s="12">
        <f>VLOOKUP(A6,Evaporation!$A$2:$F$781,6,FALSE)/12</f>
        <v>-9.7088333333333332E-2</v>
      </c>
      <c r="H6" s="4">
        <f>F6*G6</f>
        <v>-2650.5115000000001</v>
      </c>
      <c r="I6" s="4">
        <f>IF(J5+C6+D6-E6-H6&gt;Assumptions!$C$5,J5+C6+D6-E6-H6-Assumptions!$C$5,0)</f>
        <v>0</v>
      </c>
      <c r="J6" s="4">
        <f t="shared" si="2"/>
        <v>796857.83981308318</v>
      </c>
      <c r="K6" s="4">
        <f>IF(J6&lt;K5,J6,K5)</f>
        <v>786137.24827769992</v>
      </c>
      <c r="L6" s="9">
        <f>(IF((Assumptions!$C$12/12)-E6&lt;0,0,(Assumptions!$C$12/12)-E6))</f>
        <v>0</v>
      </c>
      <c r="O6" s="9">
        <f t="shared" si="0"/>
        <v>0</v>
      </c>
      <c r="P6" s="35">
        <f>Assumptions!$C$12/12</f>
        <v>2916.6666666666665</v>
      </c>
      <c r="Q6" s="9">
        <f>Assumptions!$C$13/12</f>
        <v>1833.3333333333333</v>
      </c>
    </row>
    <row r="7" spans="1:19">
      <c r="A7" s="3">
        <f>Evaporation!A6</f>
        <v>14732</v>
      </c>
      <c r="B7" s="9">
        <f t="shared" si="1"/>
        <v>1940</v>
      </c>
      <c r="C7" s="4">
        <f>Assumptions!$C$1/Assumptions!$C$2*VLOOKUP(A7,Inflow!$A$2:$B$781,2,FALSE)</f>
        <v>23079.246807500003</v>
      </c>
      <c r="D7">
        <f>VLOOKUP(A7,'Supplemental Flows'!$A$2:$B$781,2,FALSE)</f>
        <v>0</v>
      </c>
      <c r="E7" s="9">
        <f>VLOOKUP(J6,Assumptions!$D$33:$E$127,2)/12</f>
        <v>7500.0000278166981</v>
      </c>
      <c r="F7" s="4">
        <f>VLOOKUP(J6,'Capacity Curve'!$C$2:$E$98,3,TRUE)</f>
        <v>27300</v>
      </c>
      <c r="G7" s="12">
        <f>VLOOKUP(A7,Evaporation!$A$2:$F$781,6,FALSE)/12</f>
        <v>2.897583333333335E-2</v>
      </c>
      <c r="H7" s="4">
        <f>F7*G7</f>
        <v>791.04025000000047</v>
      </c>
      <c r="I7" s="4">
        <f>IF(J6+C7+D7-E7-H7&gt;Assumptions!$C$5,J6+C7+D7-E7-H7-Assumptions!$C$5,0)</f>
        <v>0</v>
      </c>
      <c r="J7" s="4">
        <f t="shared" si="2"/>
        <v>811646.04634276649</v>
      </c>
      <c r="K7" s="4">
        <f>IF(J7&lt;K6,J7,K6)</f>
        <v>786137.24827769992</v>
      </c>
      <c r="L7" s="9">
        <f>(IF((Assumptions!$C$12/12)-E7&lt;0,0,(Assumptions!$C$12/12)-E7))</f>
        <v>0</v>
      </c>
      <c r="O7" s="9">
        <f t="shared" si="0"/>
        <v>0</v>
      </c>
      <c r="P7" s="35">
        <f>Assumptions!$C$12/12</f>
        <v>2916.6666666666665</v>
      </c>
      <c r="Q7" s="9">
        <f>Assumptions!$C$13/12</f>
        <v>1833.3333333333333</v>
      </c>
    </row>
    <row r="8" spans="1:19">
      <c r="A8" s="3">
        <f>Evaporation!A7</f>
        <v>14763</v>
      </c>
      <c r="B8" s="9">
        <f t="shared" si="1"/>
        <v>1940</v>
      </c>
      <c r="C8" s="4">
        <f>Assumptions!$C$1/Assumptions!$C$2*VLOOKUP(A8,Inflow!$A$2:$B$781,2,FALSE)</f>
        <v>33084.005479200001</v>
      </c>
      <c r="D8">
        <f>VLOOKUP(A8,'Supplemental Flows'!$A$2:$B$781,2,FALSE)</f>
        <v>0</v>
      </c>
      <c r="E8" s="9">
        <f>VLOOKUP(J7,Assumptions!$D$33:$E$127,2)/12</f>
        <v>7500.0000278166981</v>
      </c>
      <c r="F8" s="4">
        <f>VLOOKUP(J7,'Capacity Curve'!$C$2:$E$98,3,TRUE)</f>
        <v>27300</v>
      </c>
      <c r="G8" s="12">
        <f>VLOOKUP(A8,Evaporation!$A$2:$F$781,6,FALSE)/12</f>
        <v>0.12588416666666666</v>
      </c>
      <c r="H8" s="4">
        <f t="shared" ref="H8:H66" si="3">F8*G8</f>
        <v>3436.6377499999999</v>
      </c>
      <c r="I8" s="4">
        <f>IF(J7+C8+D8-E8-H8&gt;Assumptions!$C$5,J7+C8+D8-E8-H8-Assumptions!$C$5,0)</f>
        <v>19293.414044149802</v>
      </c>
      <c r="J8" s="4">
        <f t="shared" si="2"/>
        <v>814500</v>
      </c>
      <c r="K8" s="4">
        <f t="shared" ref="K8:K70" si="4">IF(J8&lt;K7,J8,K7)</f>
        <v>786137.24827769992</v>
      </c>
      <c r="L8" s="9">
        <f>(IF((Assumptions!$C$12/12)-E8&lt;0,0,(Assumptions!$C$12/12)-E8))</f>
        <v>0</v>
      </c>
      <c r="O8" s="9">
        <f t="shared" si="0"/>
        <v>0</v>
      </c>
      <c r="P8" s="35">
        <f>Assumptions!$C$12/12</f>
        <v>2916.6666666666665</v>
      </c>
      <c r="Q8" s="9">
        <f>Assumptions!$C$13/12</f>
        <v>1833.3333333333333</v>
      </c>
    </row>
    <row r="9" spans="1:19">
      <c r="A9" s="3">
        <f>Evaporation!A8</f>
        <v>14793</v>
      </c>
      <c r="B9" s="9">
        <f t="shared" si="1"/>
        <v>1940</v>
      </c>
      <c r="C9" s="4">
        <f>Assumptions!$C$1/Assumptions!$C$2*VLOOKUP(A9,Inflow!$A$2:$B$781,2,FALSE)</f>
        <v>29209.4921885</v>
      </c>
      <c r="D9">
        <f>VLOOKUP(A9,'Supplemental Flows'!$A$2:$B$781,2,FALSE)</f>
        <v>0</v>
      </c>
      <c r="E9" s="9">
        <f>VLOOKUP(J8,Assumptions!$D$33:$E$127,2)/12</f>
        <v>7500.0000278166981</v>
      </c>
      <c r="F9" s="4">
        <f>VLOOKUP(J8,'Capacity Curve'!$C$2:$E$98,3,TRUE)</f>
        <v>27300</v>
      </c>
      <c r="G9" s="12">
        <f>VLOOKUP(A9,Evaporation!$A$2:$F$781,6,FALSE)/12</f>
        <v>0.38635750000000008</v>
      </c>
      <c r="H9" s="4">
        <f t="shared" si="3"/>
        <v>10547.559750000002</v>
      </c>
      <c r="I9" s="4">
        <f>IF(J8+C9+D9-E9-H9&gt;Assumptions!$C$5,J8+C9+D9-E9-H9-Assumptions!$C$5,0)</f>
        <v>11161.93241068325</v>
      </c>
      <c r="J9" s="4">
        <f t="shared" si="2"/>
        <v>814500</v>
      </c>
      <c r="K9" s="4">
        <f t="shared" si="4"/>
        <v>786137.24827769992</v>
      </c>
      <c r="L9" s="9">
        <f>(IF((Assumptions!$C$12/12)-E9&lt;0,0,(Assumptions!$C$12/12)-E9))</f>
        <v>0</v>
      </c>
      <c r="O9" s="9">
        <f t="shared" si="0"/>
        <v>0</v>
      </c>
      <c r="P9" s="35">
        <f>Assumptions!$C$12/12</f>
        <v>2916.6666666666665</v>
      </c>
      <c r="Q9" s="9">
        <f>Assumptions!$C$13/12</f>
        <v>1833.3333333333333</v>
      </c>
    </row>
    <row r="10" spans="1:19">
      <c r="A10" s="3">
        <f>Evaporation!A9</f>
        <v>14824</v>
      </c>
      <c r="B10" s="9">
        <f t="shared" si="1"/>
        <v>1940</v>
      </c>
      <c r="C10" s="4">
        <f>Assumptions!$C$1/Assumptions!$C$2*VLOOKUP(A10,Inflow!$A$2:$B$781,2,FALSE)</f>
        <v>2603.1785</v>
      </c>
      <c r="D10">
        <f>VLOOKUP(A10,'Supplemental Flows'!$A$2:$B$781,2,FALSE)</f>
        <v>0</v>
      </c>
      <c r="E10" s="9">
        <f>VLOOKUP(J9,Assumptions!$D$33:$E$127,2)/12</f>
        <v>7500.0000278166981</v>
      </c>
      <c r="F10" s="4">
        <f>VLOOKUP(J9,'Capacity Curve'!$C$2:$E$98,3,TRUE)</f>
        <v>27300</v>
      </c>
      <c r="G10" s="12">
        <f>VLOOKUP(A10,Evaporation!$A$2:$F$781,6,FALSE)/12</f>
        <v>0.5835825</v>
      </c>
      <c r="H10" s="4">
        <f t="shared" si="3"/>
        <v>15931.802250000001</v>
      </c>
      <c r="I10" s="4">
        <f>IF(J9+C10+D10-E10-H10&gt;Assumptions!$C$5,J9+C10+D10-E10-H10-Assumptions!$C$5,0)</f>
        <v>0</v>
      </c>
      <c r="J10" s="4">
        <f t="shared" si="2"/>
        <v>793671.37622218335</v>
      </c>
      <c r="K10" s="4">
        <f t="shared" si="4"/>
        <v>786137.24827769992</v>
      </c>
      <c r="L10" s="9">
        <f>(IF((Assumptions!$C$12/12)-E10&lt;0,0,(Assumptions!$C$12/12)-E10))</f>
        <v>0</v>
      </c>
      <c r="O10" s="9">
        <f t="shared" si="0"/>
        <v>0</v>
      </c>
      <c r="P10" s="35">
        <f>Assumptions!$C$12/12</f>
        <v>2916.6666666666665</v>
      </c>
      <c r="Q10" s="9">
        <f>Assumptions!$C$13/12</f>
        <v>1833.3333333333333</v>
      </c>
    </row>
    <row r="11" spans="1:19">
      <c r="A11" s="3">
        <f>Evaporation!A10</f>
        <v>14855</v>
      </c>
      <c r="B11" s="9">
        <f t="shared" si="1"/>
        <v>1940</v>
      </c>
      <c r="C11" s="4">
        <f>Assumptions!$C$1/Assumptions!$C$2*VLOOKUP(A11,Inflow!$A$2:$B$781,2,FALSE)</f>
        <v>2.0913282</v>
      </c>
      <c r="D11">
        <f>VLOOKUP(A11,'Supplemental Flows'!$A$2:$B$781,2,FALSE)</f>
        <v>0</v>
      </c>
      <c r="E11" s="9">
        <f>VLOOKUP(J10,Assumptions!$D$33:$E$127,2)/12</f>
        <v>7500.0000278166981</v>
      </c>
      <c r="F11" s="4">
        <f>VLOOKUP(J10,'Capacity Curve'!$C$2:$E$98,3,TRUE)</f>
        <v>27300</v>
      </c>
      <c r="G11" s="12">
        <f>VLOOKUP(A11,Evaporation!$A$2:$F$781,6,FALSE)/12</f>
        <v>0.63442166666666666</v>
      </c>
      <c r="H11" s="4">
        <f t="shared" si="3"/>
        <v>17319.711500000001</v>
      </c>
      <c r="I11" s="4">
        <f>IF(J10+C11+D11-E11-H11&gt;Assumptions!$C$5,J10+C11+D11-E11-H11-Assumptions!$C$5,0)</f>
        <v>0</v>
      </c>
      <c r="J11" s="4">
        <f t="shared" si="2"/>
        <v>768853.75602256658</v>
      </c>
      <c r="K11" s="4">
        <f t="shared" si="4"/>
        <v>768853.75602256658</v>
      </c>
      <c r="L11" s="9">
        <f>(IF((Assumptions!$C$12/12)-E11&lt;0,0,(Assumptions!$C$12/12)-E11))</f>
        <v>0</v>
      </c>
      <c r="O11" s="9">
        <f t="shared" si="0"/>
        <v>0</v>
      </c>
      <c r="P11" s="35">
        <f>Assumptions!$C$12/12</f>
        <v>2916.6666666666665</v>
      </c>
      <c r="Q11" s="9">
        <f>Assumptions!$C$13/12</f>
        <v>1833.3333333333333</v>
      </c>
    </row>
    <row r="12" spans="1:19">
      <c r="A12" s="3">
        <f>Evaporation!A11</f>
        <v>14885</v>
      </c>
      <c r="B12" s="9">
        <f t="shared" si="1"/>
        <v>1940</v>
      </c>
      <c r="C12" s="4">
        <f>Assumptions!$C$1/Assumptions!$C$2*VLOOKUP(A12,Inflow!$A$2:$B$781,2,FALSE)</f>
        <v>497.30200000000002</v>
      </c>
      <c r="D12">
        <f>VLOOKUP(A12,'Supplemental Flows'!$A$2:$B$781,2,FALSE)</f>
        <v>0</v>
      </c>
      <c r="E12" s="9">
        <f>VLOOKUP(J11,Assumptions!$D$33:$E$127,2)/12</f>
        <v>7500.0000278166981</v>
      </c>
      <c r="F12" s="4">
        <f>VLOOKUP(J11,'Capacity Curve'!$C$2:$E$98,3,TRUE)</f>
        <v>27300</v>
      </c>
      <c r="G12" s="12">
        <f>VLOOKUP(A12,Evaporation!$A$2:$F$781,6,FALSE)/12</f>
        <v>0.40360166666666669</v>
      </c>
      <c r="H12" s="4">
        <f t="shared" si="3"/>
        <v>11018.325500000001</v>
      </c>
      <c r="I12" s="4">
        <f>IF(J11+C12+D12-E12-H12&gt;Assumptions!$C$5,J11+C12+D12-E12-H12-Assumptions!$C$5,0)</f>
        <v>0</v>
      </c>
      <c r="J12" s="4">
        <f t="shared" si="2"/>
        <v>750832.73249474983</v>
      </c>
      <c r="K12" s="4">
        <f t="shared" si="4"/>
        <v>750832.73249474983</v>
      </c>
      <c r="L12" s="9">
        <f>(IF((Assumptions!$C$12/12)-E12&lt;0,0,(Assumptions!$C$12/12)-E12))</f>
        <v>0</v>
      </c>
      <c r="O12" s="9">
        <f t="shared" si="0"/>
        <v>0</v>
      </c>
      <c r="P12" s="35">
        <f>Assumptions!$C$12/12</f>
        <v>2916.6666666666665</v>
      </c>
      <c r="Q12" s="9">
        <f>Assumptions!$C$13/12</f>
        <v>1833.3333333333333</v>
      </c>
    </row>
    <row r="13" spans="1:19">
      <c r="A13" s="3">
        <f>Evaporation!A12</f>
        <v>14916</v>
      </c>
      <c r="B13" s="9">
        <f t="shared" si="1"/>
        <v>1940</v>
      </c>
      <c r="C13" s="4">
        <f>Assumptions!$C$1/Assumptions!$C$2*VLOOKUP(A13,Inflow!$A$2:$B$781,2,FALSE)</f>
        <v>22783.521256600001</v>
      </c>
      <c r="D13">
        <f>VLOOKUP(A13,'Supplemental Flows'!$A$2:$B$781,2,FALSE)</f>
        <v>0</v>
      </c>
      <c r="E13" s="9">
        <f>VLOOKUP(J12,Assumptions!$D$33:$E$127,2)/12</f>
        <v>7500.0000278166981</v>
      </c>
      <c r="F13" s="4">
        <f>VLOOKUP(J12,'Capacity Curve'!$C$2:$E$98,3,TRUE)</f>
        <v>27300</v>
      </c>
      <c r="G13" s="12">
        <f>VLOOKUP(A13,Evaporation!$A$2:$F$781,6,FALSE)/12</f>
        <v>-0.28758833333333333</v>
      </c>
      <c r="H13" s="4">
        <f t="shared" si="3"/>
        <v>-7851.1615000000002</v>
      </c>
      <c r="I13" s="4">
        <f>IF(J12+C13+D13-E13-H13&gt;Assumptions!$C$5,J12+C13+D13-E13-H13-Assumptions!$C$5,0)</f>
        <v>0</v>
      </c>
      <c r="J13" s="4">
        <f t="shared" si="2"/>
        <v>773967.41522353317</v>
      </c>
      <c r="K13" s="4">
        <f t="shared" si="4"/>
        <v>750832.73249474983</v>
      </c>
      <c r="L13" s="9">
        <f>(IF((Assumptions!$C$12/12)-E13&lt;0,0,(Assumptions!$C$12/12)-E13))</f>
        <v>0</v>
      </c>
      <c r="M13" s="9"/>
      <c r="N13" s="9"/>
      <c r="O13" s="9">
        <f t="shared" si="0"/>
        <v>0</v>
      </c>
      <c r="P13" s="35">
        <f>Assumptions!$C$12/12</f>
        <v>2916.6666666666665</v>
      </c>
      <c r="Q13" s="9">
        <f>Assumptions!$C$13/12</f>
        <v>1833.3333333333333</v>
      </c>
    </row>
    <row r="14" spans="1:19">
      <c r="A14" s="3">
        <f>Evaporation!A13</f>
        <v>14946</v>
      </c>
      <c r="B14" s="9">
        <f t="shared" si="1"/>
        <v>1940</v>
      </c>
      <c r="C14" s="4">
        <f>Assumptions!$C$1/Assumptions!$C$2*VLOOKUP(A14,Inflow!$A$2:$B$781,2,FALSE)</f>
        <v>39146.6747321</v>
      </c>
      <c r="D14">
        <f>VLOOKUP(A14,'Supplemental Flows'!$A$2:$B$781,2,FALSE)</f>
        <v>0</v>
      </c>
      <c r="E14" s="9">
        <f>VLOOKUP(J13,Assumptions!$D$33:$E$127,2)/12</f>
        <v>7500.0000278166981</v>
      </c>
      <c r="F14" s="4">
        <f>VLOOKUP(J13,'Capacity Curve'!$C$2:$E$98,3,TRUE)</f>
        <v>27300</v>
      </c>
      <c r="G14" s="12">
        <f>VLOOKUP(A14,Evaporation!$A$2:$F$781,6,FALSE)/12</f>
        <v>-0.13967333333333334</v>
      </c>
      <c r="H14" s="4">
        <f t="shared" si="3"/>
        <v>-3813.0820000000003</v>
      </c>
      <c r="I14" s="4">
        <f>IF(J13+C14+D14-E14-H14&gt;Assumptions!$C$5,J13+C14+D14-E14-H14-Assumptions!$C$5,0)</f>
        <v>0</v>
      </c>
      <c r="J14" s="4">
        <f t="shared" si="2"/>
        <v>809427.17192781647</v>
      </c>
      <c r="K14" s="4">
        <f t="shared" si="4"/>
        <v>750832.73249474983</v>
      </c>
      <c r="L14" s="9">
        <f>(IF((Assumptions!$C$12/12)-E14&lt;0,0,(Assumptions!$C$12/12)-E14))</f>
        <v>0</v>
      </c>
      <c r="M14" s="9">
        <f>SUM(L3:L14)</f>
        <v>0</v>
      </c>
      <c r="N14" s="9">
        <f>SUM(E3:E14)</f>
        <v>85416.666972650346</v>
      </c>
      <c r="O14" s="9">
        <f t="shared" si="0"/>
        <v>0</v>
      </c>
      <c r="P14" s="35">
        <f>Assumptions!$C$12/12</f>
        <v>2916.6666666666665</v>
      </c>
      <c r="Q14" s="9">
        <f>Assumptions!$C$13/12</f>
        <v>1833.3333333333333</v>
      </c>
    </row>
    <row r="15" spans="1:19">
      <c r="A15" s="3">
        <f>Evaporation!A14</f>
        <v>14977</v>
      </c>
      <c r="B15" s="9">
        <f t="shared" si="1"/>
        <v>1941</v>
      </c>
      <c r="C15" s="4">
        <f>Assumptions!$C$1/Assumptions!$C$2*VLOOKUP(A15,Inflow!$A$2:$B$781,2,FALSE)</f>
        <v>9610.3937124000004</v>
      </c>
      <c r="D15">
        <f>VLOOKUP(A15,'Supplemental Flows'!$A$2:$B$781,2,FALSE)</f>
        <v>0</v>
      </c>
      <c r="E15" s="9">
        <f>VLOOKUP(J14,Assumptions!$D$33:$E$127,2)/12</f>
        <v>7500.0000278166981</v>
      </c>
      <c r="F15" s="4">
        <f>VLOOKUP(J14,'Capacity Curve'!$C$2:$E$98,3,TRUE)</f>
        <v>27300</v>
      </c>
      <c r="G15" s="12">
        <f>VLOOKUP(A15,Evaporation!$A$2:$F$781,6,FALSE)/12</f>
        <v>7.773833333333334E-2</v>
      </c>
      <c r="H15" s="4">
        <f t="shared" si="3"/>
        <v>2122.2565</v>
      </c>
      <c r="I15" s="4">
        <f>IF(J14+C15+D15-E15-H15&gt;Assumptions!$C$5,J14+C15+D15-E15-H15-Assumptions!$C$5,0)</f>
        <v>0</v>
      </c>
      <c r="J15" s="4">
        <f t="shared" si="2"/>
        <v>809415.3091123997</v>
      </c>
      <c r="K15" s="4">
        <f t="shared" si="4"/>
        <v>750832.73249474983</v>
      </c>
      <c r="L15" s="9">
        <f>(IF((Assumptions!$C$12/12)-E15&lt;0,0,(Assumptions!$C$12/12)-E15))</f>
        <v>0</v>
      </c>
      <c r="O15" s="9">
        <f t="shared" si="0"/>
        <v>0</v>
      </c>
      <c r="P15" s="35">
        <f>Assumptions!$C$12/12</f>
        <v>2916.6666666666665</v>
      </c>
      <c r="Q15" s="9">
        <f>Assumptions!$C$13/12</f>
        <v>1833.3333333333333</v>
      </c>
    </row>
    <row r="16" spans="1:19">
      <c r="A16" s="3">
        <f>Evaporation!A15</f>
        <v>15008</v>
      </c>
      <c r="B16" s="9">
        <f t="shared" si="1"/>
        <v>1941</v>
      </c>
      <c r="C16" s="4">
        <f>Assumptions!$C$1/Assumptions!$C$2*VLOOKUP(A16,Inflow!$A$2:$B$781,2,FALSE)</f>
        <v>29757.391362400002</v>
      </c>
      <c r="D16">
        <f>VLOOKUP(A16,'Supplemental Flows'!$A$2:$B$781,2,FALSE)</f>
        <v>0</v>
      </c>
      <c r="E16" s="9">
        <f>VLOOKUP(J15,Assumptions!$D$33:$E$127,2)/12</f>
        <v>7500.0000278166981</v>
      </c>
      <c r="F16" s="4">
        <f>VLOOKUP(J15,'Capacity Curve'!$C$2:$E$98,3,TRUE)</f>
        <v>27300</v>
      </c>
      <c r="G16" s="12">
        <f>VLOOKUP(A16,Evaporation!$A$2:$F$781,6,FALSE)/12</f>
        <v>-0.12933166666666668</v>
      </c>
      <c r="H16" s="4">
        <f t="shared" si="3"/>
        <v>-3530.7545000000005</v>
      </c>
      <c r="I16" s="4">
        <f>IF(J15+C16+D16-E16-H16&gt;Assumptions!$C$5,J15+C16+D16-E16-H16-Assumptions!$C$5,0)</f>
        <v>20703.454946983024</v>
      </c>
      <c r="J16" s="4">
        <f t="shared" si="2"/>
        <v>814500</v>
      </c>
      <c r="K16" s="4">
        <f t="shared" si="4"/>
        <v>750832.73249474983</v>
      </c>
      <c r="L16" s="9">
        <f>(IF((Assumptions!$C$12/12)-E16&lt;0,0,(Assumptions!$C$12/12)-E16))</f>
        <v>0</v>
      </c>
      <c r="O16" s="9">
        <f t="shared" si="0"/>
        <v>0</v>
      </c>
      <c r="P16" s="35">
        <f>Assumptions!$C$12/12</f>
        <v>2916.6666666666665</v>
      </c>
      <c r="Q16" s="9">
        <f>Assumptions!$C$13/12</f>
        <v>1833.3333333333333</v>
      </c>
    </row>
    <row r="17" spans="1:17">
      <c r="A17" s="3">
        <f>Evaporation!A16</f>
        <v>15036</v>
      </c>
      <c r="B17" s="9">
        <f t="shared" si="1"/>
        <v>1941</v>
      </c>
      <c r="C17" s="4">
        <f>Assumptions!$C$1/Assumptions!$C$2*VLOOKUP(A17,Inflow!$A$2:$B$781,2,FALSE)</f>
        <v>9573.2319943000002</v>
      </c>
      <c r="D17">
        <f>VLOOKUP(A17,'Supplemental Flows'!$A$2:$B$781,2,FALSE)</f>
        <v>0</v>
      </c>
      <c r="E17" s="9">
        <f>VLOOKUP(J16,Assumptions!$D$33:$E$127,2)/12</f>
        <v>7500.0000278166981</v>
      </c>
      <c r="F17" s="4">
        <f>VLOOKUP(J16,'Capacity Curve'!$C$2:$E$98,3,TRUE)</f>
        <v>27300</v>
      </c>
      <c r="G17" s="12">
        <f>VLOOKUP(A17,Evaporation!$A$2:$F$781,6,FALSE)/12</f>
        <v>9.8736666666666653E-2</v>
      </c>
      <c r="H17" s="4">
        <f t="shared" si="3"/>
        <v>2695.5109999999995</v>
      </c>
      <c r="I17" s="4">
        <f>IF(J16+C17+D17-E17-H17&gt;Assumptions!$C$5,J16+C17+D17-E17-H17-Assumptions!$C$5,0)</f>
        <v>0</v>
      </c>
      <c r="J17" s="4">
        <f t="shared" si="2"/>
        <v>813877.72096648323</v>
      </c>
      <c r="K17" s="4">
        <f t="shared" si="4"/>
        <v>750832.73249474983</v>
      </c>
      <c r="L17" s="9">
        <f>(IF((Assumptions!$C$12/12)-E17&lt;0,0,(Assumptions!$C$12/12)-E17))</f>
        <v>0</v>
      </c>
      <c r="O17" s="9">
        <f t="shared" si="0"/>
        <v>0</v>
      </c>
      <c r="P17" s="35">
        <f>Assumptions!$C$12/12</f>
        <v>2916.6666666666665</v>
      </c>
      <c r="Q17" s="9">
        <f>Assumptions!$C$13/12</f>
        <v>1833.3333333333333</v>
      </c>
    </row>
    <row r="18" spans="1:17">
      <c r="A18" s="3">
        <f>Evaporation!A17</f>
        <v>15067</v>
      </c>
      <c r="B18" s="9">
        <f t="shared" si="1"/>
        <v>1941</v>
      </c>
      <c r="C18" s="4">
        <f>Assumptions!$C$1/Assumptions!$C$2*VLOOKUP(A18,Inflow!$A$2:$B$781,2,FALSE)</f>
        <v>44975.661734900008</v>
      </c>
      <c r="D18">
        <f>VLOOKUP(A18,'Supplemental Flows'!$A$2:$B$781,2,FALSE)</f>
        <v>0</v>
      </c>
      <c r="E18" s="9">
        <f>VLOOKUP(J17,Assumptions!$D$33:$E$127,2)/12</f>
        <v>7500.0000278166981</v>
      </c>
      <c r="F18" s="4">
        <f>VLOOKUP(J17,'Capacity Curve'!$C$2:$E$98,3,TRUE)</f>
        <v>27300</v>
      </c>
      <c r="G18" s="12">
        <f>VLOOKUP(A18,Evaporation!$A$2:$F$781,6,FALSE)/12</f>
        <v>-0.13795250000000003</v>
      </c>
      <c r="H18" s="4">
        <f t="shared" si="3"/>
        <v>-3766.103250000001</v>
      </c>
      <c r="I18" s="4">
        <f>IF(J17+C18+D18-E18-H18&gt;Assumptions!$C$5,J17+C18+D18-E18-H18-Assumptions!$C$5,0)</f>
        <v>40619.485923566506</v>
      </c>
      <c r="J18" s="4">
        <f t="shared" si="2"/>
        <v>814500</v>
      </c>
      <c r="K18" s="4">
        <f t="shared" si="4"/>
        <v>750832.73249474983</v>
      </c>
      <c r="L18" s="9">
        <f>(IF((Assumptions!$C$12/12)-E18&lt;0,0,(Assumptions!$C$12/12)-E18))</f>
        <v>0</v>
      </c>
      <c r="O18" s="9">
        <f t="shared" si="0"/>
        <v>0</v>
      </c>
      <c r="P18" s="35">
        <f>Assumptions!$C$12/12</f>
        <v>2916.6666666666665</v>
      </c>
      <c r="Q18" s="9">
        <f>Assumptions!$C$13/12</f>
        <v>1833.3333333333333</v>
      </c>
    </row>
    <row r="19" spans="1:17">
      <c r="A19" s="3">
        <f>Evaporation!A18</f>
        <v>15097</v>
      </c>
      <c r="B19" s="9">
        <f t="shared" si="1"/>
        <v>1941</v>
      </c>
      <c r="C19" s="4">
        <f>Assumptions!$C$1/Assumptions!$C$2*VLOOKUP(A19,Inflow!$A$2:$B$781,2,FALSE)</f>
        <v>17253.033008900002</v>
      </c>
      <c r="D19">
        <f>VLOOKUP(A19,'Supplemental Flows'!$A$2:$B$781,2,FALSE)</f>
        <v>0</v>
      </c>
      <c r="E19" s="9">
        <f>VLOOKUP(J18,Assumptions!$D$33:$E$127,2)/12</f>
        <v>7500.0000278166981</v>
      </c>
      <c r="F19" s="4">
        <f>VLOOKUP(J18,'Capacity Curve'!$C$2:$E$98,3,TRUE)</f>
        <v>27300</v>
      </c>
      <c r="G19" s="12">
        <f>VLOOKUP(A19,Evaporation!$A$2:$F$781,6,FALSE)/12</f>
        <v>0.16845333333333334</v>
      </c>
      <c r="H19" s="4">
        <f t="shared" si="3"/>
        <v>4598.7759999999998</v>
      </c>
      <c r="I19" s="4">
        <f>IF(J18+C19+D19-E19-H19&gt;Assumptions!$C$5,J18+C19+D19-E19-H19-Assumptions!$C$5,0)</f>
        <v>5154.2569810833083</v>
      </c>
      <c r="J19" s="4">
        <f t="shared" si="2"/>
        <v>814500</v>
      </c>
      <c r="K19" s="4">
        <f t="shared" si="4"/>
        <v>750832.73249474983</v>
      </c>
      <c r="L19" s="9">
        <f>(IF((Assumptions!$C$12/12)-E19&lt;0,0,(Assumptions!$C$12/12)-E19))</f>
        <v>0</v>
      </c>
      <c r="O19" s="9">
        <f t="shared" si="0"/>
        <v>0</v>
      </c>
      <c r="P19" s="35">
        <f>Assumptions!$C$12/12</f>
        <v>2916.6666666666665</v>
      </c>
      <c r="Q19" s="9">
        <f>Assumptions!$C$13/12</f>
        <v>1833.3333333333333</v>
      </c>
    </row>
    <row r="20" spans="1:17">
      <c r="A20" s="3">
        <f>Evaporation!A19</f>
        <v>15128</v>
      </c>
      <c r="B20" s="9">
        <f t="shared" si="1"/>
        <v>1941</v>
      </c>
      <c r="C20" s="4">
        <f>Assumptions!$C$1/Assumptions!$C$2*VLOOKUP(A20,Inflow!$A$2:$B$781,2,FALSE)</f>
        <v>118631.46681620002</v>
      </c>
      <c r="D20">
        <f>VLOOKUP(A20,'Supplemental Flows'!$A$2:$B$781,2,FALSE)</f>
        <v>0</v>
      </c>
      <c r="E20" s="9">
        <f>VLOOKUP(J19,Assumptions!$D$33:$E$127,2)/12</f>
        <v>7500.0000278166981</v>
      </c>
      <c r="F20" s="4">
        <f>VLOOKUP(J19,'Capacity Curve'!$C$2:$E$98,3,TRUE)</f>
        <v>27300</v>
      </c>
      <c r="G20" s="12">
        <f>VLOOKUP(A20,Evaporation!$A$2:$F$781,6,FALSE)/12</f>
        <v>-0.14308666666666667</v>
      </c>
      <c r="H20" s="4">
        <f t="shared" si="3"/>
        <v>-3906.2660000000001</v>
      </c>
      <c r="I20" s="4">
        <f>IF(J19+C20+D20-E20-H20&gt;Assumptions!$C$5,J19+C20+D20-E20-H20-Assumptions!$C$5,0)</f>
        <v>115037.73278838326</v>
      </c>
      <c r="J20" s="4">
        <f t="shared" si="2"/>
        <v>814500</v>
      </c>
      <c r="K20" s="4">
        <f t="shared" si="4"/>
        <v>750832.73249474983</v>
      </c>
      <c r="L20" s="9">
        <f>(IF((Assumptions!$C$12/12)-E20&lt;0,0,(Assumptions!$C$12/12)-E20))</f>
        <v>0</v>
      </c>
      <c r="O20" s="9">
        <f t="shared" si="0"/>
        <v>0</v>
      </c>
      <c r="P20" s="35">
        <f>Assumptions!$C$12/12</f>
        <v>2916.6666666666665</v>
      </c>
      <c r="Q20" s="9">
        <f>Assumptions!$C$13/12</f>
        <v>1833.3333333333333</v>
      </c>
    </row>
    <row r="21" spans="1:17" s="25" customFormat="1">
      <c r="A21" s="23">
        <f>Evaporation!A20</f>
        <v>15158</v>
      </c>
      <c r="B21" s="9">
        <f t="shared" si="1"/>
        <v>1941</v>
      </c>
      <c r="C21" s="24">
        <f>Assumptions!$C$1/Assumptions!$C$2*VLOOKUP(A21,Inflow!$A$2:$B$781,2,FALSE)</f>
        <v>3530.6446747</v>
      </c>
      <c r="D21" s="25">
        <f>VLOOKUP(A21,'Supplemental Flows'!$A$2:$B$781,2,FALSE)</f>
        <v>0</v>
      </c>
      <c r="E21" s="9">
        <f>VLOOKUP(J20,Assumptions!$D$33:$E$127,2)/12</f>
        <v>7500.0000278166981</v>
      </c>
      <c r="F21" s="24">
        <f>VLOOKUP(J20,'Capacity Curve'!$C$2:$E$98,3,TRUE)</f>
        <v>27300</v>
      </c>
      <c r="G21" s="26">
        <f>VLOOKUP(A21,Evaporation!$A$2:$F$781,6,FALSE)/12</f>
        <v>0.46484000000000009</v>
      </c>
      <c r="H21" s="24">
        <f t="shared" si="3"/>
        <v>12690.132000000003</v>
      </c>
      <c r="I21" s="24">
        <f>IF(J20+C21+D21-E21-H21&gt;Assumptions!$C$5,J20+C21+D21-E21-H21-Assumptions!$C$5,0)</f>
        <v>0</v>
      </c>
      <c r="J21" s="4">
        <f t="shared" si="2"/>
        <v>797840.51264688326</v>
      </c>
      <c r="K21" s="24">
        <f t="shared" si="4"/>
        <v>750832.73249474983</v>
      </c>
      <c r="L21" s="9">
        <f>(IF((Assumptions!$C$12/12)-E21&lt;0,0,(Assumptions!$C$12/12)-E21))</f>
        <v>0</v>
      </c>
      <c r="M21"/>
      <c r="N21"/>
      <c r="O21" s="9">
        <f t="shared" si="0"/>
        <v>0</v>
      </c>
      <c r="P21" s="35">
        <f>Assumptions!$C$12/12</f>
        <v>2916.6666666666665</v>
      </c>
      <c r="Q21" s="9">
        <f>Assumptions!$C$13/12</f>
        <v>1833.3333333333333</v>
      </c>
    </row>
    <row r="22" spans="1:17">
      <c r="A22" s="3">
        <f>Evaporation!A21</f>
        <v>15189</v>
      </c>
      <c r="B22" s="9">
        <f t="shared" si="1"/>
        <v>1941</v>
      </c>
      <c r="C22" s="4">
        <f>Assumptions!$C$1/Assumptions!$C$2*VLOOKUP(A22,Inflow!$A$2:$B$781,2,FALSE)</f>
        <v>4126.6401254000002</v>
      </c>
      <c r="D22">
        <f>VLOOKUP(A22,'Supplemental Flows'!$A$2:$B$781,2,FALSE)</f>
        <v>0</v>
      </c>
      <c r="E22" s="9">
        <f>VLOOKUP(J21,Assumptions!$D$33:$E$127,2)/12</f>
        <v>7500.0000278166981</v>
      </c>
      <c r="F22" s="4">
        <f>VLOOKUP(J21,'Capacity Curve'!$C$2:$E$98,3,TRUE)</f>
        <v>27300</v>
      </c>
      <c r="G22" s="12">
        <f>VLOOKUP(A22,Evaporation!$A$2:$F$781,6,FALSE)/12</f>
        <v>0.30763833333333335</v>
      </c>
      <c r="H22" s="4">
        <f t="shared" si="3"/>
        <v>8398.5264999999999</v>
      </c>
      <c r="I22" s="4">
        <f>IF(J21+C22+D22-E22-H22&gt;Assumptions!$C$5,J21+C22+D22-E22-H22-Assumptions!$C$5,0)</f>
        <v>0</v>
      </c>
      <c r="J22" s="4">
        <f t="shared" si="2"/>
        <v>786068.62624446652</v>
      </c>
      <c r="K22" s="4">
        <f t="shared" si="4"/>
        <v>750832.73249474983</v>
      </c>
      <c r="L22" s="9">
        <f>(IF((Assumptions!$C$12/12)-E22&lt;0,0,(Assumptions!$C$12/12)-E22))</f>
        <v>0</v>
      </c>
      <c r="O22" s="9">
        <f t="shared" si="0"/>
        <v>0</v>
      </c>
      <c r="P22" s="35">
        <f>Assumptions!$C$12/12</f>
        <v>2916.6666666666665</v>
      </c>
      <c r="Q22" s="9">
        <f>Assumptions!$C$13/12</f>
        <v>1833.3333333333333</v>
      </c>
    </row>
    <row r="23" spans="1:17">
      <c r="A23" s="3">
        <f>Evaporation!A22</f>
        <v>15220</v>
      </c>
      <c r="B23" s="9">
        <f t="shared" si="1"/>
        <v>1941</v>
      </c>
      <c r="C23" s="4">
        <f>Assumptions!$C$1/Assumptions!$C$2*VLOOKUP(A23,Inflow!$A$2:$B$781,2,FALSE)</f>
        <v>588.75765130000002</v>
      </c>
      <c r="D23">
        <f>VLOOKUP(A23,'Supplemental Flows'!$A$2:$B$781,2,FALSE)</f>
        <v>0</v>
      </c>
      <c r="E23" s="9">
        <f>VLOOKUP(J22,Assumptions!$D$33:$E$127,2)/12</f>
        <v>7500.0000278166981</v>
      </c>
      <c r="F23" s="4">
        <f>VLOOKUP(J22,'Capacity Curve'!$C$2:$E$98,3,TRUE)</f>
        <v>27300</v>
      </c>
      <c r="G23" s="12">
        <f>VLOOKUP(A23,Evaporation!$A$2:$F$781,6,FALSE)/12</f>
        <v>0.46243666666666666</v>
      </c>
      <c r="H23" s="4">
        <f t="shared" si="3"/>
        <v>12624.521000000001</v>
      </c>
      <c r="I23" s="4">
        <f>IF(J22+C23+D23-E23-H23&gt;Assumptions!$C$5,J22+C23+D23-E23-H23-Assumptions!$C$5,0)</f>
        <v>0</v>
      </c>
      <c r="J23" s="4">
        <f t="shared" si="2"/>
        <v>766532.86286794988</v>
      </c>
      <c r="K23" s="4">
        <f t="shared" si="4"/>
        <v>750832.73249474983</v>
      </c>
      <c r="L23" s="9">
        <f>(IF((Assumptions!$C$12/12)-E23&lt;0,0,(Assumptions!$C$12/12)-E23))</f>
        <v>0</v>
      </c>
      <c r="O23" s="9">
        <f t="shared" si="0"/>
        <v>0</v>
      </c>
      <c r="P23" s="35">
        <f>Assumptions!$C$12/12</f>
        <v>2916.6666666666665</v>
      </c>
      <c r="Q23" s="9">
        <f>Assumptions!$C$13/12</f>
        <v>1833.3333333333333</v>
      </c>
    </row>
    <row r="24" spans="1:17">
      <c r="A24" s="3">
        <f>Evaporation!A23</f>
        <v>15250</v>
      </c>
      <c r="B24" s="9">
        <f t="shared" si="1"/>
        <v>1941</v>
      </c>
      <c r="C24" s="4">
        <f>Assumptions!$C$1/Assumptions!$C$2*VLOOKUP(A24,Inflow!$A$2:$B$781,2,FALSE)</f>
        <v>21064.006659800001</v>
      </c>
      <c r="D24">
        <f>VLOOKUP(A24,'Supplemental Flows'!$A$2:$B$781,2,FALSE)</f>
        <v>0</v>
      </c>
      <c r="E24" s="9">
        <f>VLOOKUP(J23,Assumptions!$D$33:$E$127,2)/12</f>
        <v>7500.0000278166981</v>
      </c>
      <c r="F24" s="4">
        <f>VLOOKUP(J23,'Capacity Curve'!$C$2:$E$98,3,TRUE)</f>
        <v>27300</v>
      </c>
      <c r="G24" s="12">
        <f>VLOOKUP(A24,Evaporation!$A$2:$F$781,6,FALSE)/12</f>
        <v>-0.20078666666666667</v>
      </c>
      <c r="H24" s="4">
        <f t="shared" si="3"/>
        <v>-5481.4759999999997</v>
      </c>
      <c r="I24" s="4">
        <f>IF(J23+C24+D24-E24-H24&gt;Assumptions!$C$5,J23+C24+D24-E24-H24-Assumptions!$C$5,0)</f>
        <v>0</v>
      </c>
      <c r="J24" s="4">
        <f t="shared" si="2"/>
        <v>785578.34549993312</v>
      </c>
      <c r="K24" s="4">
        <f t="shared" si="4"/>
        <v>750832.73249474983</v>
      </c>
      <c r="L24" s="9">
        <f>(IF((Assumptions!$C$12/12)-E24&lt;0,0,(Assumptions!$C$12/12)-E24))</f>
        <v>0</v>
      </c>
      <c r="O24" s="9">
        <f t="shared" si="0"/>
        <v>0</v>
      </c>
      <c r="P24" s="35">
        <f>Assumptions!$C$12/12</f>
        <v>2916.6666666666665</v>
      </c>
      <c r="Q24" s="9">
        <f>Assumptions!$C$13/12</f>
        <v>1833.3333333333333</v>
      </c>
    </row>
    <row r="25" spans="1:17">
      <c r="A25" s="3">
        <f>Evaporation!A24</f>
        <v>15281</v>
      </c>
      <c r="B25" s="9">
        <f t="shared" si="1"/>
        <v>1941</v>
      </c>
      <c r="C25" s="4">
        <f>Assumptions!$C$1/Assumptions!$C$2*VLOOKUP(A25,Inflow!$A$2:$B$781,2,FALSE)</f>
        <v>10418.9882667</v>
      </c>
      <c r="D25">
        <f>VLOOKUP(A25,'Supplemental Flows'!$A$2:$B$781,2,FALSE)</f>
        <v>0</v>
      </c>
      <c r="E25" s="9">
        <f>VLOOKUP(J24,Assumptions!$D$33:$E$127,2)/12</f>
        <v>7500.0000278166981</v>
      </c>
      <c r="F25" s="4">
        <f>VLOOKUP(J24,'Capacity Curve'!$C$2:$E$98,3,TRUE)</f>
        <v>27300</v>
      </c>
      <c r="G25" s="12">
        <f>VLOOKUP(A25,Evaporation!$A$2:$F$781,6,FALSE)/12</f>
        <v>0.19200083333333332</v>
      </c>
      <c r="H25" s="4">
        <f t="shared" si="3"/>
        <v>5241.6227499999995</v>
      </c>
      <c r="I25" s="4">
        <f>IF(J24+C25+D25-E25-H25&gt;Assumptions!$C$5,J24+C25+D25-E25-H25-Assumptions!$C$5,0)</f>
        <v>0</v>
      </c>
      <c r="J25" s="4">
        <f t="shared" si="2"/>
        <v>783255.71098881634</v>
      </c>
      <c r="K25" s="4">
        <f t="shared" si="4"/>
        <v>750832.73249474983</v>
      </c>
      <c r="L25" s="9">
        <f>(IF((Assumptions!$C$12/12)-E25&lt;0,0,(Assumptions!$C$12/12)-E25))</f>
        <v>0</v>
      </c>
      <c r="M25" s="9"/>
      <c r="N25" s="9"/>
      <c r="O25" s="9">
        <f t="shared" si="0"/>
        <v>0</v>
      </c>
      <c r="P25" s="35">
        <f>Assumptions!$C$12/12</f>
        <v>2916.6666666666665</v>
      </c>
      <c r="Q25" s="9">
        <f>Assumptions!$C$13/12</f>
        <v>1833.3333333333333</v>
      </c>
    </row>
    <row r="26" spans="1:17">
      <c r="A26" s="3">
        <f>Evaporation!A25</f>
        <v>15311</v>
      </c>
      <c r="B26" s="9">
        <f t="shared" si="1"/>
        <v>1941</v>
      </c>
      <c r="C26" s="4">
        <f>Assumptions!$C$1/Assumptions!$C$2*VLOOKUP(A26,Inflow!$A$2:$B$781,2,FALSE)</f>
        <v>4889.2886497000009</v>
      </c>
      <c r="D26">
        <f>VLOOKUP(A26,'Supplemental Flows'!$A$2:$B$781,2,FALSE)</f>
        <v>0</v>
      </c>
      <c r="E26" s="9">
        <f>VLOOKUP(J25,Assumptions!$D$33:$E$127,2)/12</f>
        <v>7500.0000278166981</v>
      </c>
      <c r="F26" s="4">
        <f>VLOOKUP(J25,'Capacity Curve'!$C$2:$E$98,3,TRUE)</f>
        <v>27300</v>
      </c>
      <c r="G26" s="12">
        <f>VLOOKUP(A26,Evaporation!$A$2:$F$781,6,FALSE)/12</f>
        <v>2.377583333333334E-2</v>
      </c>
      <c r="H26" s="4">
        <f t="shared" si="3"/>
        <v>649.08025000000021</v>
      </c>
      <c r="I26" s="4">
        <f>IF(J25+C26+D26-E26-H26&gt;Assumptions!$C$5,J25+C26+D26-E26-H26-Assumptions!$C$5,0)</f>
        <v>0</v>
      </c>
      <c r="J26" s="4">
        <f t="shared" si="2"/>
        <v>779995.9193606996</v>
      </c>
      <c r="K26" s="4">
        <f t="shared" si="4"/>
        <v>750832.73249474983</v>
      </c>
      <c r="L26" s="9">
        <f>(IF((Assumptions!$C$12/12)-E26&lt;0,0,(Assumptions!$C$12/12)-E26))</f>
        <v>0</v>
      </c>
      <c r="M26" s="9">
        <f>SUM(L15:L26)</f>
        <v>0</v>
      </c>
      <c r="N26" s="9">
        <f>SUM(E15:E26)</f>
        <v>90000.000333800373</v>
      </c>
      <c r="O26" s="9">
        <f t="shared" si="0"/>
        <v>0</v>
      </c>
      <c r="P26" s="35">
        <f>Assumptions!$C$12/12</f>
        <v>2916.6666666666665</v>
      </c>
      <c r="Q26" s="9">
        <f>Assumptions!$C$13/12</f>
        <v>1833.3333333333333</v>
      </c>
    </row>
    <row r="27" spans="1:17">
      <c r="A27" s="3">
        <f>Evaporation!A26</f>
        <v>15342</v>
      </c>
      <c r="B27" s="9">
        <f t="shared" si="1"/>
        <v>1942</v>
      </c>
      <c r="C27" s="4">
        <f>Assumptions!$C$1/Assumptions!$C$2*VLOOKUP(A27,Inflow!$A$2:$B$781,2,FALSE)</f>
        <v>1367.4002381000003</v>
      </c>
      <c r="D27">
        <f>VLOOKUP(A27,'Supplemental Flows'!$A$2:$B$781,2,FALSE)</f>
        <v>0</v>
      </c>
      <c r="E27" s="9">
        <f>VLOOKUP(J26,Assumptions!$D$33:$E$127,2)/12</f>
        <v>7500.0000278166981</v>
      </c>
      <c r="F27" s="4">
        <f>VLOOKUP(J26,'Capacity Curve'!$C$2:$E$98,3,TRUE)</f>
        <v>27300</v>
      </c>
      <c r="G27" s="12">
        <f>VLOOKUP(A27,Evaporation!$A$2:$F$781,6,FALSE)/12</f>
        <v>0.13408333333333333</v>
      </c>
      <c r="H27" s="4">
        <f t="shared" si="3"/>
        <v>3660.4749999999999</v>
      </c>
      <c r="I27" s="4">
        <f>IF(J26+C27+D27-E27-H27&gt;Assumptions!$C$5,J26+C27+D27-E27-H27-Assumptions!$C$5,0)</f>
        <v>0</v>
      </c>
      <c r="J27" s="4">
        <f t="shared" si="2"/>
        <v>770202.84457098285</v>
      </c>
      <c r="K27" s="4">
        <f t="shared" si="4"/>
        <v>750832.73249474983</v>
      </c>
      <c r="L27" s="9">
        <f>(IF((Assumptions!$C$12/12)-E27&lt;0,0,(Assumptions!$C$12/12)-E27))</f>
        <v>0</v>
      </c>
      <c r="O27" s="9">
        <f t="shared" si="0"/>
        <v>0</v>
      </c>
      <c r="P27" s="35">
        <f>Assumptions!$C$12/12</f>
        <v>2916.6666666666665</v>
      </c>
      <c r="Q27" s="9">
        <f>Assumptions!$C$13/12</f>
        <v>1833.3333333333333</v>
      </c>
    </row>
    <row r="28" spans="1:17">
      <c r="A28" s="3">
        <f>Evaporation!A27</f>
        <v>15373</v>
      </c>
      <c r="B28" s="9">
        <f t="shared" si="1"/>
        <v>1942</v>
      </c>
      <c r="C28" s="4">
        <f>Assumptions!$C$1/Assumptions!$C$2*VLOOKUP(A28,Inflow!$A$2:$B$781,2,FALSE)</f>
        <v>1496.1759059000001</v>
      </c>
      <c r="D28">
        <f>VLOOKUP(A28,'Supplemental Flows'!$A$2:$B$781,2,FALSE)</f>
        <v>0</v>
      </c>
      <c r="E28" s="9">
        <f>VLOOKUP(J27,Assumptions!$D$33:$E$127,2)/12</f>
        <v>7500.0000278166981</v>
      </c>
      <c r="F28" s="4">
        <f>VLOOKUP(J27,'Capacity Curve'!$C$2:$E$98,3,TRUE)</f>
        <v>27300</v>
      </c>
      <c r="G28" s="12">
        <f>VLOOKUP(A28,Evaporation!$A$2:$F$781,6,FALSE)/12</f>
        <v>0.15536833333333333</v>
      </c>
      <c r="H28" s="4">
        <f t="shared" si="3"/>
        <v>4241.5554999999995</v>
      </c>
      <c r="I28" s="4">
        <f>IF(J27+C28+D28-E28-H28&gt;Assumptions!$C$5,J27+C28+D28-E28-H28-Assumptions!$C$5,0)</f>
        <v>0</v>
      </c>
      <c r="J28" s="4">
        <f t="shared" si="2"/>
        <v>759957.46494906605</v>
      </c>
      <c r="K28" s="4">
        <f t="shared" si="4"/>
        <v>750832.73249474983</v>
      </c>
      <c r="L28" s="9">
        <f>(IF((Assumptions!$C$12/12)-E28&lt;0,0,(Assumptions!$C$12/12)-E28))</f>
        <v>0</v>
      </c>
      <c r="O28" s="9">
        <f t="shared" si="0"/>
        <v>0</v>
      </c>
      <c r="P28" s="35">
        <f>Assumptions!$C$12/12</f>
        <v>2916.6666666666665</v>
      </c>
      <c r="Q28" s="9">
        <f>Assumptions!$C$13/12</f>
        <v>1833.3333333333333</v>
      </c>
    </row>
    <row r="29" spans="1:17">
      <c r="A29" s="3">
        <f>Evaporation!A28</f>
        <v>15401</v>
      </c>
      <c r="B29" s="9">
        <f t="shared" si="1"/>
        <v>1942</v>
      </c>
      <c r="C29" s="4">
        <f>Assumptions!$C$1/Assumptions!$C$2*VLOOKUP(A29,Inflow!$A$2:$B$781,2,FALSE)</f>
        <v>3039.3919868000003</v>
      </c>
      <c r="D29">
        <f>VLOOKUP(A29,'Supplemental Flows'!$A$2:$B$781,2,FALSE)</f>
        <v>0</v>
      </c>
      <c r="E29" s="9">
        <f>VLOOKUP(J28,Assumptions!$D$33:$E$127,2)/12</f>
        <v>7500.0000278166981</v>
      </c>
      <c r="F29" s="4">
        <f>VLOOKUP(J28,'Capacity Curve'!$C$2:$E$98,3,TRUE)</f>
        <v>27300</v>
      </c>
      <c r="G29" s="12">
        <f>VLOOKUP(A29,Evaporation!$A$2:$F$781,6,FALSE)/12</f>
        <v>0.26176583333333336</v>
      </c>
      <c r="H29" s="4">
        <f t="shared" si="3"/>
        <v>7146.2072500000013</v>
      </c>
      <c r="I29" s="4">
        <f>IF(J28+C29+D29-E29-H29&gt;Assumptions!$C$5,J28+C29+D29-E29-H29-Assumptions!$C$5,0)</f>
        <v>0</v>
      </c>
      <c r="J29" s="4">
        <f t="shared" si="2"/>
        <v>748350.64965804934</v>
      </c>
      <c r="K29" s="4">
        <f t="shared" si="4"/>
        <v>748350.64965804934</v>
      </c>
      <c r="L29" s="9">
        <f>(IF((Assumptions!$C$12/12)-E29&lt;0,0,(Assumptions!$C$12/12)-E29))</f>
        <v>0</v>
      </c>
      <c r="O29" s="9">
        <f t="shared" si="0"/>
        <v>0</v>
      </c>
      <c r="P29" s="35">
        <f>Assumptions!$C$12/12</f>
        <v>2916.6666666666665</v>
      </c>
      <c r="Q29" s="9">
        <f>Assumptions!$C$13/12</f>
        <v>1833.3333333333333</v>
      </c>
    </row>
    <row r="30" spans="1:17">
      <c r="A30" s="3">
        <f>Evaporation!A29</f>
        <v>15432</v>
      </c>
      <c r="B30" s="9">
        <f t="shared" si="1"/>
        <v>1942</v>
      </c>
      <c r="C30" s="4">
        <f>Assumptions!$C$1/Assumptions!$C$2*VLOOKUP(A30,Inflow!$A$2:$B$781,2,FALSE)</f>
        <v>232812.30064950002</v>
      </c>
      <c r="D30">
        <f>VLOOKUP(A30,'Supplemental Flows'!$A$2:$B$781,2,FALSE)</f>
        <v>0</v>
      </c>
      <c r="E30" s="9">
        <f>VLOOKUP(J29,Assumptions!$D$33:$E$127,2)/12</f>
        <v>7500.0000278166981</v>
      </c>
      <c r="F30" s="4">
        <f>VLOOKUP(J29,'Capacity Curve'!$C$2:$E$98,3,TRUE)</f>
        <v>27300</v>
      </c>
      <c r="G30" s="12">
        <f>VLOOKUP(A30,Evaporation!$A$2:$F$781,6,FALSE)/12</f>
        <v>-0.63849999999999996</v>
      </c>
      <c r="H30" s="4">
        <f t="shared" si="3"/>
        <v>-17431.05</v>
      </c>
      <c r="I30" s="4">
        <f>IF(J29+C30+D30-E30-H30&gt;Assumptions!$C$5,J29+C30+D30-E30-H30-Assumptions!$C$5,0)</f>
        <v>176594.00027973263</v>
      </c>
      <c r="J30" s="4">
        <f t="shared" si="2"/>
        <v>814500</v>
      </c>
      <c r="K30" s="4">
        <f t="shared" si="4"/>
        <v>748350.64965804934</v>
      </c>
      <c r="L30" s="9">
        <f>(IF((Assumptions!$C$12/12)-E30&lt;0,0,(Assumptions!$C$12/12)-E30))</f>
        <v>0</v>
      </c>
      <c r="O30" s="9">
        <f t="shared" si="0"/>
        <v>0</v>
      </c>
      <c r="P30" s="35">
        <f>Assumptions!$C$12/12</f>
        <v>2916.6666666666665</v>
      </c>
      <c r="Q30" s="9">
        <f>Assumptions!$C$13/12</f>
        <v>1833.3333333333333</v>
      </c>
    </row>
    <row r="31" spans="1:17">
      <c r="A31" s="3">
        <f>Evaporation!A30</f>
        <v>15462</v>
      </c>
      <c r="B31" s="9">
        <f t="shared" si="1"/>
        <v>1942</v>
      </c>
      <c r="C31" s="4">
        <f>Assumptions!$C$1/Assumptions!$C$2*VLOOKUP(A31,Inflow!$A$2:$B$781,2,FALSE)</f>
        <v>48294.6635847</v>
      </c>
      <c r="D31">
        <f>VLOOKUP(A31,'Supplemental Flows'!$A$2:$B$781,2,FALSE)</f>
        <v>0</v>
      </c>
      <c r="E31" s="9">
        <f>VLOOKUP(J30,Assumptions!$D$33:$E$127,2)/12</f>
        <v>7500.0000278166981</v>
      </c>
      <c r="F31" s="4">
        <f>VLOOKUP(J30,'Capacity Curve'!$C$2:$E$98,3,TRUE)</f>
        <v>27300</v>
      </c>
      <c r="G31" s="12">
        <f>VLOOKUP(A31,Evaporation!$A$2:$F$781,6,FALSE)/12</f>
        <v>0.10834250000000001</v>
      </c>
      <c r="H31" s="4">
        <f t="shared" si="3"/>
        <v>2957.7502500000001</v>
      </c>
      <c r="I31" s="4">
        <f>IF(J30+C31+D31-E31-H31&gt;Assumptions!$C$5,J30+C31+D31-E31-H31-Assumptions!$C$5,0)</f>
        <v>37836.913306883187</v>
      </c>
      <c r="J31" s="4">
        <f t="shared" si="2"/>
        <v>814500</v>
      </c>
      <c r="K31" s="4">
        <f t="shared" si="4"/>
        <v>748350.64965804934</v>
      </c>
      <c r="L31" s="9">
        <f>(IF((Assumptions!$C$12/12)-E31&lt;0,0,(Assumptions!$C$12/12)-E31))</f>
        <v>0</v>
      </c>
      <c r="O31" s="9">
        <f t="shared" si="0"/>
        <v>0</v>
      </c>
      <c r="P31" s="35">
        <f>Assumptions!$C$12/12</f>
        <v>2916.6666666666665</v>
      </c>
      <c r="Q31" s="9">
        <f>Assumptions!$C$13/12</f>
        <v>1833.3333333333333</v>
      </c>
    </row>
    <row r="32" spans="1:17">
      <c r="A32" s="3">
        <f>Evaporation!A31</f>
        <v>15493</v>
      </c>
      <c r="B32" s="9">
        <f t="shared" si="1"/>
        <v>1942</v>
      </c>
      <c r="C32" s="4">
        <f>Assumptions!$C$1/Assumptions!$C$2*VLOOKUP(A32,Inflow!$A$2:$B$781,2,FALSE)</f>
        <v>40312.776188099997</v>
      </c>
      <c r="D32">
        <f>VLOOKUP(A32,'Supplemental Flows'!$A$2:$B$781,2,FALSE)</f>
        <v>0</v>
      </c>
      <c r="E32" s="9">
        <f>VLOOKUP(J31,Assumptions!$D$33:$E$127,2)/12</f>
        <v>7500.0000278166981</v>
      </c>
      <c r="F32" s="4">
        <f>VLOOKUP(J31,'Capacity Curve'!$C$2:$E$98,3,TRUE)</f>
        <v>27300</v>
      </c>
      <c r="G32" s="12">
        <f>VLOOKUP(A32,Evaporation!$A$2:$F$781,6,FALSE)/12</f>
        <v>0.15471083333333335</v>
      </c>
      <c r="H32" s="4">
        <f t="shared" si="3"/>
        <v>4223.6057500000006</v>
      </c>
      <c r="I32" s="4">
        <f>IF(J31+C32+D32-E32-H32&gt;Assumptions!$C$5,J31+C32+D32-E32-H32-Assumptions!$C$5,0)</f>
        <v>28589.170410283259</v>
      </c>
      <c r="J32" s="4">
        <f t="shared" si="2"/>
        <v>814500</v>
      </c>
      <c r="K32" s="4">
        <f t="shared" si="4"/>
        <v>748350.64965804934</v>
      </c>
      <c r="L32" s="9">
        <f>(IF((Assumptions!$C$12/12)-E32&lt;0,0,(Assumptions!$C$12/12)-E32))</f>
        <v>0</v>
      </c>
      <c r="O32" s="9">
        <f t="shared" si="0"/>
        <v>0</v>
      </c>
      <c r="P32" s="35">
        <f>Assumptions!$C$12/12</f>
        <v>2916.6666666666665</v>
      </c>
      <c r="Q32" s="9">
        <f>Assumptions!$C$13/12</f>
        <v>1833.3333333333333</v>
      </c>
    </row>
    <row r="33" spans="1:17">
      <c r="A33" s="3">
        <f>Evaporation!A32</f>
        <v>15523</v>
      </c>
      <c r="B33" s="9">
        <f t="shared" si="1"/>
        <v>1942</v>
      </c>
      <c r="C33" s="4">
        <f>Assumptions!$C$1/Assumptions!$C$2*VLOOKUP(A33,Inflow!$A$2:$B$781,2,FALSE)</f>
        <v>2494.6156196000002</v>
      </c>
      <c r="D33">
        <f>VLOOKUP(A33,'Supplemental Flows'!$A$2:$B$781,2,FALSE)</f>
        <v>0</v>
      </c>
      <c r="E33" s="9">
        <f>VLOOKUP(J32,Assumptions!$D$33:$E$127,2)/12</f>
        <v>7500.0000278166981</v>
      </c>
      <c r="F33" s="4">
        <f>VLOOKUP(J32,'Capacity Curve'!$C$2:$E$98,3,TRUE)</f>
        <v>27300</v>
      </c>
      <c r="G33" s="12">
        <f>VLOOKUP(A33,Evaporation!$A$2:$F$781,6,FALSE)/12</f>
        <v>0.65904583333333344</v>
      </c>
      <c r="H33" s="4">
        <f t="shared" si="3"/>
        <v>17991.951250000002</v>
      </c>
      <c r="I33" s="4">
        <f>IF(J32+C33+D33-E33-H33&gt;Assumptions!$C$5,J32+C33+D33-E33-H33-Assumptions!$C$5,0)</f>
        <v>0</v>
      </c>
      <c r="J33" s="4">
        <f t="shared" si="2"/>
        <v>791502.66434178327</v>
      </c>
      <c r="K33" s="4">
        <f t="shared" si="4"/>
        <v>748350.64965804934</v>
      </c>
      <c r="L33" s="9">
        <f>(IF((Assumptions!$C$12/12)-E33&lt;0,0,(Assumptions!$C$12/12)-E33))</f>
        <v>0</v>
      </c>
      <c r="O33" s="9">
        <f t="shared" si="0"/>
        <v>0</v>
      </c>
      <c r="P33" s="35">
        <f>Assumptions!$C$12/12</f>
        <v>2916.6666666666665</v>
      </c>
      <c r="Q33" s="9">
        <f>Assumptions!$C$13/12</f>
        <v>1833.3333333333333</v>
      </c>
    </row>
    <row r="34" spans="1:17">
      <c r="A34" s="3">
        <f>Evaporation!A33</f>
        <v>15554</v>
      </c>
      <c r="B34" s="9">
        <f t="shared" si="1"/>
        <v>1942</v>
      </c>
      <c r="C34" s="4">
        <f>Assumptions!$C$1/Assumptions!$C$2*VLOOKUP(A34,Inflow!$A$2:$B$781,2,FALSE)</f>
        <v>1064.7260000000001</v>
      </c>
      <c r="D34">
        <f>VLOOKUP(A34,'Supplemental Flows'!$A$2:$B$781,2,FALSE)</f>
        <v>0</v>
      </c>
      <c r="E34" s="9">
        <f>VLOOKUP(J33,Assumptions!$D$33:$E$127,2)/12</f>
        <v>7500.0000278166981</v>
      </c>
      <c r="F34" s="4">
        <f>VLOOKUP(J33,'Capacity Curve'!$C$2:$E$98,3,TRUE)</f>
        <v>27300</v>
      </c>
      <c r="G34" s="12">
        <f>VLOOKUP(A34,Evaporation!$A$2:$F$781,6,FALSE)/12</f>
        <v>0.39332916666666667</v>
      </c>
      <c r="H34" s="4">
        <f t="shared" si="3"/>
        <v>10737.88625</v>
      </c>
      <c r="I34" s="4">
        <f>IF(J33+C34+D34-E34-H34&gt;Assumptions!$C$5,J33+C34+D34-E34-H34-Assumptions!$C$5,0)</f>
        <v>0</v>
      </c>
      <c r="J34" s="4">
        <f t="shared" si="2"/>
        <v>774329.50406396657</v>
      </c>
      <c r="K34" s="4">
        <f t="shared" si="4"/>
        <v>748350.64965804934</v>
      </c>
      <c r="L34" s="9">
        <f>(IF((Assumptions!$C$12/12)-E34&lt;0,0,(Assumptions!$C$12/12)-E34))</f>
        <v>0</v>
      </c>
      <c r="O34" s="9">
        <f t="shared" si="0"/>
        <v>0</v>
      </c>
      <c r="P34" s="35">
        <f>Assumptions!$C$12/12</f>
        <v>2916.6666666666665</v>
      </c>
      <c r="Q34" s="9">
        <f>Assumptions!$C$13/12</f>
        <v>1833.3333333333333</v>
      </c>
    </row>
    <row r="35" spans="1:17">
      <c r="A35" s="3">
        <f>Evaporation!A34</f>
        <v>15585</v>
      </c>
      <c r="B35" s="9">
        <f t="shared" si="1"/>
        <v>1942</v>
      </c>
      <c r="C35" s="4">
        <f>Assumptions!$C$1/Assumptions!$C$2*VLOOKUP(A35,Inflow!$A$2:$B$781,2,FALSE)</f>
        <v>2014.2303102999999</v>
      </c>
      <c r="D35">
        <f>VLOOKUP(A35,'Supplemental Flows'!$A$2:$B$781,2,FALSE)</f>
        <v>0</v>
      </c>
      <c r="E35" s="9">
        <f>VLOOKUP(J34,Assumptions!$D$33:$E$127,2)/12</f>
        <v>7500.0000278166981</v>
      </c>
      <c r="F35" s="4">
        <f>VLOOKUP(J34,'Capacity Curve'!$C$2:$E$98,3,TRUE)</f>
        <v>27300</v>
      </c>
      <c r="G35" s="12">
        <f>VLOOKUP(A35,Evaporation!$A$2:$F$781,6,FALSE)/12</f>
        <v>0.21136583333333336</v>
      </c>
      <c r="H35" s="4">
        <f t="shared" si="3"/>
        <v>5770.2872500000012</v>
      </c>
      <c r="I35" s="4">
        <f>IF(J34+C35+D35-E35-H35&gt;Assumptions!$C$5,J34+C35+D35-E35-H35-Assumptions!$C$5,0)</f>
        <v>0</v>
      </c>
      <c r="J35" s="4">
        <f t="shared" si="2"/>
        <v>763073.44709644979</v>
      </c>
      <c r="K35" s="4">
        <f t="shared" si="4"/>
        <v>748350.64965804934</v>
      </c>
      <c r="L35" s="9">
        <f>(IF((Assumptions!$C$12/12)-E35&lt;0,0,(Assumptions!$C$12/12)-E35))</f>
        <v>0</v>
      </c>
      <c r="O35" s="9">
        <f t="shared" si="0"/>
        <v>0</v>
      </c>
      <c r="P35" s="35">
        <f>Assumptions!$C$12/12</f>
        <v>2916.6666666666665</v>
      </c>
      <c r="Q35" s="9">
        <f>Assumptions!$C$13/12</f>
        <v>1833.3333333333333</v>
      </c>
    </row>
    <row r="36" spans="1:17">
      <c r="A36" s="3">
        <f>Evaporation!A35</f>
        <v>15615</v>
      </c>
      <c r="B36" s="9">
        <f t="shared" si="1"/>
        <v>1942</v>
      </c>
      <c r="C36" s="4">
        <f>Assumptions!$C$1/Assumptions!$C$2*VLOOKUP(A36,Inflow!$A$2:$B$781,2,FALSE)</f>
        <v>9578.2038456000009</v>
      </c>
      <c r="D36">
        <f>VLOOKUP(A36,'Supplemental Flows'!$A$2:$B$781,2,FALSE)</f>
        <v>0</v>
      </c>
      <c r="E36" s="9">
        <f>VLOOKUP(J35,Assumptions!$D$33:$E$127,2)/12</f>
        <v>7500.0000278166981</v>
      </c>
      <c r="F36" s="4">
        <f>VLOOKUP(J35,'Capacity Curve'!$C$2:$E$98,3,TRUE)</f>
        <v>27300</v>
      </c>
      <c r="G36" s="12">
        <f>VLOOKUP(A36,Evaporation!$A$2:$F$781,6,FALSE)/12</f>
        <v>2.3746666666666656E-2</v>
      </c>
      <c r="H36" s="4">
        <f t="shared" si="3"/>
        <v>648.28399999999965</v>
      </c>
      <c r="I36" s="4">
        <f>IF(J35+C36+D36-E36-H36&gt;Assumptions!$C$5,J35+C36+D36-E36-H36-Assumptions!$C$5,0)</f>
        <v>0</v>
      </c>
      <c r="J36" s="4">
        <f t="shared" si="2"/>
        <v>764503.36691423308</v>
      </c>
      <c r="K36" s="4">
        <f t="shared" si="4"/>
        <v>748350.64965804934</v>
      </c>
      <c r="L36" s="9">
        <f>(IF((Assumptions!$C$12/12)-E36&lt;0,0,(Assumptions!$C$12/12)-E36))</f>
        <v>0</v>
      </c>
      <c r="O36" s="9">
        <f t="shared" si="0"/>
        <v>0</v>
      </c>
      <c r="P36" s="35">
        <f>Assumptions!$C$12/12</f>
        <v>2916.6666666666665</v>
      </c>
      <c r="Q36" s="9">
        <f>Assumptions!$C$13/12</f>
        <v>1833.3333333333333</v>
      </c>
    </row>
    <row r="37" spans="1:17">
      <c r="A37" s="3">
        <f>Evaporation!A36</f>
        <v>15646</v>
      </c>
      <c r="B37" s="9">
        <f t="shared" si="1"/>
        <v>1942</v>
      </c>
      <c r="C37" s="4">
        <f>Assumptions!$C$1/Assumptions!$C$2*VLOOKUP(A37,Inflow!$A$2:$B$781,2,FALSE)</f>
        <v>3237.1713295999998</v>
      </c>
      <c r="D37">
        <f>VLOOKUP(A37,'Supplemental Flows'!$A$2:$B$781,2,FALSE)</f>
        <v>0</v>
      </c>
      <c r="E37" s="9">
        <f>VLOOKUP(J36,Assumptions!$D$33:$E$127,2)/12</f>
        <v>7500.0000278166981</v>
      </c>
      <c r="F37" s="4">
        <f>VLOOKUP(J36,'Capacity Curve'!$C$2:$E$98,3,TRUE)</f>
        <v>27300</v>
      </c>
      <c r="G37" s="12">
        <f>VLOOKUP(A37,Evaporation!$A$2:$F$781,6,FALSE)/12</f>
        <v>0.21129583333333335</v>
      </c>
      <c r="H37" s="4">
        <f t="shared" si="3"/>
        <v>5768.3762500000003</v>
      </c>
      <c r="I37" s="4">
        <f>IF(J36+C37+D37-E37-H37&gt;Assumptions!$C$5,J36+C37+D37-E37-H37-Assumptions!$C$5,0)</f>
        <v>0</v>
      </c>
      <c r="J37" s="4">
        <f t="shared" si="2"/>
        <v>754472.1619660164</v>
      </c>
      <c r="K37" s="4">
        <f t="shared" si="4"/>
        <v>748350.64965804934</v>
      </c>
      <c r="L37" s="9">
        <f>(IF((Assumptions!$C$12/12)-E37&lt;0,0,(Assumptions!$C$12/12)-E37))</f>
        <v>0</v>
      </c>
      <c r="M37" s="9"/>
      <c r="N37" s="9"/>
      <c r="O37" s="9">
        <f t="shared" si="0"/>
        <v>0</v>
      </c>
      <c r="P37" s="35">
        <f>Assumptions!$C$12/12</f>
        <v>2916.6666666666665</v>
      </c>
      <c r="Q37" s="9">
        <f>Assumptions!$C$13/12</f>
        <v>1833.3333333333333</v>
      </c>
    </row>
    <row r="38" spans="1:17">
      <c r="A38" s="3">
        <f>Evaporation!A37</f>
        <v>15676</v>
      </c>
      <c r="B38" s="9">
        <f t="shared" si="1"/>
        <v>1942</v>
      </c>
      <c r="C38" s="4">
        <f>Assumptions!$C$1/Assumptions!$C$2*VLOOKUP(A38,Inflow!$A$2:$B$781,2,FALSE)</f>
        <v>4531.3601697000004</v>
      </c>
      <c r="D38">
        <f>VLOOKUP(A38,'Supplemental Flows'!$A$2:$B$781,2,FALSE)</f>
        <v>0</v>
      </c>
      <c r="E38" s="9">
        <f>VLOOKUP(J37,Assumptions!$D$33:$E$127,2)/12</f>
        <v>7500.0000278166981</v>
      </c>
      <c r="F38" s="4">
        <f>VLOOKUP(J37,'Capacity Curve'!$C$2:$E$98,3,TRUE)</f>
        <v>27300</v>
      </c>
      <c r="G38" s="12">
        <f>VLOOKUP(A38,Evaporation!$A$2:$F$781,6,FALSE)/12</f>
        <v>2.3541666666666711E-3</v>
      </c>
      <c r="H38" s="4">
        <f t="shared" si="3"/>
        <v>64.268750000000125</v>
      </c>
      <c r="I38" s="4">
        <f>IF(J37+C38+D38-E38-H38&gt;Assumptions!$C$5,J37+C38+D38-E38-H38-Assumptions!$C$5,0)</f>
        <v>0</v>
      </c>
      <c r="J38" s="4">
        <f t="shared" si="2"/>
        <v>751439.25335789961</v>
      </c>
      <c r="K38" s="4">
        <f t="shared" si="4"/>
        <v>748350.64965804934</v>
      </c>
      <c r="L38" s="9">
        <f>(IF((Assumptions!$C$12/12)-E38&lt;0,0,(Assumptions!$C$12/12)-E38))</f>
        <v>0</v>
      </c>
      <c r="M38" s="9">
        <f>SUM(L27:L38)</f>
        <v>0</v>
      </c>
      <c r="N38" s="9">
        <f>SUM(E27:E38)</f>
        <v>90000.000333800373</v>
      </c>
      <c r="O38" s="9">
        <f t="shared" si="0"/>
        <v>0</v>
      </c>
      <c r="P38" s="35">
        <f>Assumptions!$C$12/12</f>
        <v>2916.6666666666665</v>
      </c>
      <c r="Q38" s="9">
        <f>Assumptions!$C$13/12</f>
        <v>1833.3333333333333</v>
      </c>
    </row>
    <row r="39" spans="1:17">
      <c r="A39" s="3">
        <f>Evaporation!A38</f>
        <v>15707</v>
      </c>
      <c r="B39" s="9">
        <f t="shared" si="1"/>
        <v>1943</v>
      </c>
      <c r="C39" s="4">
        <f>Assumptions!$C$1/Assumptions!$C$2*VLOOKUP(A39,Inflow!$A$2:$B$781,2,FALSE)</f>
        <v>382.37716010000003</v>
      </c>
      <c r="D39">
        <f>VLOOKUP(A39,'Supplemental Flows'!$A$2:$B$781,2,FALSE)</f>
        <v>0</v>
      </c>
      <c r="E39" s="9">
        <f>VLOOKUP(J38,Assumptions!$D$33:$E$127,2)/12</f>
        <v>7500.0000278166981</v>
      </c>
      <c r="F39" s="4">
        <f>VLOOKUP(J38,'Capacity Curve'!$C$2:$E$98,3,TRUE)</f>
        <v>27300</v>
      </c>
      <c r="G39" s="12">
        <f>VLOOKUP(A39,Evaporation!$A$2:$F$781,6,FALSE)/12</f>
        <v>0.18264416666666669</v>
      </c>
      <c r="H39" s="4">
        <f t="shared" si="3"/>
        <v>4986.1857500000006</v>
      </c>
      <c r="I39" s="4">
        <f>IF(J38+C39+D39-E39-H39&gt;Assumptions!$C$5,J38+C39+D39-E39-H39-Assumptions!$C$5,0)</f>
        <v>0</v>
      </c>
      <c r="J39" s="4">
        <f t="shared" si="2"/>
        <v>739335.44474018295</v>
      </c>
      <c r="K39" s="4">
        <f t="shared" si="4"/>
        <v>739335.44474018295</v>
      </c>
      <c r="L39" s="9">
        <f>(IF((Assumptions!$C$12/12)-E39&lt;0,0,(Assumptions!$C$12/12)-E39))</f>
        <v>0</v>
      </c>
      <c r="O39" s="9">
        <f t="shared" si="0"/>
        <v>0</v>
      </c>
      <c r="P39" s="35">
        <f>Assumptions!$C$12/12</f>
        <v>2916.6666666666665</v>
      </c>
      <c r="Q39" s="9">
        <f>Assumptions!$C$13/12</f>
        <v>1833.3333333333333</v>
      </c>
    </row>
    <row r="40" spans="1:17">
      <c r="A40" s="3">
        <f>Evaporation!A39</f>
        <v>15738</v>
      </c>
      <c r="B40" s="9">
        <f t="shared" si="1"/>
        <v>1943</v>
      </c>
      <c r="C40" s="4">
        <f>Assumptions!$C$1/Assumptions!$C$2*VLOOKUP(A40,Inflow!$A$2:$B$781,2,FALSE)</f>
        <v>1648.0817184</v>
      </c>
      <c r="D40">
        <f>VLOOKUP(A40,'Supplemental Flows'!$A$2:$B$781,2,FALSE)</f>
        <v>0</v>
      </c>
      <c r="E40" s="9">
        <f>VLOOKUP(J39,Assumptions!$D$33:$E$127,2)/12</f>
        <v>7500.0000278166981</v>
      </c>
      <c r="F40" s="4">
        <f>VLOOKUP(J39,'Capacity Curve'!$C$2:$E$98,3,TRUE)</f>
        <v>27300</v>
      </c>
      <c r="G40" s="12">
        <f>VLOOKUP(A40,Evaporation!$A$2:$F$781,6,FALSE)/12</f>
        <v>0.22772083333333337</v>
      </c>
      <c r="H40" s="4">
        <f t="shared" si="3"/>
        <v>6216.7787500000013</v>
      </c>
      <c r="I40" s="4">
        <f>IF(J39+C40+D40-E40-H40&gt;Assumptions!$C$5,J39+C40+D40-E40-H40-Assumptions!$C$5,0)</f>
        <v>0</v>
      </c>
      <c r="J40" s="4">
        <f t="shared" si="2"/>
        <v>727266.74768076616</v>
      </c>
      <c r="K40" s="4">
        <f t="shared" si="4"/>
        <v>727266.74768076616</v>
      </c>
      <c r="L40" s="9">
        <f>(IF((Assumptions!$C$12/12)-E40&lt;0,0,(Assumptions!$C$12/12)-E40))</f>
        <v>0</v>
      </c>
      <c r="O40" s="9">
        <f t="shared" si="0"/>
        <v>0</v>
      </c>
      <c r="P40" s="35">
        <f>Assumptions!$C$12/12</f>
        <v>2916.6666666666665</v>
      </c>
      <c r="Q40" s="9">
        <f>Assumptions!$C$13/12</f>
        <v>1833.3333333333333</v>
      </c>
    </row>
    <row r="41" spans="1:17">
      <c r="A41" s="3">
        <f>Evaporation!A40</f>
        <v>15766</v>
      </c>
      <c r="B41" s="9">
        <f t="shared" si="1"/>
        <v>1943</v>
      </c>
      <c r="C41" s="4">
        <f>Assumptions!$C$1/Assumptions!$C$2*VLOOKUP(A41,Inflow!$A$2:$B$781,2,FALSE)</f>
        <v>34094.641584900004</v>
      </c>
      <c r="D41">
        <f>VLOOKUP(A41,'Supplemental Flows'!$A$2:$B$781,2,FALSE)</f>
        <v>0</v>
      </c>
      <c r="E41" s="9">
        <f>VLOOKUP(J40,Assumptions!$D$33:$E$127,2)/12</f>
        <v>7500.0000257943584</v>
      </c>
      <c r="F41" s="4">
        <f>VLOOKUP(J40,'Capacity Curve'!$C$2:$E$98,3,TRUE)</f>
        <v>26600</v>
      </c>
      <c r="G41" s="12">
        <f>VLOOKUP(A41,Evaporation!$A$2:$F$781,6,FALSE)/12</f>
        <v>-3.2966666666666626E-3</v>
      </c>
      <c r="H41" s="4">
        <f t="shared" si="3"/>
        <v>-87.691333333333219</v>
      </c>
      <c r="I41" s="4">
        <f>IF(J40+C41+D41-E41-H41&gt;Assumptions!$C$5,J40+C41+D41-E41-H41-Assumptions!$C$5,0)</f>
        <v>0</v>
      </c>
      <c r="J41" s="4">
        <f t="shared" si="2"/>
        <v>753949.08057320514</v>
      </c>
      <c r="K41" s="4">
        <f t="shared" si="4"/>
        <v>727266.74768076616</v>
      </c>
      <c r="L41" s="9">
        <f>(IF((Assumptions!$C$12/12)-E41&lt;0,0,(Assumptions!$C$12/12)-E41))</f>
        <v>0</v>
      </c>
      <c r="O41" s="9">
        <f t="shared" si="0"/>
        <v>0</v>
      </c>
      <c r="P41" s="35">
        <f>Assumptions!$C$12/12</f>
        <v>2916.6666666666665</v>
      </c>
      <c r="Q41" s="9">
        <f>Assumptions!$C$13/12</f>
        <v>1833.3333333333333</v>
      </c>
    </row>
    <row r="42" spans="1:17">
      <c r="A42" s="3">
        <f>Evaporation!A41</f>
        <v>15797</v>
      </c>
      <c r="B42" s="9">
        <f t="shared" si="1"/>
        <v>1943</v>
      </c>
      <c r="C42" s="4">
        <f>Assumptions!$C$1/Assumptions!$C$2*VLOOKUP(A42,Inflow!$A$2:$B$781,2,FALSE)</f>
        <v>9070.051836300001</v>
      </c>
      <c r="D42">
        <f>VLOOKUP(A42,'Supplemental Flows'!$A$2:$B$781,2,FALSE)</f>
        <v>0</v>
      </c>
      <c r="E42" s="9">
        <f>VLOOKUP(J41,Assumptions!$D$33:$E$127,2)/12</f>
        <v>7500.0000278166981</v>
      </c>
      <c r="F42" s="4">
        <f>VLOOKUP(J41,'Capacity Curve'!$C$2:$E$98,3,TRUE)</f>
        <v>27300</v>
      </c>
      <c r="G42" s="12">
        <f>VLOOKUP(A42,Evaporation!$A$2:$F$781,6,FALSE)/12</f>
        <v>0.22658833333333336</v>
      </c>
      <c r="H42" s="4">
        <f t="shared" si="3"/>
        <v>6185.8615000000009</v>
      </c>
      <c r="I42" s="4">
        <f>IF(J41+C42+D42-E42-H42&gt;Assumptions!$C$5,J41+C42+D42-E42-H42-Assumptions!$C$5,0)</f>
        <v>0</v>
      </c>
      <c r="J42" s="4">
        <f t="shared" si="2"/>
        <v>749333.27088168834</v>
      </c>
      <c r="K42" s="4">
        <f t="shared" si="4"/>
        <v>727266.74768076616</v>
      </c>
      <c r="L42" s="9">
        <f>(IF((Assumptions!$C$12/12)-E42&lt;0,0,(Assumptions!$C$12/12)-E42))</f>
        <v>0</v>
      </c>
      <c r="O42" s="9">
        <f t="shared" si="0"/>
        <v>0</v>
      </c>
      <c r="P42" s="35">
        <f>Assumptions!$C$12/12</f>
        <v>2916.6666666666665</v>
      </c>
      <c r="Q42" s="9">
        <f>Assumptions!$C$13/12</f>
        <v>1833.3333333333333</v>
      </c>
    </row>
    <row r="43" spans="1:17">
      <c r="A43" s="3">
        <f>Evaporation!A42</f>
        <v>15827</v>
      </c>
      <c r="B43" s="9">
        <f t="shared" si="1"/>
        <v>1943</v>
      </c>
      <c r="C43" s="4">
        <f>Assumptions!$C$1/Assumptions!$C$2*VLOOKUP(A43,Inflow!$A$2:$B$781,2,FALSE)</f>
        <v>27910.634109800001</v>
      </c>
      <c r="D43">
        <f>VLOOKUP(A43,'Supplemental Flows'!$A$2:$B$781,2,FALSE)</f>
        <v>0</v>
      </c>
      <c r="E43" s="9">
        <f>VLOOKUP(J42,Assumptions!$D$33:$E$127,2)/12</f>
        <v>7500.0000278166981</v>
      </c>
      <c r="F43" s="4">
        <f>VLOOKUP(J42,'Capacity Curve'!$C$2:$E$98,3,TRUE)</f>
        <v>27300</v>
      </c>
      <c r="G43" s="12">
        <f>VLOOKUP(A43,Evaporation!$A$2:$F$781,6,FALSE)/12</f>
        <v>-0.11691500000000003</v>
      </c>
      <c r="H43" s="4">
        <f t="shared" si="3"/>
        <v>-3191.779500000001</v>
      </c>
      <c r="I43" s="4">
        <f>IF(J42+C43+D43-E43-H43&gt;Assumptions!$C$5,J42+C43+D43-E43-H43-Assumptions!$C$5,0)</f>
        <v>0</v>
      </c>
      <c r="J43" s="4">
        <f t="shared" si="2"/>
        <v>772935.68446367153</v>
      </c>
      <c r="K43" s="4">
        <f t="shared" si="4"/>
        <v>727266.74768076616</v>
      </c>
      <c r="L43" s="9">
        <f>(IF((Assumptions!$C$12/12)-E43&lt;0,0,(Assumptions!$C$12/12)-E43))</f>
        <v>0</v>
      </c>
      <c r="O43" s="9">
        <f t="shared" si="0"/>
        <v>0</v>
      </c>
      <c r="P43" s="35">
        <f>Assumptions!$C$12/12</f>
        <v>2916.6666666666665</v>
      </c>
      <c r="Q43" s="9">
        <f>Assumptions!$C$13/12</f>
        <v>1833.3333333333333</v>
      </c>
    </row>
    <row r="44" spans="1:17">
      <c r="A44" s="3">
        <f>Evaporation!A43</f>
        <v>15858</v>
      </c>
      <c r="B44" s="9">
        <f t="shared" si="1"/>
        <v>1943</v>
      </c>
      <c r="C44" s="4">
        <f>Assumptions!$C$1/Assumptions!$C$2*VLOOKUP(A44,Inflow!$A$2:$B$781,2,FALSE)</f>
        <v>13071.177732600001</v>
      </c>
      <c r="D44">
        <f>VLOOKUP(A44,'Supplemental Flows'!$A$2:$B$781,2,FALSE)</f>
        <v>0</v>
      </c>
      <c r="E44" s="9">
        <f>VLOOKUP(J43,Assumptions!$D$33:$E$127,2)/12</f>
        <v>7500.0000278166981</v>
      </c>
      <c r="F44" s="4">
        <f>VLOOKUP(J43,'Capacity Curve'!$C$2:$E$98,3,TRUE)</f>
        <v>27300</v>
      </c>
      <c r="G44" s="12">
        <f>VLOOKUP(A44,Evaporation!$A$2:$F$781,6,FALSE)/12</f>
        <v>0.29061333333333333</v>
      </c>
      <c r="H44" s="4">
        <f t="shared" si="3"/>
        <v>7933.7439999999997</v>
      </c>
      <c r="I44" s="4">
        <f>IF(J43+C44+D44-E44-H44&gt;Assumptions!$C$5,J43+C44+D44-E44-H44-Assumptions!$C$5,0)</f>
        <v>0</v>
      </c>
      <c r="J44" s="4">
        <f t="shared" si="2"/>
        <v>770573.11816845485</v>
      </c>
      <c r="K44" s="4">
        <f t="shared" si="4"/>
        <v>727266.74768076616</v>
      </c>
      <c r="L44" s="9">
        <f>(IF((Assumptions!$C$12/12)-E44&lt;0,0,(Assumptions!$C$12/12)-E44))</f>
        <v>0</v>
      </c>
      <c r="O44" s="9">
        <f t="shared" si="0"/>
        <v>0</v>
      </c>
      <c r="P44" s="35">
        <f>Assumptions!$C$12/12</f>
        <v>2916.6666666666665</v>
      </c>
      <c r="Q44" s="9">
        <f>Assumptions!$C$13/12</f>
        <v>1833.3333333333333</v>
      </c>
    </row>
    <row r="45" spans="1:17">
      <c r="A45" s="3">
        <f>Evaporation!A44</f>
        <v>15888</v>
      </c>
      <c r="B45" s="9">
        <f t="shared" si="1"/>
        <v>1943</v>
      </c>
      <c r="C45" s="4">
        <f>Assumptions!$C$1/Assumptions!$C$2*VLOOKUP(A45,Inflow!$A$2:$B$781,2,FALSE)</f>
        <v>1036.6539872000001</v>
      </c>
      <c r="D45">
        <f>VLOOKUP(A45,'Supplemental Flows'!$A$2:$B$781,2,FALSE)</f>
        <v>0</v>
      </c>
      <c r="E45" s="9">
        <f>VLOOKUP(J44,Assumptions!$D$33:$E$127,2)/12</f>
        <v>7500.0000278166981</v>
      </c>
      <c r="F45" s="4">
        <f>VLOOKUP(J44,'Capacity Curve'!$C$2:$E$98,3,TRUE)</f>
        <v>27300</v>
      </c>
      <c r="G45" s="12">
        <f>VLOOKUP(A45,Evaporation!$A$2:$F$781,6,FALSE)/12</f>
        <v>0.71798583333333343</v>
      </c>
      <c r="H45" s="4">
        <f t="shared" si="3"/>
        <v>19601.013250000004</v>
      </c>
      <c r="I45" s="4">
        <f>IF(J44+C45+D45-E45-H45&gt;Assumptions!$C$5,J44+C45+D45-E45-H45-Assumptions!$C$5,0)</f>
        <v>0</v>
      </c>
      <c r="J45" s="4">
        <f t="shared" si="2"/>
        <v>744508.75887783815</v>
      </c>
      <c r="K45" s="4">
        <f t="shared" si="4"/>
        <v>727266.74768076616</v>
      </c>
      <c r="L45" s="9">
        <f>(IF((Assumptions!$C$12/12)-E45&lt;0,0,(Assumptions!$C$12/12)-E45))</f>
        <v>0</v>
      </c>
      <c r="O45" s="9">
        <f t="shared" si="0"/>
        <v>0</v>
      </c>
      <c r="P45" s="35">
        <f>Assumptions!$C$12/12</f>
        <v>2916.6666666666665</v>
      </c>
      <c r="Q45" s="9">
        <f>Assumptions!$C$13/12</f>
        <v>1833.3333333333333</v>
      </c>
    </row>
    <row r="46" spans="1:17">
      <c r="A46" s="3">
        <f>Evaporation!A45</f>
        <v>15919</v>
      </c>
      <c r="B46" s="9">
        <f t="shared" si="1"/>
        <v>1943</v>
      </c>
      <c r="C46" s="4">
        <f>Assumptions!$C$1/Assumptions!$C$2*VLOOKUP(A46,Inflow!$A$2:$B$781,2,FALSE)</f>
        <v>0</v>
      </c>
      <c r="D46">
        <f>VLOOKUP(A46,'Supplemental Flows'!$A$2:$B$781,2,FALSE)</f>
        <v>0</v>
      </c>
      <c r="E46" s="9">
        <f>VLOOKUP(J45,Assumptions!$D$33:$E$127,2)/12</f>
        <v>7500.0000278166981</v>
      </c>
      <c r="F46" s="4">
        <f>VLOOKUP(J45,'Capacity Curve'!$C$2:$E$98,3,TRUE)</f>
        <v>27300</v>
      </c>
      <c r="G46" s="12">
        <f>VLOOKUP(A46,Evaporation!$A$2:$F$781,6,FALSE)/12</f>
        <v>0.89419583333333341</v>
      </c>
      <c r="H46" s="4">
        <f t="shared" si="3"/>
        <v>24411.546250000003</v>
      </c>
      <c r="I46" s="4">
        <f>IF(J45+C46+D46-E46-H46&gt;Assumptions!$C$5,J45+C46+D46-E46-H46-Assumptions!$C$5,0)</f>
        <v>0</v>
      </c>
      <c r="J46" s="4">
        <f t="shared" si="2"/>
        <v>712597.21260002139</v>
      </c>
      <c r="K46" s="4">
        <f t="shared" si="4"/>
        <v>712597.21260002139</v>
      </c>
      <c r="L46" s="9">
        <f>(IF((Assumptions!$C$12/12)-E46&lt;0,0,(Assumptions!$C$12/12)-E46))</f>
        <v>0</v>
      </c>
      <c r="O46" s="9">
        <f t="shared" si="0"/>
        <v>0</v>
      </c>
      <c r="P46" s="35">
        <f>Assumptions!$C$12/12</f>
        <v>2916.6666666666665</v>
      </c>
      <c r="Q46" s="9">
        <f>Assumptions!$C$13/12</f>
        <v>1833.3333333333333</v>
      </c>
    </row>
    <row r="47" spans="1:17">
      <c r="A47" s="3">
        <f>Evaporation!A46</f>
        <v>15950</v>
      </c>
      <c r="B47" s="9">
        <f t="shared" si="1"/>
        <v>1943</v>
      </c>
      <c r="C47" s="4">
        <f>Assumptions!$C$1/Assumptions!$C$2*VLOOKUP(A47,Inflow!$A$2:$B$781,2,FALSE)</f>
        <v>551.37194580000005</v>
      </c>
      <c r="D47">
        <f>VLOOKUP(A47,'Supplemental Flows'!$A$2:$B$781,2,FALSE)</f>
        <v>0</v>
      </c>
      <c r="E47" s="9">
        <f>VLOOKUP(J46,Assumptions!$D$33:$E$127,2)/12</f>
        <v>7500.0000257943584</v>
      </c>
      <c r="F47" s="4">
        <f>VLOOKUP(J46,'Capacity Curve'!$C$2:$E$98,3,TRUE)</f>
        <v>26600</v>
      </c>
      <c r="G47" s="12">
        <f>VLOOKUP(A47,Evaporation!$A$2:$F$781,6,FALSE)/12</f>
        <v>0.33163833333333337</v>
      </c>
      <c r="H47" s="4">
        <f t="shared" si="3"/>
        <v>8821.5796666666683</v>
      </c>
      <c r="I47" s="4">
        <f>IF(J46+C47+D47-E47-H47&gt;Assumptions!$C$5,J46+C47+D47-E47-H47-Assumptions!$C$5,0)</f>
        <v>0</v>
      </c>
      <c r="J47" s="4">
        <f t="shared" si="2"/>
        <v>696827.00485336035</v>
      </c>
      <c r="K47" s="4">
        <f t="shared" si="4"/>
        <v>696827.00485336035</v>
      </c>
      <c r="L47" s="9">
        <f>(IF((Assumptions!$C$12/12)-E47&lt;0,0,(Assumptions!$C$12/12)-E47))</f>
        <v>0</v>
      </c>
      <c r="O47" s="9">
        <f t="shared" si="0"/>
        <v>0</v>
      </c>
      <c r="P47" s="35">
        <f>Assumptions!$C$12/12</f>
        <v>2916.6666666666665</v>
      </c>
      <c r="Q47" s="9">
        <f>Assumptions!$C$13/12</f>
        <v>1833.3333333333333</v>
      </c>
    </row>
    <row r="48" spans="1:17">
      <c r="A48" s="3">
        <f>Evaporation!A47</f>
        <v>15980</v>
      </c>
      <c r="B48" s="9">
        <f t="shared" si="1"/>
        <v>1943</v>
      </c>
      <c r="C48" s="4">
        <f>Assumptions!$C$1/Assumptions!$C$2*VLOOKUP(A48,Inflow!$A$2:$B$781,2,FALSE)</f>
        <v>1426.0220286000001</v>
      </c>
      <c r="D48">
        <f>VLOOKUP(A48,'Supplemental Flows'!$A$2:$B$781,2,FALSE)</f>
        <v>0</v>
      </c>
      <c r="E48" s="9">
        <f>VLOOKUP(J47,Assumptions!$D$33:$E$127,2)/12</f>
        <v>7500.0000239048977</v>
      </c>
      <c r="F48" s="4">
        <f>VLOOKUP(J47,'Capacity Curve'!$C$2:$E$98,3,TRUE)</f>
        <v>25800</v>
      </c>
      <c r="G48" s="12">
        <f>VLOOKUP(A48,Evaporation!$A$2:$F$781,6,FALSE)/12</f>
        <v>0.31690750000000001</v>
      </c>
      <c r="H48" s="4">
        <f t="shared" si="3"/>
        <v>8176.2134999999998</v>
      </c>
      <c r="I48" s="4">
        <f>IF(J47+C48+D48-E48-H48&gt;Assumptions!$C$5,J47+C48+D48-E48-H48-Assumptions!$C$5,0)</f>
        <v>0</v>
      </c>
      <c r="J48" s="4">
        <f t="shared" si="2"/>
        <v>682576.81335805543</v>
      </c>
      <c r="K48" s="4">
        <f t="shared" si="4"/>
        <v>682576.81335805543</v>
      </c>
      <c r="L48" s="9">
        <f>(IF((Assumptions!$C$12/12)-E48&lt;0,0,(Assumptions!$C$12/12)-E48))</f>
        <v>0</v>
      </c>
      <c r="O48" s="9">
        <f t="shared" si="0"/>
        <v>0</v>
      </c>
      <c r="P48" s="35">
        <f>Assumptions!$C$12/12</f>
        <v>2916.6666666666665</v>
      </c>
      <c r="Q48" s="9">
        <f>Assumptions!$C$13/12</f>
        <v>1833.3333333333333</v>
      </c>
    </row>
    <row r="49" spans="1:17">
      <c r="A49" s="3">
        <f>Evaporation!A48</f>
        <v>16011</v>
      </c>
      <c r="B49" s="9">
        <f t="shared" si="1"/>
        <v>1943</v>
      </c>
      <c r="C49" s="4">
        <f>Assumptions!$C$1/Assumptions!$C$2*VLOOKUP(A49,Inflow!$A$2:$B$781,2,FALSE)</f>
        <v>0</v>
      </c>
      <c r="D49">
        <f>VLOOKUP(A49,'Supplemental Flows'!$A$2:$B$781,2,FALSE)</f>
        <v>0</v>
      </c>
      <c r="E49" s="9">
        <f>VLOOKUP(J48,Assumptions!$D$33:$E$127,2)/12</f>
        <v>7500.0000239048977</v>
      </c>
      <c r="F49" s="4">
        <f>VLOOKUP(J48,'Capacity Curve'!$C$2:$E$98,3,TRUE)</f>
        <v>25800</v>
      </c>
      <c r="G49" s="12">
        <f>VLOOKUP(A49,Evaporation!$A$2:$F$781,6,FALSE)/12</f>
        <v>0.28577416666666666</v>
      </c>
      <c r="H49" s="4">
        <f t="shared" si="3"/>
        <v>7372.9735000000001</v>
      </c>
      <c r="I49" s="4">
        <f>IF(J48+C49+D49-E49-H49&gt;Assumptions!$C$5,J48+C49+D49-E49-H49-Assumptions!$C$5,0)</f>
        <v>0</v>
      </c>
      <c r="J49" s="4">
        <f t="shared" si="2"/>
        <v>667703.83983415051</v>
      </c>
      <c r="K49" s="4">
        <f t="shared" si="4"/>
        <v>667703.83983415051</v>
      </c>
      <c r="L49" s="9">
        <f>(IF((Assumptions!$C$12/12)-E49&lt;0,0,(Assumptions!$C$12/12)-E49))</f>
        <v>0</v>
      </c>
      <c r="M49" s="9"/>
      <c r="N49" s="9"/>
      <c r="O49" s="9">
        <f t="shared" si="0"/>
        <v>0</v>
      </c>
      <c r="P49" s="35">
        <f>Assumptions!$C$12/12</f>
        <v>2916.6666666666665</v>
      </c>
      <c r="Q49" s="9">
        <f>Assumptions!$C$13/12</f>
        <v>1833.3333333333333</v>
      </c>
    </row>
    <row r="50" spans="1:17">
      <c r="A50" s="3">
        <f>Evaporation!A49</f>
        <v>16041</v>
      </c>
      <c r="B50" s="9">
        <f t="shared" si="1"/>
        <v>1943</v>
      </c>
      <c r="C50" s="4">
        <f>Assumptions!$C$1/Assumptions!$C$2*VLOOKUP(A50,Inflow!$A$2:$B$781,2,FALSE)</f>
        <v>1593.7467598000001</v>
      </c>
      <c r="D50">
        <f>VLOOKUP(A50,'Supplemental Flows'!$A$2:$B$781,2,FALSE)</f>
        <v>0</v>
      </c>
      <c r="E50" s="9">
        <f>VLOOKUP(J49,Assumptions!$D$33:$E$127,2)/12</f>
        <v>7500.0000221349246</v>
      </c>
      <c r="F50" s="4">
        <f>VLOOKUP(J49,'Capacity Curve'!$C$2:$E$98,3,TRUE)</f>
        <v>25200</v>
      </c>
      <c r="G50" s="12">
        <f>VLOOKUP(A50,Evaporation!$A$2:$F$781,6,FALSE)/12</f>
        <v>-0.10575250000000001</v>
      </c>
      <c r="H50" s="4">
        <f t="shared" si="3"/>
        <v>-2664.9630000000002</v>
      </c>
      <c r="I50" s="4">
        <f>IF(J49+C50+D50-E50-H50&gt;Assumptions!$C$5,J49+C50+D50-E50-H50-Assumptions!$C$5,0)</f>
        <v>0</v>
      </c>
      <c r="J50" s="4">
        <f t="shared" si="2"/>
        <v>664462.54957181553</v>
      </c>
      <c r="K50" s="4">
        <f t="shared" si="4"/>
        <v>664462.54957181553</v>
      </c>
      <c r="L50" s="9">
        <f>(IF((Assumptions!$C$12/12)-E50&lt;0,0,(Assumptions!$C$12/12)-E50))</f>
        <v>0</v>
      </c>
      <c r="M50" s="9">
        <f>SUM(L39:L50)</f>
        <v>0</v>
      </c>
      <c r="N50" s="9">
        <f>SUM(E39:E50)</f>
        <v>90000.000316250313</v>
      </c>
      <c r="O50" s="9">
        <f t="shared" si="0"/>
        <v>0</v>
      </c>
      <c r="P50" s="35">
        <f>Assumptions!$C$12/12</f>
        <v>2916.6666666666665</v>
      </c>
      <c r="Q50" s="9">
        <f>Assumptions!$C$13/12</f>
        <v>1833.3333333333333</v>
      </c>
    </row>
    <row r="51" spans="1:17">
      <c r="A51" s="3">
        <f>Evaporation!A50</f>
        <v>16072</v>
      </c>
      <c r="B51" s="9">
        <f t="shared" si="1"/>
        <v>1944</v>
      </c>
      <c r="C51" s="4">
        <f>Assumptions!$C$1/Assumptions!$C$2*VLOOKUP(A51,Inflow!$A$2:$B$781,2,FALSE)</f>
        <v>2300.9924561000003</v>
      </c>
      <c r="D51">
        <f>VLOOKUP(A51,'Supplemental Flows'!$A$2:$B$781,2,FALSE)</f>
        <v>0</v>
      </c>
      <c r="E51" s="9">
        <f>VLOOKUP(J50,Assumptions!$D$33:$E$127,2)/12</f>
        <v>7500.0000221349246</v>
      </c>
      <c r="F51" s="4">
        <f>VLOOKUP(J50,'Capacity Curve'!$C$2:$E$98,3,TRUE)</f>
        <v>25200</v>
      </c>
      <c r="G51" s="12">
        <f>VLOOKUP(A51,Evaporation!$A$2:$F$781,6,FALSE)/12</f>
        <v>-7.4580833333333346E-2</v>
      </c>
      <c r="H51" s="4">
        <f t="shared" si="3"/>
        <v>-1879.4370000000004</v>
      </c>
      <c r="I51" s="4">
        <f>IF(J50+C51+D51-E51-H51&gt;Assumptions!$C$5,J50+C51+D51-E51-H51-Assumptions!$C$5,0)</f>
        <v>0</v>
      </c>
      <c r="J51" s="4">
        <f t="shared" si="2"/>
        <v>661142.97900578054</v>
      </c>
      <c r="K51" s="4">
        <f t="shared" si="4"/>
        <v>661142.97900578054</v>
      </c>
      <c r="L51" s="9">
        <f>(IF((Assumptions!$C$12/12)-E51&lt;0,0,(Assumptions!$C$12/12)-E51))</f>
        <v>0</v>
      </c>
      <c r="O51" s="9">
        <f t="shared" si="0"/>
        <v>0</v>
      </c>
      <c r="P51" s="35">
        <f>Assumptions!$C$12/12</f>
        <v>2916.6666666666665</v>
      </c>
      <c r="Q51" s="9">
        <f>Assumptions!$C$13/12</f>
        <v>1833.3333333333333</v>
      </c>
    </row>
    <row r="52" spans="1:17">
      <c r="A52" s="3">
        <f>Evaporation!A51</f>
        <v>16103</v>
      </c>
      <c r="B52" s="9">
        <f t="shared" si="1"/>
        <v>1944</v>
      </c>
      <c r="C52" s="4">
        <f>Assumptions!$C$1/Assumptions!$C$2*VLOOKUP(A52,Inflow!$A$2:$B$781,2,FALSE)</f>
        <v>29191.183817900001</v>
      </c>
      <c r="D52">
        <f>VLOOKUP(A52,'Supplemental Flows'!$A$2:$B$781,2,FALSE)</f>
        <v>0</v>
      </c>
      <c r="E52" s="9">
        <f>VLOOKUP(J51,Assumptions!$D$33:$E$127,2)/12</f>
        <v>7500.0000221349246</v>
      </c>
      <c r="F52" s="4">
        <f>VLOOKUP(J51,'Capacity Curve'!$C$2:$E$98,3,TRUE)</f>
        <v>25200</v>
      </c>
      <c r="G52" s="12">
        <f>VLOOKUP(A52,Evaporation!$A$2:$F$781,6,FALSE)/12</f>
        <v>-0.2181316666666667</v>
      </c>
      <c r="H52" s="4">
        <f t="shared" si="3"/>
        <v>-5496.9180000000006</v>
      </c>
      <c r="I52" s="4">
        <f>IF(J51+C52+D52-E52-H52&gt;Assumptions!$C$5,J51+C52+D52-E52-H52-Assumptions!$C$5,0)</f>
        <v>0</v>
      </c>
      <c r="J52" s="4">
        <f t="shared" si="2"/>
        <v>688331.08080154553</v>
      </c>
      <c r="K52" s="4">
        <f t="shared" si="4"/>
        <v>661142.97900578054</v>
      </c>
      <c r="L52" s="9">
        <f>(IF((Assumptions!$C$12/12)-E52&lt;0,0,(Assumptions!$C$12/12)-E52))</f>
        <v>0</v>
      </c>
      <c r="O52" s="9">
        <f t="shared" si="0"/>
        <v>0</v>
      </c>
      <c r="P52" s="35">
        <f>Assumptions!$C$12/12</f>
        <v>2916.6666666666665</v>
      </c>
      <c r="Q52" s="9">
        <f>Assumptions!$C$13/12</f>
        <v>1833.3333333333333</v>
      </c>
    </row>
    <row r="53" spans="1:17">
      <c r="A53" s="3">
        <f>Evaporation!A52</f>
        <v>16132</v>
      </c>
      <c r="B53" s="9">
        <f t="shared" si="1"/>
        <v>1944</v>
      </c>
      <c r="C53" s="4">
        <f>Assumptions!$C$1/Assumptions!$C$2*VLOOKUP(A53,Inflow!$A$2:$B$781,2,FALSE)</f>
        <v>17569.867699800001</v>
      </c>
      <c r="D53">
        <f>VLOOKUP(A53,'Supplemental Flows'!$A$2:$B$781,2,FALSE)</f>
        <v>0</v>
      </c>
      <c r="E53" s="9">
        <f>VLOOKUP(J52,Assumptions!$D$33:$E$127,2)/12</f>
        <v>7500.0000239048977</v>
      </c>
      <c r="F53" s="4">
        <f>VLOOKUP(J52,'Capacity Curve'!$C$2:$E$98,3,TRUE)</f>
        <v>25800</v>
      </c>
      <c r="G53" s="12">
        <f>VLOOKUP(A53,Evaporation!$A$2:$F$781,6,FALSE)/12</f>
        <v>7.7851666666666666E-2</v>
      </c>
      <c r="H53" s="4">
        <f t="shared" si="3"/>
        <v>2008.5730000000001</v>
      </c>
      <c r="I53" s="4">
        <f>IF(J52+C53+D53-E53-H53&gt;Assumptions!$C$5,J52+C53+D53-E53-H53-Assumptions!$C$5,0)</f>
        <v>0</v>
      </c>
      <c r="J53" s="4">
        <f t="shared" si="2"/>
        <v>696392.37547744054</v>
      </c>
      <c r="K53" s="4">
        <f t="shared" si="4"/>
        <v>661142.97900578054</v>
      </c>
      <c r="L53" s="9">
        <f>(IF((Assumptions!$C$12/12)-E53&lt;0,0,(Assumptions!$C$12/12)-E53))</f>
        <v>0</v>
      </c>
      <c r="O53" s="9">
        <f t="shared" si="0"/>
        <v>0</v>
      </c>
      <c r="P53" s="35">
        <f>Assumptions!$C$12/12</f>
        <v>2916.6666666666665</v>
      </c>
      <c r="Q53" s="9">
        <f>Assumptions!$C$13/12</f>
        <v>1833.3333333333333</v>
      </c>
    </row>
    <row r="54" spans="1:17">
      <c r="A54" s="3">
        <f>Evaporation!A53</f>
        <v>16163</v>
      </c>
      <c r="B54" s="9">
        <f t="shared" si="1"/>
        <v>1944</v>
      </c>
      <c r="C54" s="4">
        <f>Assumptions!$C$1/Assumptions!$C$2*VLOOKUP(A54,Inflow!$A$2:$B$781,2,FALSE)</f>
        <v>12844.731468400001</v>
      </c>
      <c r="D54">
        <f>VLOOKUP(A54,'Supplemental Flows'!$A$2:$B$781,2,FALSE)</f>
        <v>0</v>
      </c>
      <c r="E54" s="9">
        <f>VLOOKUP(J53,Assumptions!$D$33:$E$127,2)/12</f>
        <v>7500.0000239048977</v>
      </c>
      <c r="F54" s="4">
        <f>VLOOKUP(J53,'Capacity Curve'!$C$2:$E$98,3,TRUE)</f>
        <v>25800</v>
      </c>
      <c r="G54" s="12">
        <f>VLOOKUP(A54,Evaporation!$A$2:$F$781,6,FALSE)/12</f>
        <v>0.14893000000000001</v>
      </c>
      <c r="H54" s="4">
        <f t="shared" si="3"/>
        <v>3842.3940000000002</v>
      </c>
      <c r="I54" s="4">
        <f>IF(J53+C54+D54-E54-H54&gt;Assumptions!$C$5,J53+C54+D54-E54-H54-Assumptions!$C$5,0)</f>
        <v>0</v>
      </c>
      <c r="J54" s="4">
        <f t="shared" si="2"/>
        <v>697894.7129219356</v>
      </c>
      <c r="K54" s="4">
        <f t="shared" si="4"/>
        <v>661142.97900578054</v>
      </c>
      <c r="L54" s="9">
        <f>(IF((Assumptions!$C$12/12)-E54&lt;0,0,(Assumptions!$C$12/12)-E54))</f>
        <v>0</v>
      </c>
      <c r="O54" s="9">
        <f t="shared" si="0"/>
        <v>0</v>
      </c>
      <c r="P54" s="35">
        <f>Assumptions!$C$12/12</f>
        <v>2916.6666666666665</v>
      </c>
      <c r="Q54" s="9">
        <f>Assumptions!$C$13/12</f>
        <v>1833.3333333333333</v>
      </c>
    </row>
    <row r="55" spans="1:17">
      <c r="A55" s="3">
        <f>Evaporation!A54</f>
        <v>16193</v>
      </c>
      <c r="B55" s="9">
        <f t="shared" si="1"/>
        <v>1944</v>
      </c>
      <c r="C55" s="4">
        <f>Assumptions!$C$1/Assumptions!$C$2*VLOOKUP(A55,Inflow!$A$2:$B$781,2,FALSE)</f>
        <v>57137.254967000001</v>
      </c>
      <c r="D55">
        <f>VLOOKUP(A55,'Supplemental Flows'!$A$2:$B$781,2,FALSE)</f>
        <v>0</v>
      </c>
      <c r="E55" s="9">
        <f>VLOOKUP(J54,Assumptions!$D$33:$E$127,2)/12</f>
        <v>7500.0000239048977</v>
      </c>
      <c r="F55" s="4">
        <f>VLOOKUP(J54,'Capacity Curve'!$C$2:$E$98,3,TRUE)</f>
        <v>25800</v>
      </c>
      <c r="G55" s="12">
        <f>VLOOKUP(A55,Evaporation!$A$2:$F$781,6,FALSE)/12</f>
        <v>-0.22623166666666669</v>
      </c>
      <c r="H55" s="4">
        <f t="shared" si="3"/>
        <v>-5836.777000000001</v>
      </c>
      <c r="I55" s="4">
        <f>IF(J54+C55+D55-E55-H55&gt;Assumptions!$C$5,J54+C55+D55-E55-H55-Assumptions!$C$5,0)</f>
        <v>0</v>
      </c>
      <c r="J55" s="4">
        <f t="shared" si="2"/>
        <v>753368.74486503063</v>
      </c>
      <c r="K55" s="4">
        <f t="shared" si="4"/>
        <v>661142.97900578054</v>
      </c>
      <c r="L55" s="9">
        <f>(IF((Assumptions!$C$12/12)-E55&lt;0,0,(Assumptions!$C$12/12)-E55))</f>
        <v>0</v>
      </c>
      <c r="O55" s="9">
        <f t="shared" si="0"/>
        <v>0</v>
      </c>
      <c r="P55" s="35">
        <f>Assumptions!$C$12/12</f>
        <v>2916.6666666666665</v>
      </c>
      <c r="Q55" s="9">
        <f>Assumptions!$C$13/12</f>
        <v>1833.3333333333333</v>
      </c>
    </row>
    <row r="56" spans="1:17">
      <c r="A56" s="3">
        <f>Evaporation!A55</f>
        <v>16224</v>
      </c>
      <c r="B56" s="9">
        <f t="shared" si="1"/>
        <v>1944</v>
      </c>
      <c r="C56" s="4">
        <f>Assumptions!$C$1/Assumptions!$C$2*VLOOKUP(A56,Inflow!$A$2:$B$781,2,FALSE)</f>
        <v>3871.1924901000002</v>
      </c>
      <c r="D56">
        <f>VLOOKUP(A56,'Supplemental Flows'!$A$2:$B$781,2,FALSE)</f>
        <v>0</v>
      </c>
      <c r="E56" s="9">
        <f>VLOOKUP(J55,Assumptions!$D$33:$E$127,2)/12</f>
        <v>7500.0000278166981</v>
      </c>
      <c r="F56" s="4">
        <f>VLOOKUP(J55,'Capacity Curve'!$C$2:$E$98,3,TRUE)</f>
        <v>27300</v>
      </c>
      <c r="G56" s="12">
        <f>VLOOKUP(A56,Evaporation!$A$2:$F$781,6,FALSE)/12</f>
        <v>0.54367333333333334</v>
      </c>
      <c r="H56" s="4">
        <f t="shared" si="3"/>
        <v>14842.282000000001</v>
      </c>
      <c r="I56" s="4">
        <f>IF(J55+C56+D56-E56-H56&gt;Assumptions!$C$5,J55+C56+D56-E56-H56-Assumptions!$C$5,0)</f>
        <v>0</v>
      </c>
      <c r="J56" s="4">
        <f t="shared" si="2"/>
        <v>734897.65532731393</v>
      </c>
      <c r="K56" s="4">
        <f t="shared" si="4"/>
        <v>661142.97900578054</v>
      </c>
      <c r="L56" s="9">
        <f>(IF((Assumptions!$C$12/12)-E56&lt;0,0,(Assumptions!$C$12/12)-E56))</f>
        <v>0</v>
      </c>
      <c r="O56" s="9">
        <f t="shared" si="0"/>
        <v>0</v>
      </c>
      <c r="P56" s="35">
        <f>Assumptions!$C$12/12</f>
        <v>2916.6666666666665</v>
      </c>
      <c r="Q56" s="9">
        <f>Assumptions!$C$13/12</f>
        <v>1833.3333333333333</v>
      </c>
    </row>
    <row r="57" spans="1:17">
      <c r="A57" s="3">
        <f>Evaporation!A56</f>
        <v>16254</v>
      </c>
      <c r="B57" s="9">
        <f t="shared" si="1"/>
        <v>1944</v>
      </c>
      <c r="C57" s="4">
        <f>Assumptions!$C$1/Assumptions!$C$2*VLOOKUP(A57,Inflow!$A$2:$B$781,2,FALSE)</f>
        <v>1317.2665948000001</v>
      </c>
      <c r="D57">
        <f>VLOOKUP(A57,'Supplemental Flows'!$A$2:$B$781,2,FALSE)</f>
        <v>0</v>
      </c>
      <c r="E57" s="9">
        <f>VLOOKUP(J56,Assumptions!$D$33:$E$127,2)/12</f>
        <v>7500.0000278166981</v>
      </c>
      <c r="F57" s="4">
        <f>VLOOKUP(J56,'Capacity Curve'!$C$2:$E$98,3,TRUE)</f>
        <v>27300</v>
      </c>
      <c r="G57" s="12">
        <f>VLOOKUP(A57,Evaporation!$A$2:$F$781,6,FALSE)/12</f>
        <v>0.57898416666666674</v>
      </c>
      <c r="H57" s="4">
        <f t="shared" si="3"/>
        <v>15806.267750000003</v>
      </c>
      <c r="I57" s="4">
        <f>IF(J56+C57+D57-E57-H57&gt;Assumptions!$C$5,J56+C57+D57-E57-H57-Assumptions!$C$5,0)</f>
        <v>0</v>
      </c>
      <c r="J57" s="4">
        <f t="shared" si="2"/>
        <v>712908.65414429724</v>
      </c>
      <c r="K57" s="4">
        <f t="shared" si="4"/>
        <v>661142.97900578054</v>
      </c>
      <c r="L57" s="9">
        <f>(IF((Assumptions!$C$12/12)-E57&lt;0,0,(Assumptions!$C$12/12)-E57))</f>
        <v>0</v>
      </c>
      <c r="O57" s="9">
        <f t="shared" si="0"/>
        <v>0</v>
      </c>
      <c r="P57" s="35">
        <f>Assumptions!$C$12/12</f>
        <v>2916.6666666666665</v>
      </c>
      <c r="Q57" s="9">
        <f>Assumptions!$C$13/12</f>
        <v>1833.3333333333333</v>
      </c>
    </row>
    <row r="58" spans="1:17">
      <c r="A58" s="3">
        <f>Evaporation!A57</f>
        <v>16285</v>
      </c>
      <c r="B58" s="9">
        <f t="shared" si="1"/>
        <v>1944</v>
      </c>
      <c r="C58" s="4">
        <f>Assumptions!$C$1/Assumptions!$C$2*VLOOKUP(A58,Inflow!$A$2:$B$781,2,FALSE)</f>
        <v>1828.4110000000001</v>
      </c>
      <c r="D58">
        <f>VLOOKUP(A58,'Supplemental Flows'!$A$2:$B$781,2,FALSE)</f>
        <v>0</v>
      </c>
      <c r="E58" s="9">
        <f>VLOOKUP(J57,Assumptions!$D$33:$E$127,2)/12</f>
        <v>7500.0000257943584</v>
      </c>
      <c r="F58" s="4">
        <f>VLOOKUP(J57,'Capacity Curve'!$C$2:$E$98,3,TRUE)</f>
        <v>26600</v>
      </c>
      <c r="G58" s="12">
        <f>VLOOKUP(A58,Evaporation!$A$2:$F$781,6,FALSE)/12</f>
        <v>0.58333916666666674</v>
      </c>
      <c r="H58" s="4">
        <f t="shared" si="3"/>
        <v>15516.821833333335</v>
      </c>
      <c r="I58" s="4">
        <f>IF(J57+C58+D58-E58-H58&gt;Assumptions!$C$5,J57+C58+D58-E58-H58-Assumptions!$C$5,0)</f>
        <v>0</v>
      </c>
      <c r="J58" s="4">
        <f t="shared" si="2"/>
        <v>691720.24328516948</v>
      </c>
      <c r="K58" s="4">
        <f t="shared" si="4"/>
        <v>661142.97900578054</v>
      </c>
      <c r="L58" s="9">
        <f>(IF((Assumptions!$C$12/12)-E58&lt;0,0,(Assumptions!$C$12/12)-E58))</f>
        <v>0</v>
      </c>
      <c r="O58" s="9">
        <f t="shared" si="0"/>
        <v>0</v>
      </c>
      <c r="P58" s="35">
        <f>Assumptions!$C$12/12</f>
        <v>2916.6666666666665</v>
      </c>
      <c r="Q58" s="9">
        <f>Assumptions!$C$13/12</f>
        <v>1833.3333333333333</v>
      </c>
    </row>
    <row r="59" spans="1:17">
      <c r="A59" s="3">
        <f>Evaporation!A58</f>
        <v>16316</v>
      </c>
      <c r="B59" s="9">
        <f t="shared" si="1"/>
        <v>1944</v>
      </c>
      <c r="C59" s="4">
        <f>Assumptions!$C$1/Assumptions!$C$2*VLOOKUP(A59,Inflow!$A$2:$B$781,2,FALSE)</f>
        <v>1269.3150353000001</v>
      </c>
      <c r="D59">
        <f>VLOOKUP(A59,'Supplemental Flows'!$A$2:$B$781,2,FALSE)</f>
        <v>0</v>
      </c>
      <c r="E59" s="9">
        <f>VLOOKUP(J58,Assumptions!$D$33:$E$127,2)/12</f>
        <v>7500.0000239048977</v>
      </c>
      <c r="F59" s="4">
        <f>VLOOKUP(J58,'Capacity Curve'!$C$2:$E$98,3,TRUE)</f>
        <v>25800</v>
      </c>
      <c r="G59" s="12">
        <f>VLOOKUP(A59,Evaporation!$A$2:$F$781,6,FALSE)/12</f>
        <v>0.51115833333333338</v>
      </c>
      <c r="H59" s="4">
        <f t="shared" si="3"/>
        <v>13187.885000000002</v>
      </c>
      <c r="I59" s="4">
        <f>IF(J58+C59+D59-E59-H59&gt;Assumptions!$C$5,J58+C59+D59-E59-H59-Assumptions!$C$5,0)</f>
        <v>0</v>
      </c>
      <c r="J59" s="4">
        <f t="shared" si="2"/>
        <v>672301.67329656449</v>
      </c>
      <c r="K59" s="4">
        <f t="shared" si="4"/>
        <v>661142.97900578054</v>
      </c>
      <c r="L59" s="9">
        <f>(IF((Assumptions!$C$12/12)-E59&lt;0,0,(Assumptions!$C$12/12)-E59))</f>
        <v>0</v>
      </c>
      <c r="O59" s="9">
        <f t="shared" si="0"/>
        <v>0</v>
      </c>
      <c r="P59" s="35">
        <f>Assumptions!$C$12/12</f>
        <v>2916.6666666666665</v>
      </c>
      <c r="Q59" s="9">
        <f>Assumptions!$C$13/12</f>
        <v>1833.3333333333333</v>
      </c>
    </row>
    <row r="60" spans="1:17">
      <c r="A60" s="3">
        <f>Evaporation!A59</f>
        <v>16346</v>
      </c>
      <c r="B60" s="9">
        <f t="shared" si="1"/>
        <v>1944</v>
      </c>
      <c r="C60" s="4">
        <f>Assumptions!$C$1/Assumptions!$C$2*VLOOKUP(A60,Inflow!$A$2:$B$781,2,FALSE)</f>
        <v>1423.7957760000002</v>
      </c>
      <c r="D60">
        <f>VLOOKUP(A60,'Supplemental Flows'!$A$2:$B$781,2,FALSE)</f>
        <v>0</v>
      </c>
      <c r="E60" s="9">
        <f>VLOOKUP(J59,Assumptions!$D$33:$E$127,2)/12</f>
        <v>7500.0000221349246</v>
      </c>
      <c r="F60" s="4">
        <f>VLOOKUP(J59,'Capacity Curve'!$C$2:$E$98,3,TRUE)</f>
        <v>25200</v>
      </c>
      <c r="G60" s="12">
        <f>VLOOKUP(A60,Evaporation!$A$2:$F$781,6,FALSE)/12</f>
        <v>0.29790333333333335</v>
      </c>
      <c r="H60" s="4">
        <f t="shared" si="3"/>
        <v>7507.1640000000007</v>
      </c>
      <c r="I60" s="4">
        <f>IF(J59+C60+D60-E60-H60&gt;Assumptions!$C$5,J59+C60+D60-E60-H60-Assumptions!$C$5,0)</f>
        <v>0</v>
      </c>
      <c r="J60" s="4">
        <f t="shared" si="2"/>
        <v>658718.30505042954</v>
      </c>
      <c r="K60" s="4">
        <f t="shared" si="4"/>
        <v>658718.30505042954</v>
      </c>
      <c r="L60" s="9">
        <f>(IF((Assumptions!$C$12/12)-E60&lt;0,0,(Assumptions!$C$12/12)-E60))</f>
        <v>0</v>
      </c>
      <c r="O60" s="9">
        <f t="shared" si="0"/>
        <v>0</v>
      </c>
      <c r="P60" s="35">
        <f>Assumptions!$C$12/12</f>
        <v>2916.6666666666665</v>
      </c>
      <c r="Q60" s="9">
        <f>Assumptions!$C$13/12</f>
        <v>1833.3333333333333</v>
      </c>
    </row>
    <row r="61" spans="1:17">
      <c r="A61" s="3">
        <f>Evaporation!A60</f>
        <v>16377</v>
      </c>
      <c r="B61" s="9">
        <f t="shared" si="1"/>
        <v>1944</v>
      </c>
      <c r="C61" s="4">
        <f>Assumptions!$C$1/Assumptions!$C$2*VLOOKUP(A61,Inflow!$A$2:$B$781,2,FALSE)</f>
        <v>4755.5784484000005</v>
      </c>
      <c r="D61">
        <f>VLOOKUP(A61,'Supplemental Flows'!$A$2:$B$781,2,FALSE)</f>
        <v>0</v>
      </c>
      <c r="E61" s="9">
        <f>VLOOKUP(J60,Assumptions!$D$33:$E$127,2)/12</f>
        <v>7500.0000221349246</v>
      </c>
      <c r="F61" s="4">
        <f>VLOOKUP(J60,'Capacity Curve'!$C$2:$E$98,3,TRUE)</f>
        <v>25200</v>
      </c>
      <c r="G61" s="12">
        <f>VLOOKUP(A61,Evaporation!$A$2:$F$781,6,FALSE)/12</f>
        <v>-1.4170833333333332E-2</v>
      </c>
      <c r="H61" s="4">
        <f t="shared" si="3"/>
        <v>-357.10499999999996</v>
      </c>
      <c r="I61" s="4">
        <f>IF(J60+C61+D61-E61-H61&gt;Assumptions!$C$5,J60+C61+D61-E61-H61-Assumptions!$C$5,0)</f>
        <v>0</v>
      </c>
      <c r="J61" s="4">
        <f t="shared" si="2"/>
        <v>656330.98847669456</v>
      </c>
      <c r="K61" s="4">
        <f t="shared" si="4"/>
        <v>656330.98847669456</v>
      </c>
      <c r="L61" s="9">
        <f>(IF((Assumptions!$C$12/12)-E61&lt;0,0,(Assumptions!$C$12/12)-E61))</f>
        <v>0</v>
      </c>
      <c r="M61" s="9"/>
      <c r="N61" s="9"/>
      <c r="O61" s="9">
        <f t="shared" si="0"/>
        <v>0</v>
      </c>
      <c r="P61" s="35">
        <f>Assumptions!$C$12/12</f>
        <v>2916.6666666666665</v>
      </c>
      <c r="Q61" s="9">
        <f>Assumptions!$C$13/12</f>
        <v>1833.3333333333333</v>
      </c>
    </row>
    <row r="62" spans="1:17">
      <c r="A62" s="3">
        <f>Evaporation!A61</f>
        <v>16407</v>
      </c>
      <c r="B62" s="9">
        <f t="shared" si="1"/>
        <v>1944</v>
      </c>
      <c r="C62" s="4">
        <f>Assumptions!$C$1/Assumptions!$C$2*VLOOKUP(A62,Inflow!$A$2:$B$781,2,FALSE)</f>
        <v>14887.3570781</v>
      </c>
      <c r="D62">
        <f>VLOOKUP(A62,'Supplemental Flows'!$A$2:$B$781,2,FALSE)</f>
        <v>0</v>
      </c>
      <c r="E62" s="9">
        <f>VLOOKUP(J61,Assumptions!$D$33:$E$127,2)/12</f>
        <v>7500.0000221349246</v>
      </c>
      <c r="F62" s="4">
        <f>VLOOKUP(J61,'Capacity Curve'!$C$2:$E$98,3,TRUE)</f>
        <v>25200</v>
      </c>
      <c r="G62" s="12">
        <f>VLOOKUP(A62,Evaporation!$A$2:$F$781,6,FALSE)/12</f>
        <v>-7.0462499999999997E-2</v>
      </c>
      <c r="H62" s="4">
        <f t="shared" si="3"/>
        <v>-1775.655</v>
      </c>
      <c r="I62" s="4">
        <f>IF(J61+C62+D62-E62-H62&gt;Assumptions!$C$5,J61+C62+D62-E62-H62-Assumptions!$C$5,0)</f>
        <v>0</v>
      </c>
      <c r="J62" s="4">
        <f t="shared" si="2"/>
        <v>665494.00053265959</v>
      </c>
      <c r="K62" s="4">
        <f t="shared" si="4"/>
        <v>656330.98847669456</v>
      </c>
      <c r="L62" s="9">
        <f>(IF((Assumptions!$C$12/12)-E62&lt;0,0,(Assumptions!$C$12/12)-E62))</f>
        <v>0</v>
      </c>
      <c r="M62" s="9">
        <f>SUM(L51:L62)</f>
        <v>0</v>
      </c>
      <c r="N62" s="9">
        <f>SUM(E51:E62)</f>
        <v>90000.000287721952</v>
      </c>
      <c r="O62" s="9">
        <f t="shared" si="0"/>
        <v>0</v>
      </c>
      <c r="P62" s="35">
        <f>Assumptions!$C$12/12</f>
        <v>2916.6666666666665</v>
      </c>
      <c r="Q62" s="9">
        <f>Assumptions!$C$13/12</f>
        <v>1833.3333333333333</v>
      </c>
    </row>
    <row r="63" spans="1:17">
      <c r="A63" s="3">
        <f>Evaporation!A62</f>
        <v>16438</v>
      </c>
      <c r="B63" s="9">
        <f t="shared" si="1"/>
        <v>1945</v>
      </c>
      <c r="C63" s="4">
        <f>Assumptions!$C$1/Assumptions!$C$2*VLOOKUP(A63,Inflow!$A$2:$B$781,2,FALSE)</f>
        <v>8293.6596821000003</v>
      </c>
      <c r="D63">
        <f>VLOOKUP(A63,'Supplemental Flows'!$A$2:$B$781,2,FALSE)</f>
        <v>0</v>
      </c>
      <c r="E63" s="9">
        <f>VLOOKUP(J62,Assumptions!$D$33:$E$127,2)/12</f>
        <v>7500.0000221349246</v>
      </c>
      <c r="F63" s="4">
        <f>VLOOKUP(J62,'Capacity Curve'!$C$2:$E$98,3,TRUE)</f>
        <v>25200</v>
      </c>
      <c r="G63" s="12">
        <f>VLOOKUP(A63,Evaporation!$A$2:$F$781,6,FALSE)/12</f>
        <v>3.244416666666667E-2</v>
      </c>
      <c r="H63" s="4">
        <f t="shared" si="3"/>
        <v>817.59300000000007</v>
      </c>
      <c r="I63" s="4">
        <f>IF(J62+C63+D63-E63-H63&gt;Assumptions!$C$5,J62+C63+D63-E63-H63-Assumptions!$C$5,0)</f>
        <v>0</v>
      </c>
      <c r="J63" s="4">
        <f t="shared" si="2"/>
        <v>665470.06719262467</v>
      </c>
      <c r="K63" s="4">
        <f t="shared" si="4"/>
        <v>656330.98847669456</v>
      </c>
      <c r="L63" s="9">
        <f>(IF((Assumptions!$C$12/12)-E63&lt;0,0,(Assumptions!$C$12/12)-E63))</f>
        <v>0</v>
      </c>
      <c r="O63" s="9">
        <f t="shared" si="0"/>
        <v>0</v>
      </c>
      <c r="P63" s="35">
        <f>Assumptions!$C$12/12</f>
        <v>2916.6666666666665</v>
      </c>
      <c r="Q63" s="9">
        <f>Assumptions!$C$13/12</f>
        <v>1833.3333333333333</v>
      </c>
    </row>
    <row r="64" spans="1:17">
      <c r="A64" s="3">
        <f>Evaporation!A63</f>
        <v>16469</v>
      </c>
      <c r="B64" s="9">
        <f t="shared" si="1"/>
        <v>1945</v>
      </c>
      <c r="C64" s="4">
        <f>Assumptions!$C$1/Assumptions!$C$2*VLOOKUP(A64,Inflow!$A$2:$B$781,2,FALSE)</f>
        <v>76817.37707670001</v>
      </c>
      <c r="D64">
        <f>VLOOKUP(A64,'Supplemental Flows'!$A$2:$B$781,2,FALSE)</f>
        <v>0</v>
      </c>
      <c r="E64" s="9">
        <f>VLOOKUP(J63,Assumptions!$D$33:$E$127,2)/12</f>
        <v>7500.0000221349246</v>
      </c>
      <c r="F64" s="4">
        <f>VLOOKUP(J63,'Capacity Curve'!$C$2:$E$98,3,TRUE)</f>
        <v>25200</v>
      </c>
      <c r="G64" s="12">
        <f>VLOOKUP(A64,Evaporation!$A$2:$F$781,6,FALSE)/12</f>
        <v>-0.30567333333333341</v>
      </c>
      <c r="H64" s="4">
        <f t="shared" si="3"/>
        <v>-7702.9680000000017</v>
      </c>
      <c r="I64" s="4">
        <f>IF(J63+C64+D64-E64-H64&gt;Assumptions!$C$5,J63+C64+D64-E64-H64-Assumptions!$C$5,0)</f>
        <v>0</v>
      </c>
      <c r="J64" s="4">
        <f t="shared" si="2"/>
        <v>742490.41224718967</v>
      </c>
      <c r="K64" s="4">
        <f t="shared" si="4"/>
        <v>656330.98847669456</v>
      </c>
      <c r="L64" s="9">
        <f>(IF((Assumptions!$C$12/12)-E64&lt;0,0,(Assumptions!$C$12/12)-E64))</f>
        <v>0</v>
      </c>
      <c r="O64" s="9">
        <f t="shared" si="0"/>
        <v>0</v>
      </c>
      <c r="P64" s="35">
        <f>Assumptions!$C$12/12</f>
        <v>2916.6666666666665</v>
      </c>
      <c r="Q64" s="9">
        <f>Assumptions!$C$13/12</f>
        <v>1833.3333333333333</v>
      </c>
    </row>
    <row r="65" spans="1:17">
      <c r="A65" s="3">
        <f>Evaporation!A64</f>
        <v>16497</v>
      </c>
      <c r="B65" s="9">
        <f t="shared" si="1"/>
        <v>1945</v>
      </c>
      <c r="C65" s="4">
        <f>Assumptions!$C$1/Assumptions!$C$2*VLOOKUP(A65,Inflow!$A$2:$B$781,2,FALSE)</f>
        <v>123362.43764130001</v>
      </c>
      <c r="D65">
        <f>VLOOKUP(A65,'Supplemental Flows'!$A$2:$B$781,2,FALSE)</f>
        <v>0</v>
      </c>
      <c r="E65" s="9">
        <f>VLOOKUP(J64,Assumptions!$D$33:$E$127,2)/12</f>
        <v>7500.0000278166981</v>
      </c>
      <c r="F65" s="4">
        <f>VLOOKUP(J64,'Capacity Curve'!$C$2:$E$98,3,TRUE)</f>
        <v>27300</v>
      </c>
      <c r="G65" s="12">
        <f>VLOOKUP(A65,Evaporation!$A$2:$F$781,6,FALSE)/12</f>
        <v>-0.39683583333333333</v>
      </c>
      <c r="H65" s="4">
        <f t="shared" si="3"/>
        <v>-10833.61825</v>
      </c>
      <c r="I65" s="4">
        <f>IF(J64+C65+D65-E65-H65&gt;Assumptions!$C$5,J64+C65+D65-E65-H65-Assumptions!$C$5,0)</f>
        <v>54686.468110672897</v>
      </c>
      <c r="J65" s="4">
        <f t="shared" si="2"/>
        <v>814500</v>
      </c>
      <c r="K65" s="4">
        <f t="shared" si="4"/>
        <v>656330.98847669456</v>
      </c>
      <c r="L65" s="9">
        <f>(IF((Assumptions!$C$12/12)-E65&lt;0,0,(Assumptions!$C$12/12)-E65))</f>
        <v>0</v>
      </c>
      <c r="O65" s="9">
        <f t="shared" si="0"/>
        <v>0</v>
      </c>
      <c r="P65" s="35">
        <f>Assumptions!$C$12/12</f>
        <v>2916.6666666666665</v>
      </c>
      <c r="Q65" s="9">
        <f>Assumptions!$C$13/12</f>
        <v>1833.3333333333333</v>
      </c>
    </row>
    <row r="66" spans="1:17">
      <c r="A66" s="3">
        <f>Evaporation!A65</f>
        <v>16528</v>
      </c>
      <c r="B66" s="9">
        <f t="shared" si="1"/>
        <v>1945</v>
      </c>
      <c r="C66" s="4">
        <f>Assumptions!$C$1/Assumptions!$C$2*VLOOKUP(A66,Inflow!$A$2:$B$781,2,FALSE)</f>
        <v>62108.95502110001</v>
      </c>
      <c r="D66">
        <f>VLOOKUP(A66,'Supplemental Flows'!$A$2:$B$781,2,FALSE)</f>
        <v>0</v>
      </c>
      <c r="E66" s="9">
        <f>VLOOKUP(J65,Assumptions!$D$33:$E$127,2)/12</f>
        <v>7500.0000278166981</v>
      </c>
      <c r="F66" s="4">
        <f>VLOOKUP(J65,'Capacity Curve'!$C$2:$E$98,3,TRUE)</f>
        <v>27300</v>
      </c>
      <c r="G66" s="12">
        <f>VLOOKUP(A66,Evaporation!$A$2:$F$781,6,FALSE)/12</f>
        <v>-8.8213333333333324E-2</v>
      </c>
      <c r="H66" s="4">
        <f t="shared" si="3"/>
        <v>-2408.2239999999997</v>
      </c>
      <c r="I66" s="4">
        <f>IF(J65+C66+D66-E66-H66&gt;Assumptions!$C$5,J65+C66+D66-E66-H66-Assumptions!$C$5,0)</f>
        <v>57017.178993283305</v>
      </c>
      <c r="J66" s="4">
        <f t="shared" si="2"/>
        <v>814500</v>
      </c>
      <c r="K66" s="4">
        <f t="shared" si="4"/>
        <v>656330.98847669456</v>
      </c>
      <c r="L66" s="9">
        <f>(IF((Assumptions!$C$12/12)-E66&lt;0,0,(Assumptions!$C$12/12)-E66))</f>
        <v>0</v>
      </c>
      <c r="O66" s="9">
        <f t="shared" si="0"/>
        <v>0</v>
      </c>
      <c r="P66" s="35">
        <f>Assumptions!$C$12/12</f>
        <v>2916.6666666666665</v>
      </c>
      <c r="Q66" s="9">
        <f>Assumptions!$C$13/12</f>
        <v>1833.3333333333333</v>
      </c>
    </row>
    <row r="67" spans="1:17">
      <c r="A67" s="3">
        <f>Evaporation!A66</f>
        <v>16558</v>
      </c>
      <c r="B67" s="9">
        <f t="shared" si="1"/>
        <v>1945</v>
      </c>
      <c r="C67" s="4">
        <f>Assumptions!$C$1/Assumptions!$C$2*VLOOKUP(A67,Inflow!$A$2:$B$781,2,FALSE)</f>
        <v>5251.7738104</v>
      </c>
      <c r="D67">
        <f>VLOOKUP(A67,'Supplemental Flows'!$A$2:$B$781,2,FALSE)</f>
        <v>0</v>
      </c>
      <c r="E67" s="9">
        <f>VLOOKUP(J66,Assumptions!$D$33:$E$127,2)/12</f>
        <v>7500.0000278166981</v>
      </c>
      <c r="F67" s="4">
        <f>VLOOKUP(J66,'Capacity Curve'!$C$2:$E$98,3,TRUE)</f>
        <v>27300</v>
      </c>
      <c r="G67" s="12">
        <f>VLOOKUP(A67,Evaporation!$A$2:$F$781,6,FALSE)/12</f>
        <v>0.33987750000000005</v>
      </c>
      <c r="H67" s="4">
        <f t="shared" ref="H67:H130" si="5">F67*G67</f>
        <v>9278.6557500000017</v>
      </c>
      <c r="I67" s="4">
        <f>IF(J66+C67+D67-E67-H67&gt;Assumptions!$C$5,J66+C67+D67-E67-H67-Assumptions!$C$5,0)</f>
        <v>0</v>
      </c>
      <c r="J67" s="4">
        <f t="shared" si="2"/>
        <v>802973.11803258327</v>
      </c>
      <c r="K67" s="4">
        <f t="shared" si="4"/>
        <v>656330.98847669456</v>
      </c>
      <c r="L67" s="9">
        <f>(IF((Assumptions!$C$12/12)-E67&lt;0,0,(Assumptions!$C$12/12)-E67))</f>
        <v>0</v>
      </c>
      <c r="O67" s="9">
        <f t="shared" ref="O67:O130" si="6">AVERAGE($L$3:$L$686)</f>
        <v>0</v>
      </c>
      <c r="P67" s="35">
        <f>Assumptions!$C$12/12</f>
        <v>2916.6666666666665</v>
      </c>
      <c r="Q67" s="9">
        <f>Assumptions!$C$13/12</f>
        <v>1833.3333333333333</v>
      </c>
    </row>
    <row r="68" spans="1:17">
      <c r="A68" s="3">
        <f>Evaporation!A67</f>
        <v>16589</v>
      </c>
      <c r="B68" s="9">
        <f t="shared" ref="B68:B131" si="7">YEAR(A68)</f>
        <v>1945</v>
      </c>
      <c r="C68" s="4">
        <f>Assumptions!$C$1/Assumptions!$C$2*VLOOKUP(A68,Inflow!$A$2:$B$781,2,FALSE)</f>
        <v>26762.245632200003</v>
      </c>
      <c r="D68">
        <f>VLOOKUP(A68,'Supplemental Flows'!$A$2:$B$781,2,FALSE)</f>
        <v>0</v>
      </c>
      <c r="E68" s="9">
        <f>VLOOKUP(J67,Assumptions!$D$33:$E$127,2)/12</f>
        <v>7500.0000278166981</v>
      </c>
      <c r="F68" s="4">
        <f>VLOOKUP(J67,'Capacity Curve'!$C$2:$E$98,3,TRUE)</f>
        <v>27300</v>
      </c>
      <c r="G68" s="12">
        <f>VLOOKUP(A68,Evaporation!$A$2:$F$781,6,FALSE)/12</f>
        <v>9.9250000000000019E-2</v>
      </c>
      <c r="H68" s="4">
        <f t="shared" si="5"/>
        <v>2709.5250000000005</v>
      </c>
      <c r="I68" s="4">
        <f>IF(J67+C68+D68-E68-H68&gt;Assumptions!$C$5,J67+C68+D68-E68-H68-Assumptions!$C$5,0)</f>
        <v>5025.8386369665386</v>
      </c>
      <c r="J68" s="4">
        <f t="shared" ref="J68:J131" si="8">IF(J67+C68+D68-H68-E68-I68&lt;0,0,J67+C68+D68-H68-E68-I68)</f>
        <v>814500</v>
      </c>
      <c r="K68" s="4">
        <f t="shared" si="4"/>
        <v>656330.98847669456</v>
      </c>
      <c r="L68" s="9">
        <f>(IF((Assumptions!$C$12/12)-E68&lt;0,0,(Assumptions!$C$12/12)-E68))</f>
        <v>0</v>
      </c>
      <c r="O68" s="9">
        <f t="shared" si="6"/>
        <v>0</v>
      </c>
      <c r="P68" s="35">
        <f>Assumptions!$C$12/12</f>
        <v>2916.6666666666665</v>
      </c>
      <c r="Q68" s="9">
        <f>Assumptions!$C$13/12</f>
        <v>1833.3333333333333</v>
      </c>
    </row>
    <row r="69" spans="1:17">
      <c r="A69" s="3">
        <f>Evaporation!A68</f>
        <v>16619</v>
      </c>
      <c r="B69" s="9">
        <f t="shared" si="7"/>
        <v>1945</v>
      </c>
      <c r="C69" s="4">
        <f>Assumptions!$C$1/Assumptions!$C$2*VLOOKUP(A69,Inflow!$A$2:$B$781,2,FALSE)</f>
        <v>28638.0000244</v>
      </c>
      <c r="D69">
        <f>VLOOKUP(A69,'Supplemental Flows'!$A$2:$B$781,2,FALSE)</f>
        <v>0</v>
      </c>
      <c r="E69" s="9">
        <f>VLOOKUP(J68,Assumptions!$D$33:$E$127,2)/12</f>
        <v>7500.0000278166981</v>
      </c>
      <c r="F69" s="4">
        <f>VLOOKUP(J68,'Capacity Curve'!$C$2:$E$98,3,TRUE)</f>
        <v>27300</v>
      </c>
      <c r="G69" s="12">
        <f>VLOOKUP(A69,Evaporation!$A$2:$F$781,6,FALSE)/12</f>
        <v>0.15609833333333334</v>
      </c>
      <c r="H69" s="4">
        <f t="shared" si="5"/>
        <v>4261.4845000000005</v>
      </c>
      <c r="I69" s="4">
        <f>IF(J68+C69+D69-E69-H69&gt;Assumptions!$C$5,J68+C69+D69-E69-H69-Assumptions!$C$5,0)</f>
        <v>16876.51549658319</v>
      </c>
      <c r="J69" s="4">
        <f t="shared" si="8"/>
        <v>814500</v>
      </c>
      <c r="K69" s="4">
        <f t="shared" si="4"/>
        <v>656330.98847669456</v>
      </c>
      <c r="L69" s="9">
        <f>(IF((Assumptions!$C$12/12)-E69&lt;0,0,(Assumptions!$C$12/12)-E69))</f>
        <v>0</v>
      </c>
      <c r="O69" s="9">
        <f t="shared" si="6"/>
        <v>0</v>
      </c>
      <c r="P69" s="35">
        <f>Assumptions!$C$12/12</f>
        <v>2916.6666666666665</v>
      </c>
      <c r="Q69" s="9">
        <f>Assumptions!$C$13/12</f>
        <v>1833.3333333333333</v>
      </c>
    </row>
    <row r="70" spans="1:17">
      <c r="A70" s="3">
        <f>Evaporation!A69</f>
        <v>16650</v>
      </c>
      <c r="B70" s="9">
        <f t="shared" si="7"/>
        <v>1945</v>
      </c>
      <c r="C70" s="4">
        <f>Assumptions!$C$1/Assumptions!$C$2*VLOOKUP(A70,Inflow!$A$2:$B$781,2,FALSE)</f>
        <v>615.16205009999999</v>
      </c>
      <c r="D70">
        <f>VLOOKUP(A70,'Supplemental Flows'!$A$2:$B$781,2,FALSE)</f>
        <v>0</v>
      </c>
      <c r="E70" s="9">
        <f>VLOOKUP(J69,Assumptions!$D$33:$E$127,2)/12</f>
        <v>7500.0000278166981</v>
      </c>
      <c r="F70" s="4">
        <f>VLOOKUP(J69,'Capacity Curve'!$C$2:$E$98,3,TRUE)</f>
        <v>27300</v>
      </c>
      <c r="G70" s="12">
        <f>VLOOKUP(A70,Evaporation!$A$2:$F$781,6,FALSE)/12</f>
        <v>0.51111333333333342</v>
      </c>
      <c r="H70" s="4">
        <f t="shared" si="5"/>
        <v>13953.394000000002</v>
      </c>
      <c r="I70" s="4">
        <f>IF(J69+C70+D70-E70-H70&gt;Assumptions!$C$5,J69+C70+D70-E70-H70-Assumptions!$C$5,0)</f>
        <v>0</v>
      </c>
      <c r="J70" s="4">
        <f t="shared" si="8"/>
        <v>793661.76802228333</v>
      </c>
      <c r="K70" s="4">
        <f t="shared" si="4"/>
        <v>656330.98847669456</v>
      </c>
      <c r="L70" s="9">
        <f>(IF((Assumptions!$C$12/12)-E70&lt;0,0,(Assumptions!$C$12/12)-E70))</f>
        <v>0</v>
      </c>
      <c r="O70" s="9">
        <f t="shared" si="6"/>
        <v>0</v>
      </c>
      <c r="P70" s="35">
        <f>Assumptions!$C$12/12</f>
        <v>2916.6666666666665</v>
      </c>
      <c r="Q70" s="9">
        <f>Assumptions!$C$13/12</f>
        <v>1833.3333333333333</v>
      </c>
    </row>
    <row r="71" spans="1:17">
      <c r="A71" s="3">
        <f>Evaporation!A70</f>
        <v>16681</v>
      </c>
      <c r="B71" s="9">
        <f t="shared" si="7"/>
        <v>1945</v>
      </c>
      <c r="C71" s="4">
        <f>Assumptions!$C$1/Assumptions!$C$2*VLOOKUP(A71,Inflow!$A$2:$B$781,2,FALSE)</f>
        <v>10516.425445500001</v>
      </c>
      <c r="D71">
        <f>VLOOKUP(A71,'Supplemental Flows'!$A$2:$B$781,2,FALSE)</f>
        <v>0</v>
      </c>
      <c r="E71" s="9">
        <f>VLOOKUP(J70,Assumptions!$D$33:$E$127,2)/12</f>
        <v>7500.0000278166981</v>
      </c>
      <c r="F71" s="4">
        <f>VLOOKUP(J70,'Capacity Curve'!$C$2:$E$98,3,TRUE)</f>
        <v>27300</v>
      </c>
      <c r="G71" s="12">
        <f>VLOOKUP(A71,Evaporation!$A$2:$F$781,6,FALSE)/12</f>
        <v>0.39089750000000006</v>
      </c>
      <c r="H71" s="4">
        <f t="shared" si="5"/>
        <v>10671.501750000001</v>
      </c>
      <c r="I71" s="4">
        <f>IF(J70+C71+D71-E71-H71&gt;Assumptions!$C$5,J70+C71+D71-E71-H71-Assumptions!$C$5,0)</f>
        <v>0</v>
      </c>
      <c r="J71" s="4">
        <f t="shared" si="8"/>
        <v>786006.69168996648</v>
      </c>
      <c r="K71" s="4">
        <f t="shared" ref="K71:K134" si="9">IF(J71&lt;K70,J71,K70)</f>
        <v>656330.98847669456</v>
      </c>
      <c r="L71" s="9">
        <f>(IF((Assumptions!$C$12/12)-E71&lt;0,0,(Assumptions!$C$12/12)-E71))</f>
        <v>0</v>
      </c>
      <c r="O71" s="9">
        <f t="shared" si="6"/>
        <v>0</v>
      </c>
      <c r="P71" s="35">
        <f>Assumptions!$C$12/12</f>
        <v>2916.6666666666665</v>
      </c>
      <c r="Q71" s="9">
        <f>Assumptions!$C$13/12</f>
        <v>1833.3333333333333</v>
      </c>
    </row>
    <row r="72" spans="1:17">
      <c r="A72" s="3">
        <f>Evaporation!A71</f>
        <v>16711</v>
      </c>
      <c r="B72" s="9">
        <f t="shared" si="7"/>
        <v>1945</v>
      </c>
      <c r="C72" s="4">
        <f>Assumptions!$C$1/Assumptions!$C$2*VLOOKUP(A72,Inflow!$A$2:$B$781,2,FALSE)</f>
        <v>23289.571500000002</v>
      </c>
      <c r="D72">
        <f>VLOOKUP(A72,'Supplemental Flows'!$A$2:$B$781,2,FALSE)</f>
        <v>0</v>
      </c>
      <c r="E72" s="9">
        <f>VLOOKUP(J71,Assumptions!$D$33:$E$127,2)/12</f>
        <v>7500.0000278166981</v>
      </c>
      <c r="F72" s="4">
        <f>VLOOKUP(J71,'Capacity Curve'!$C$2:$E$98,3,TRUE)</f>
        <v>27300</v>
      </c>
      <c r="G72" s="12">
        <f>VLOOKUP(A72,Evaporation!$A$2:$F$781,6,FALSE)/12</f>
        <v>0.1363675</v>
      </c>
      <c r="H72" s="4">
        <f t="shared" si="5"/>
        <v>3722.83275</v>
      </c>
      <c r="I72" s="4">
        <f>IF(J71+C72+D72-E72-H72&gt;Assumptions!$C$5,J71+C72+D72-E72-H72-Assumptions!$C$5,0)</f>
        <v>0</v>
      </c>
      <c r="J72" s="4">
        <f t="shared" si="8"/>
        <v>798073.43041214976</v>
      </c>
      <c r="K72" s="4">
        <f t="shared" si="9"/>
        <v>656330.98847669456</v>
      </c>
      <c r="L72" s="9">
        <f>(IF((Assumptions!$C$12/12)-E72&lt;0,0,(Assumptions!$C$12/12)-E72))</f>
        <v>0</v>
      </c>
      <c r="O72" s="9">
        <f t="shared" si="6"/>
        <v>0</v>
      </c>
      <c r="P72" s="35">
        <f>Assumptions!$C$12/12</f>
        <v>2916.6666666666665</v>
      </c>
      <c r="Q72" s="9">
        <f>Assumptions!$C$13/12</f>
        <v>1833.3333333333333</v>
      </c>
    </row>
    <row r="73" spans="1:17">
      <c r="A73" s="3">
        <f>Evaporation!A72</f>
        <v>16742</v>
      </c>
      <c r="B73" s="9">
        <f t="shared" si="7"/>
        <v>1945</v>
      </c>
      <c r="C73" s="4">
        <f>Assumptions!$C$1/Assumptions!$C$2*VLOOKUP(A73,Inflow!$A$2:$B$781,2,FALSE)</f>
        <v>3593.7153837000001</v>
      </c>
      <c r="D73">
        <f>VLOOKUP(A73,'Supplemental Flows'!$A$2:$B$781,2,FALSE)</f>
        <v>0</v>
      </c>
      <c r="E73" s="9">
        <f>VLOOKUP(J72,Assumptions!$D$33:$E$127,2)/12</f>
        <v>7500.0000278166981</v>
      </c>
      <c r="F73" s="4">
        <f>VLOOKUP(J72,'Capacity Curve'!$C$2:$E$98,3,TRUE)</f>
        <v>27300</v>
      </c>
      <c r="G73" s="12">
        <f>VLOOKUP(A73,Evaporation!$A$2:$F$781,6,FALSE)/12</f>
        <v>0.21460416666666668</v>
      </c>
      <c r="H73" s="4">
        <f t="shared" si="5"/>
        <v>5858.6937500000004</v>
      </c>
      <c r="I73" s="4">
        <f>IF(J72+C73+D73-E73-H73&gt;Assumptions!$C$5,J72+C73+D73-E73-H73-Assumptions!$C$5,0)</f>
        <v>0</v>
      </c>
      <c r="J73" s="4">
        <f t="shared" si="8"/>
        <v>788308.45201803301</v>
      </c>
      <c r="K73" s="4">
        <f t="shared" si="9"/>
        <v>656330.98847669456</v>
      </c>
      <c r="L73" s="9">
        <f>(IF((Assumptions!$C$12/12)-E73&lt;0,0,(Assumptions!$C$12/12)-E73))</f>
        <v>0</v>
      </c>
      <c r="M73" s="9"/>
      <c r="N73" s="9"/>
      <c r="O73" s="9">
        <f t="shared" si="6"/>
        <v>0</v>
      </c>
      <c r="P73" s="35">
        <f>Assumptions!$C$12/12</f>
        <v>2916.6666666666665</v>
      </c>
      <c r="Q73" s="9">
        <f>Assumptions!$C$13/12</f>
        <v>1833.3333333333333</v>
      </c>
    </row>
    <row r="74" spans="1:17">
      <c r="A74" s="3">
        <f>Evaporation!A73</f>
        <v>16772</v>
      </c>
      <c r="B74" s="9">
        <f t="shared" si="7"/>
        <v>1945</v>
      </c>
      <c r="C74" s="4">
        <f>Assumptions!$C$1/Assumptions!$C$2*VLOOKUP(A74,Inflow!$A$2:$B$781,2,FALSE)</f>
        <v>833.1009037</v>
      </c>
      <c r="D74">
        <f>VLOOKUP(A74,'Supplemental Flows'!$A$2:$B$781,2,FALSE)</f>
        <v>0</v>
      </c>
      <c r="E74" s="9">
        <f>VLOOKUP(J73,Assumptions!$D$33:$E$127,2)/12</f>
        <v>7500.0000278166981</v>
      </c>
      <c r="F74" s="4">
        <f>VLOOKUP(J73,'Capacity Curve'!$C$2:$E$98,3,TRUE)</f>
        <v>27300</v>
      </c>
      <c r="G74" s="12">
        <f>VLOOKUP(A74,Evaporation!$A$2:$F$781,6,FALSE)/12</f>
        <v>0.14828333333333335</v>
      </c>
      <c r="H74" s="4">
        <f t="shared" si="5"/>
        <v>4048.1350000000007</v>
      </c>
      <c r="I74" s="4">
        <f>IF(J73+C74+D74-E74-H74&gt;Assumptions!$C$5,J73+C74+D74-E74-H74-Assumptions!$C$5,0)</f>
        <v>0</v>
      </c>
      <c r="J74" s="4">
        <f t="shared" si="8"/>
        <v>777593.41789391625</v>
      </c>
      <c r="K74" s="4">
        <f t="shared" si="9"/>
        <v>656330.98847669456</v>
      </c>
      <c r="L74" s="9">
        <f>(IF((Assumptions!$C$12/12)-E74&lt;0,0,(Assumptions!$C$12/12)-E74))</f>
        <v>0</v>
      </c>
      <c r="M74" s="9">
        <f>SUM(L63:L74)</f>
        <v>0</v>
      </c>
      <c r="N74" s="9">
        <f>SUM(E63:E74)</f>
        <v>90000.000322436827</v>
      </c>
      <c r="O74" s="9">
        <f t="shared" si="6"/>
        <v>0</v>
      </c>
      <c r="P74" s="35">
        <f>Assumptions!$C$12/12</f>
        <v>2916.6666666666665</v>
      </c>
      <c r="Q74" s="9">
        <f>Assumptions!$C$13/12</f>
        <v>1833.3333333333333</v>
      </c>
    </row>
    <row r="75" spans="1:17">
      <c r="A75" s="3">
        <f>Evaporation!A74</f>
        <v>16803</v>
      </c>
      <c r="B75" s="9">
        <f t="shared" si="7"/>
        <v>1946</v>
      </c>
      <c r="C75" s="4">
        <f>Assumptions!$C$1/Assumptions!$C$2*VLOOKUP(A75,Inflow!$A$2:$B$781,2,FALSE)</f>
        <v>16048.734205400002</v>
      </c>
      <c r="D75">
        <f>VLOOKUP(A75,'Supplemental Flows'!$A$2:$B$781,2,FALSE)</f>
        <v>0</v>
      </c>
      <c r="E75" s="9">
        <f>VLOOKUP(J74,Assumptions!$D$33:$E$127,2)/12</f>
        <v>7500.0000278166981</v>
      </c>
      <c r="F75" s="4">
        <f>VLOOKUP(J74,'Capacity Curve'!$C$2:$E$98,3,TRUE)</f>
        <v>27300</v>
      </c>
      <c r="G75" s="12">
        <f>VLOOKUP(A75,Evaporation!$A$2:$F$781,6,FALSE)/12</f>
        <v>-0.13271750000000002</v>
      </c>
      <c r="H75" s="4">
        <f t="shared" si="5"/>
        <v>-3623.1877500000005</v>
      </c>
      <c r="I75" s="4">
        <f>IF(J74+C75+D75-E75-H75&gt;Assumptions!$C$5,J74+C75+D75-E75-H75-Assumptions!$C$5,0)</f>
        <v>0</v>
      </c>
      <c r="J75" s="4">
        <f t="shared" si="8"/>
        <v>789765.33982149954</v>
      </c>
      <c r="K75" s="4">
        <f t="shared" si="9"/>
        <v>656330.98847669456</v>
      </c>
      <c r="L75" s="9">
        <f>(IF((Assumptions!$C$12/12)-E75&lt;0,0,(Assumptions!$C$12/12)-E75))</f>
        <v>0</v>
      </c>
      <c r="O75" s="9">
        <f t="shared" si="6"/>
        <v>0</v>
      </c>
      <c r="P75" s="35">
        <f>Assumptions!$C$12/12</f>
        <v>2916.6666666666665</v>
      </c>
      <c r="Q75" s="9">
        <f>Assumptions!$C$13/12</f>
        <v>1833.3333333333333</v>
      </c>
    </row>
    <row r="76" spans="1:17">
      <c r="A76" s="3">
        <f>Evaporation!A75</f>
        <v>16834</v>
      </c>
      <c r="B76" s="9">
        <f t="shared" si="7"/>
        <v>1946</v>
      </c>
      <c r="C76" s="4">
        <f>Assumptions!$C$1/Assumptions!$C$2*VLOOKUP(A76,Inflow!$A$2:$B$781,2,FALSE)</f>
        <v>45377.145286200008</v>
      </c>
      <c r="D76">
        <f>VLOOKUP(A76,'Supplemental Flows'!$A$2:$B$781,2,FALSE)</f>
        <v>0</v>
      </c>
      <c r="E76" s="9">
        <f>VLOOKUP(J75,Assumptions!$D$33:$E$127,2)/12</f>
        <v>7500.0000278166981</v>
      </c>
      <c r="F76" s="4">
        <f>VLOOKUP(J75,'Capacity Curve'!$C$2:$E$98,3,TRUE)</f>
        <v>27300</v>
      </c>
      <c r="G76" s="12">
        <f>VLOOKUP(A76,Evaporation!$A$2:$F$781,6,FALSE)/12</f>
        <v>-4.5920833333333334E-2</v>
      </c>
      <c r="H76" s="4">
        <f t="shared" si="5"/>
        <v>-1253.6387500000001</v>
      </c>
      <c r="I76" s="4">
        <f>IF(J75+C76+D76-E76-H76&gt;Assumptions!$C$5,J75+C76+D76-E76-H76-Assumptions!$C$5,0)</f>
        <v>14396.123829882825</v>
      </c>
      <c r="J76" s="4">
        <f t="shared" si="8"/>
        <v>814500</v>
      </c>
      <c r="K76" s="4">
        <f t="shared" si="9"/>
        <v>656330.98847669456</v>
      </c>
      <c r="L76" s="9">
        <f>(IF((Assumptions!$C$12/12)-E76&lt;0,0,(Assumptions!$C$12/12)-E76))</f>
        <v>0</v>
      </c>
      <c r="O76" s="9">
        <f t="shared" si="6"/>
        <v>0</v>
      </c>
      <c r="P76" s="35">
        <f>Assumptions!$C$12/12</f>
        <v>2916.6666666666665</v>
      </c>
      <c r="Q76" s="9">
        <f>Assumptions!$C$13/12</f>
        <v>1833.3333333333333</v>
      </c>
    </row>
    <row r="77" spans="1:17">
      <c r="A77" s="3">
        <f>Evaporation!A76</f>
        <v>16862</v>
      </c>
      <c r="B77" s="9">
        <f t="shared" si="7"/>
        <v>1946</v>
      </c>
      <c r="C77" s="4">
        <f>Assumptions!$C$1/Assumptions!$C$2*VLOOKUP(A77,Inflow!$A$2:$B$781,2,FALSE)</f>
        <v>17486.584525800001</v>
      </c>
      <c r="D77">
        <f>VLOOKUP(A77,'Supplemental Flows'!$A$2:$B$781,2,FALSE)</f>
        <v>0</v>
      </c>
      <c r="E77" s="9">
        <f>VLOOKUP(J76,Assumptions!$D$33:$E$127,2)/12</f>
        <v>7500.0000278166981</v>
      </c>
      <c r="F77" s="4">
        <f>VLOOKUP(J76,'Capacity Curve'!$C$2:$E$98,3,TRUE)</f>
        <v>27300</v>
      </c>
      <c r="G77" s="12">
        <f>VLOOKUP(A77,Evaporation!$A$2:$F$781,6,FALSE)/12</f>
        <v>4.1191666666666675E-2</v>
      </c>
      <c r="H77" s="4">
        <f t="shared" si="5"/>
        <v>1124.5325000000003</v>
      </c>
      <c r="I77" s="4">
        <f>IF(J76+C77+D77-E77-H77&gt;Assumptions!$C$5,J76+C77+D77-E77-H77-Assumptions!$C$5,0)</f>
        <v>8862.0519979832461</v>
      </c>
      <c r="J77" s="4">
        <f t="shared" si="8"/>
        <v>814500</v>
      </c>
      <c r="K77" s="4">
        <f t="shared" si="9"/>
        <v>656330.98847669456</v>
      </c>
      <c r="L77" s="9">
        <f>(IF((Assumptions!$C$12/12)-E77&lt;0,0,(Assumptions!$C$12/12)-E77))</f>
        <v>0</v>
      </c>
      <c r="O77" s="9">
        <f t="shared" si="6"/>
        <v>0</v>
      </c>
      <c r="P77" s="35">
        <f>Assumptions!$C$12/12</f>
        <v>2916.6666666666665</v>
      </c>
      <c r="Q77" s="9">
        <f>Assumptions!$C$13/12</f>
        <v>1833.3333333333333</v>
      </c>
    </row>
    <row r="78" spans="1:17">
      <c r="A78" s="3">
        <f>Evaporation!A77</f>
        <v>16893</v>
      </c>
      <c r="B78" s="9">
        <f t="shared" si="7"/>
        <v>1946</v>
      </c>
      <c r="C78" s="4">
        <f>Assumptions!$C$1/Assumptions!$C$2*VLOOKUP(A78,Inflow!$A$2:$B$781,2,FALSE)</f>
        <v>9901.3261022000006</v>
      </c>
      <c r="D78">
        <f>VLOOKUP(A78,'Supplemental Flows'!$A$2:$B$781,2,FALSE)</f>
        <v>0</v>
      </c>
      <c r="E78" s="9">
        <f>VLOOKUP(J77,Assumptions!$D$33:$E$127,2)/12</f>
        <v>7500.0000278166981</v>
      </c>
      <c r="F78" s="4">
        <f>VLOOKUP(J77,'Capacity Curve'!$C$2:$E$98,3,TRUE)</f>
        <v>27300</v>
      </c>
      <c r="G78" s="12">
        <f>VLOOKUP(A78,Evaporation!$A$2:$F$781,6,FALSE)/12</f>
        <v>0.13696583333333334</v>
      </c>
      <c r="H78" s="4">
        <f t="shared" si="5"/>
        <v>3739.1672500000004</v>
      </c>
      <c r="I78" s="4">
        <f>IF(J77+C78+D78-E78-H78&gt;Assumptions!$C$5,J77+C78+D78-E78-H78-Assumptions!$C$5,0)</f>
        <v>0</v>
      </c>
      <c r="J78" s="4">
        <f t="shared" si="8"/>
        <v>813162.15882438316</v>
      </c>
      <c r="K78" s="4">
        <f t="shared" si="9"/>
        <v>656330.98847669456</v>
      </c>
      <c r="L78" s="9">
        <f>(IF((Assumptions!$C$12/12)-E78&lt;0,0,(Assumptions!$C$12/12)-E78))</f>
        <v>0</v>
      </c>
      <c r="O78" s="9">
        <f t="shared" si="6"/>
        <v>0</v>
      </c>
      <c r="P78" s="35">
        <f>Assumptions!$C$12/12</f>
        <v>2916.6666666666665</v>
      </c>
      <c r="Q78" s="9">
        <f>Assumptions!$C$13/12</f>
        <v>1833.3333333333333</v>
      </c>
    </row>
    <row r="79" spans="1:17">
      <c r="A79" s="3">
        <f>Evaporation!A78</f>
        <v>16923</v>
      </c>
      <c r="B79" s="9">
        <f t="shared" si="7"/>
        <v>1946</v>
      </c>
      <c r="C79" s="4">
        <f>Assumptions!$C$1/Assumptions!$C$2*VLOOKUP(A79,Inflow!$A$2:$B$781,2,FALSE)</f>
        <v>57044.889099900007</v>
      </c>
      <c r="D79">
        <f>VLOOKUP(A79,'Supplemental Flows'!$A$2:$B$781,2,FALSE)</f>
        <v>0</v>
      </c>
      <c r="E79" s="9">
        <f>VLOOKUP(J78,Assumptions!$D$33:$E$127,2)/12</f>
        <v>7500.0000278166981</v>
      </c>
      <c r="F79" s="4">
        <f>VLOOKUP(J78,'Capacity Curve'!$C$2:$E$98,3,TRUE)</f>
        <v>27300</v>
      </c>
      <c r="G79" s="12">
        <f>VLOOKUP(A79,Evaporation!$A$2:$F$781,6,FALSE)/12</f>
        <v>-0.26570500000000002</v>
      </c>
      <c r="H79" s="4">
        <f t="shared" si="5"/>
        <v>-7253.7465000000011</v>
      </c>
      <c r="I79" s="4">
        <f>IF(J78+C79+D79-E79-H79&gt;Assumptions!$C$5,J78+C79+D79-E79-H79-Assumptions!$C$5,0)</f>
        <v>55460.794396466459</v>
      </c>
      <c r="J79" s="4">
        <f t="shared" si="8"/>
        <v>814500</v>
      </c>
      <c r="K79" s="4">
        <f t="shared" si="9"/>
        <v>656330.98847669456</v>
      </c>
      <c r="L79" s="9">
        <f>(IF((Assumptions!$C$12/12)-E79&lt;0,0,(Assumptions!$C$12/12)-E79))</f>
        <v>0</v>
      </c>
      <c r="O79" s="9">
        <f t="shared" si="6"/>
        <v>0</v>
      </c>
      <c r="P79" s="35">
        <f>Assumptions!$C$12/12</f>
        <v>2916.6666666666665</v>
      </c>
      <c r="Q79" s="9">
        <f>Assumptions!$C$13/12</f>
        <v>1833.3333333333333</v>
      </c>
    </row>
    <row r="80" spans="1:17">
      <c r="A80" s="3">
        <f>Evaporation!A79</f>
        <v>16954</v>
      </c>
      <c r="B80" s="9">
        <f t="shared" si="7"/>
        <v>1946</v>
      </c>
      <c r="C80" s="4">
        <f>Assumptions!$C$1/Assumptions!$C$2*VLOOKUP(A80,Inflow!$A$2:$B$781,2,FALSE)</f>
        <v>51600.579097600006</v>
      </c>
      <c r="D80">
        <f>VLOOKUP(A80,'Supplemental Flows'!$A$2:$B$781,2,FALSE)</f>
        <v>0</v>
      </c>
      <c r="E80" s="9">
        <f>VLOOKUP(J79,Assumptions!$D$33:$E$127,2)/12</f>
        <v>7500.0000278166981</v>
      </c>
      <c r="F80" s="4">
        <f>VLOOKUP(J79,'Capacity Curve'!$C$2:$E$98,3,TRUE)</f>
        <v>27300</v>
      </c>
      <c r="G80" s="12">
        <f>VLOOKUP(A80,Evaporation!$A$2:$F$781,6,FALSE)/12</f>
        <v>0.37956083333333335</v>
      </c>
      <c r="H80" s="4">
        <f t="shared" si="5"/>
        <v>10362.010750000001</v>
      </c>
      <c r="I80" s="4">
        <f>IF(J79+C80+D80-E80-H80&gt;Assumptions!$C$5,J79+C80+D80-E80-H80-Assumptions!$C$5,0)</f>
        <v>33738.568319783197</v>
      </c>
      <c r="J80" s="4">
        <f t="shared" si="8"/>
        <v>814500</v>
      </c>
      <c r="K80" s="4">
        <f t="shared" si="9"/>
        <v>656330.98847669456</v>
      </c>
      <c r="L80" s="9">
        <f>(IF((Assumptions!$C$12/12)-E80&lt;0,0,(Assumptions!$C$12/12)-E80))</f>
        <v>0</v>
      </c>
      <c r="O80" s="9">
        <f t="shared" si="6"/>
        <v>0</v>
      </c>
      <c r="P80" s="35">
        <f>Assumptions!$C$12/12</f>
        <v>2916.6666666666665</v>
      </c>
      <c r="Q80" s="9">
        <f>Assumptions!$C$13/12</f>
        <v>1833.3333333333333</v>
      </c>
    </row>
    <row r="81" spans="1:17">
      <c r="A81" s="3">
        <f>Evaporation!A80</f>
        <v>16984</v>
      </c>
      <c r="B81" s="9">
        <f t="shared" si="7"/>
        <v>1946</v>
      </c>
      <c r="C81" s="4">
        <f>Assumptions!$C$1/Assumptions!$C$2*VLOOKUP(A81,Inflow!$A$2:$B$781,2,FALSE)</f>
        <v>1611.9181507000001</v>
      </c>
      <c r="D81">
        <f>VLOOKUP(A81,'Supplemental Flows'!$A$2:$B$781,2,FALSE)</f>
        <v>0</v>
      </c>
      <c r="E81" s="9">
        <f>VLOOKUP(J80,Assumptions!$D$33:$E$127,2)/12</f>
        <v>7500.0000278166981</v>
      </c>
      <c r="F81" s="4">
        <f>VLOOKUP(J80,'Capacity Curve'!$C$2:$E$98,3,TRUE)</f>
        <v>27300</v>
      </c>
      <c r="G81" s="12">
        <f>VLOOKUP(A81,Evaporation!$A$2:$F$781,6,FALSE)/12</f>
        <v>0.70974333333333339</v>
      </c>
      <c r="H81" s="4">
        <f t="shared" si="5"/>
        <v>19375.993000000002</v>
      </c>
      <c r="I81" s="4">
        <f>IF(J80+C81+D81-E81-H81&gt;Assumptions!$C$5,J80+C81+D81-E81-H81-Assumptions!$C$5,0)</f>
        <v>0</v>
      </c>
      <c r="J81" s="4">
        <f t="shared" si="8"/>
        <v>789235.92512288329</v>
      </c>
      <c r="K81" s="4">
        <f t="shared" si="9"/>
        <v>656330.98847669456</v>
      </c>
      <c r="L81" s="9">
        <f>(IF((Assumptions!$C$12/12)-E81&lt;0,0,(Assumptions!$C$12/12)-E81))</f>
        <v>0</v>
      </c>
      <c r="O81" s="9">
        <f t="shared" si="6"/>
        <v>0</v>
      </c>
      <c r="P81" s="35">
        <f>Assumptions!$C$12/12</f>
        <v>2916.6666666666665</v>
      </c>
      <c r="Q81" s="9">
        <f>Assumptions!$C$13/12</f>
        <v>1833.3333333333333</v>
      </c>
    </row>
    <row r="82" spans="1:17">
      <c r="A82" s="3">
        <f>Evaporation!A81</f>
        <v>17015</v>
      </c>
      <c r="B82" s="9">
        <f t="shared" si="7"/>
        <v>1946</v>
      </c>
      <c r="C82" s="4">
        <f>Assumptions!$C$1/Assumptions!$C$2*VLOOKUP(A82,Inflow!$A$2:$B$781,2,FALSE)</f>
        <v>1145.5740062000002</v>
      </c>
      <c r="D82">
        <f>VLOOKUP(A82,'Supplemental Flows'!$A$2:$B$781,2,FALSE)</f>
        <v>0</v>
      </c>
      <c r="E82" s="9">
        <f>VLOOKUP(J81,Assumptions!$D$33:$E$127,2)/12</f>
        <v>7500.0000278166981</v>
      </c>
      <c r="F82" s="4">
        <f>VLOOKUP(J81,'Capacity Curve'!$C$2:$E$98,3,TRUE)</f>
        <v>27300</v>
      </c>
      <c r="G82" s="12">
        <f>VLOOKUP(A82,Evaporation!$A$2:$F$781,6,FALSE)/12</f>
        <v>0.47017416666666673</v>
      </c>
      <c r="H82" s="4">
        <f t="shared" si="5"/>
        <v>12835.754750000002</v>
      </c>
      <c r="I82" s="4">
        <f>IF(J81+C82+D82-E82-H82&gt;Assumptions!$C$5,J81+C82+D82-E82-H82-Assumptions!$C$5,0)</f>
        <v>0</v>
      </c>
      <c r="J82" s="4">
        <f t="shared" si="8"/>
        <v>770045.74435126653</v>
      </c>
      <c r="K82" s="4">
        <f t="shared" si="9"/>
        <v>656330.98847669456</v>
      </c>
      <c r="L82" s="9">
        <f>(IF((Assumptions!$C$12/12)-E82&lt;0,0,(Assumptions!$C$12/12)-E82))</f>
        <v>0</v>
      </c>
      <c r="O82" s="9">
        <f t="shared" si="6"/>
        <v>0</v>
      </c>
      <c r="P82" s="35">
        <f>Assumptions!$C$12/12</f>
        <v>2916.6666666666665</v>
      </c>
      <c r="Q82" s="9">
        <f>Assumptions!$C$13/12</f>
        <v>1833.3333333333333</v>
      </c>
    </row>
    <row r="83" spans="1:17">
      <c r="A83" s="3">
        <f>Evaporation!A82</f>
        <v>17046</v>
      </c>
      <c r="B83" s="9">
        <f t="shared" si="7"/>
        <v>1946</v>
      </c>
      <c r="C83" s="4">
        <f>Assumptions!$C$1/Assumptions!$C$2*VLOOKUP(A83,Inflow!$A$2:$B$781,2,FALSE)</f>
        <v>1019.0881441</v>
      </c>
      <c r="D83">
        <f>VLOOKUP(A83,'Supplemental Flows'!$A$2:$B$781,2,FALSE)</f>
        <v>0</v>
      </c>
      <c r="E83" s="9">
        <f>VLOOKUP(J82,Assumptions!$D$33:$E$127,2)/12</f>
        <v>7500.0000278166981</v>
      </c>
      <c r="F83" s="4">
        <f>VLOOKUP(J82,'Capacity Curve'!$C$2:$E$98,3,TRUE)</f>
        <v>27300</v>
      </c>
      <c r="G83" s="12">
        <f>VLOOKUP(A83,Evaporation!$A$2:$F$781,6,FALSE)/12</f>
        <v>0.28492750000000006</v>
      </c>
      <c r="H83" s="4">
        <f t="shared" si="5"/>
        <v>7778.5207500000015</v>
      </c>
      <c r="I83" s="4">
        <f>IF(J82+C83+D83-E83-H83&gt;Assumptions!$C$5,J82+C83+D83-E83-H83-Assumptions!$C$5,0)</f>
        <v>0</v>
      </c>
      <c r="J83" s="4">
        <f t="shared" si="8"/>
        <v>755786.3117175498</v>
      </c>
      <c r="K83" s="4">
        <f t="shared" si="9"/>
        <v>656330.98847669456</v>
      </c>
      <c r="L83" s="9">
        <f>(IF((Assumptions!$C$12/12)-E83&lt;0,0,(Assumptions!$C$12/12)-E83))</f>
        <v>0</v>
      </c>
      <c r="O83" s="9">
        <f t="shared" si="6"/>
        <v>0</v>
      </c>
      <c r="P83" s="35">
        <f>Assumptions!$C$12/12</f>
        <v>2916.6666666666665</v>
      </c>
      <c r="Q83" s="9">
        <f>Assumptions!$C$13/12</f>
        <v>1833.3333333333333</v>
      </c>
    </row>
    <row r="84" spans="1:17">
      <c r="A84" s="3">
        <f>Evaporation!A83</f>
        <v>17076</v>
      </c>
      <c r="B84" s="9">
        <f t="shared" si="7"/>
        <v>1946</v>
      </c>
      <c r="C84" s="4">
        <f>Assumptions!$C$1/Assumptions!$C$2*VLOOKUP(A84,Inflow!$A$2:$B$781,2,FALSE)</f>
        <v>0</v>
      </c>
      <c r="D84">
        <f>VLOOKUP(A84,'Supplemental Flows'!$A$2:$B$781,2,FALSE)</f>
        <v>0</v>
      </c>
      <c r="E84" s="9">
        <f>VLOOKUP(J83,Assumptions!$D$33:$E$127,2)/12</f>
        <v>7500.0000278166981</v>
      </c>
      <c r="F84" s="4">
        <f>VLOOKUP(J83,'Capacity Curve'!$C$2:$E$98,3,TRUE)</f>
        <v>27300</v>
      </c>
      <c r="G84" s="12">
        <f>VLOOKUP(A84,Evaporation!$A$2:$F$781,6,FALSE)/12</f>
        <v>0.36430416666666671</v>
      </c>
      <c r="H84" s="4">
        <f t="shared" si="5"/>
        <v>9945.5037500000017</v>
      </c>
      <c r="I84" s="4">
        <f>IF(J83+C84+D84-E84-H84&gt;Assumptions!$C$5,J83+C84+D84-E84-H84-Assumptions!$C$5,0)</f>
        <v>0</v>
      </c>
      <c r="J84" s="4">
        <f t="shared" si="8"/>
        <v>738340.80793973303</v>
      </c>
      <c r="K84" s="4">
        <f t="shared" si="9"/>
        <v>656330.98847669456</v>
      </c>
      <c r="L84" s="9">
        <f>(IF((Assumptions!$C$12/12)-E84&lt;0,0,(Assumptions!$C$12/12)-E84))</f>
        <v>0</v>
      </c>
      <c r="O84" s="9">
        <f t="shared" si="6"/>
        <v>0</v>
      </c>
      <c r="P84" s="35">
        <f>Assumptions!$C$12/12</f>
        <v>2916.6666666666665</v>
      </c>
      <c r="Q84" s="9">
        <f>Assumptions!$C$13/12</f>
        <v>1833.3333333333333</v>
      </c>
    </row>
    <row r="85" spans="1:17">
      <c r="A85" s="3">
        <f>Evaporation!A84</f>
        <v>17107</v>
      </c>
      <c r="B85" s="9">
        <f t="shared" si="7"/>
        <v>1946</v>
      </c>
      <c r="C85" s="4">
        <f>Assumptions!$C$1/Assumptions!$C$2*VLOOKUP(A85,Inflow!$A$2:$B$781,2,FALSE)</f>
        <v>45116.7498184</v>
      </c>
      <c r="D85">
        <f>VLOOKUP(A85,'Supplemental Flows'!$A$2:$B$781,2,FALSE)</f>
        <v>0</v>
      </c>
      <c r="E85" s="9">
        <f>VLOOKUP(J84,Assumptions!$D$33:$E$127,2)/12</f>
        <v>7500.0000278166981</v>
      </c>
      <c r="F85" s="4">
        <f>VLOOKUP(J84,'Capacity Curve'!$C$2:$E$98,3,TRUE)</f>
        <v>27300</v>
      </c>
      <c r="G85" s="12">
        <f>VLOOKUP(A85,Evaporation!$A$2:$F$781,6,FALSE)/12</f>
        <v>-0.30390833333333334</v>
      </c>
      <c r="H85" s="4">
        <f t="shared" si="5"/>
        <v>-8296.6975000000002</v>
      </c>
      <c r="I85" s="4">
        <f>IF(J84+C85+D85-E85-H85&gt;Assumptions!$C$5,J84+C85+D85-E85-H85-Assumptions!$C$5,0)</f>
        <v>0</v>
      </c>
      <c r="J85" s="4">
        <f t="shared" si="8"/>
        <v>784254.25523031631</v>
      </c>
      <c r="K85" s="4">
        <f t="shared" si="9"/>
        <v>656330.98847669456</v>
      </c>
      <c r="L85" s="9">
        <f>(IF((Assumptions!$C$12/12)-E85&lt;0,0,(Assumptions!$C$12/12)-E85))</f>
        <v>0</v>
      </c>
      <c r="M85" s="9"/>
      <c r="N85" s="9"/>
      <c r="O85" s="9">
        <f t="shared" si="6"/>
        <v>0</v>
      </c>
      <c r="P85" s="35">
        <f>Assumptions!$C$12/12</f>
        <v>2916.6666666666665</v>
      </c>
      <c r="Q85" s="9">
        <f>Assumptions!$C$13/12</f>
        <v>1833.3333333333333</v>
      </c>
    </row>
    <row r="86" spans="1:17">
      <c r="A86" s="3">
        <f>Evaporation!A85</f>
        <v>17137</v>
      </c>
      <c r="B86" s="9">
        <f t="shared" si="7"/>
        <v>1946</v>
      </c>
      <c r="C86" s="4">
        <f>Assumptions!$C$1/Assumptions!$C$2*VLOOKUP(A86,Inflow!$A$2:$B$781,2,FALSE)</f>
        <v>43178.723745300005</v>
      </c>
      <c r="D86">
        <f>VLOOKUP(A86,'Supplemental Flows'!$A$2:$B$781,2,FALSE)</f>
        <v>0</v>
      </c>
      <c r="E86" s="9">
        <f>VLOOKUP(J85,Assumptions!$D$33:$E$127,2)/12</f>
        <v>7500.0000278166981</v>
      </c>
      <c r="F86" s="4">
        <f>VLOOKUP(J85,'Capacity Curve'!$C$2:$E$98,3,TRUE)</f>
        <v>27300</v>
      </c>
      <c r="G86" s="12">
        <f>VLOOKUP(A86,Evaporation!$A$2:$F$781,6,FALSE)/12</f>
        <v>-3.7306666666666675E-2</v>
      </c>
      <c r="H86" s="4">
        <f t="shared" si="5"/>
        <v>-1018.4720000000002</v>
      </c>
      <c r="I86" s="4">
        <f>IF(J85+C86+D86-E86-H86&gt;Assumptions!$C$5,J85+C86+D86-E86-H86-Assumptions!$C$5,0)</f>
        <v>6451.450947799487</v>
      </c>
      <c r="J86" s="4">
        <f t="shared" si="8"/>
        <v>814500</v>
      </c>
      <c r="K86" s="4">
        <f t="shared" si="9"/>
        <v>656330.98847669456</v>
      </c>
      <c r="L86" s="9">
        <f>(IF((Assumptions!$C$12/12)-E86&lt;0,0,(Assumptions!$C$12/12)-E86))</f>
        <v>0</v>
      </c>
      <c r="M86" s="9">
        <f>SUM(L75:L86)</f>
        <v>0</v>
      </c>
      <c r="N86" s="9">
        <f>SUM(E75:E86)</f>
        <v>90000.000333800373</v>
      </c>
      <c r="O86" s="9">
        <f t="shared" si="6"/>
        <v>0</v>
      </c>
      <c r="P86" s="35">
        <f>Assumptions!$C$12/12</f>
        <v>2916.6666666666665</v>
      </c>
      <c r="Q86" s="9">
        <f>Assumptions!$C$13/12</f>
        <v>1833.3333333333333</v>
      </c>
    </row>
    <row r="87" spans="1:17">
      <c r="A87" s="3">
        <f>Evaporation!A86</f>
        <v>17168</v>
      </c>
      <c r="B87" s="9">
        <f t="shared" si="7"/>
        <v>1947</v>
      </c>
      <c r="C87" s="4">
        <f>Assumptions!$C$1/Assumptions!$C$2*VLOOKUP(A87,Inflow!$A$2:$B$781,2,FALSE)</f>
        <v>4219.806149</v>
      </c>
      <c r="D87">
        <f>VLOOKUP(A87,'Supplemental Flows'!$A$2:$B$781,2,FALSE)</f>
        <v>0</v>
      </c>
      <c r="E87" s="9">
        <f>VLOOKUP(J86,Assumptions!$D$33:$E$127,2)/12</f>
        <v>7500.0000278166981</v>
      </c>
      <c r="F87" s="4">
        <f>VLOOKUP(J86,'Capacity Curve'!$C$2:$E$98,3,TRUE)</f>
        <v>27300</v>
      </c>
      <c r="G87" s="12">
        <f>VLOOKUP(A87,Evaporation!$A$2:$F$781,6,FALSE)/12</f>
        <v>6.673666666666668E-2</v>
      </c>
      <c r="H87" s="4">
        <f t="shared" si="5"/>
        <v>1821.9110000000003</v>
      </c>
      <c r="I87" s="4">
        <f>IF(J86+C87+D87-E87-H87&gt;Assumptions!$C$5,J86+C87+D87-E87-H87-Assumptions!$C$5,0)</f>
        <v>0</v>
      </c>
      <c r="J87" s="4">
        <f t="shared" si="8"/>
        <v>809397.89512118325</v>
      </c>
      <c r="K87" s="4">
        <f t="shared" si="9"/>
        <v>656330.98847669456</v>
      </c>
      <c r="L87" s="9">
        <f>(IF((Assumptions!$C$12/12)-E87&lt;0,0,(Assumptions!$C$12/12)-E87))</f>
        <v>0</v>
      </c>
      <c r="O87" s="9">
        <f t="shared" si="6"/>
        <v>0</v>
      </c>
      <c r="P87" s="35">
        <f>Assumptions!$C$12/12</f>
        <v>2916.6666666666665</v>
      </c>
      <c r="Q87" s="9">
        <f>Assumptions!$C$13/12</f>
        <v>1833.3333333333333</v>
      </c>
    </row>
    <row r="88" spans="1:17">
      <c r="A88" s="3">
        <f>Evaporation!A87</f>
        <v>17199</v>
      </c>
      <c r="B88" s="9">
        <f t="shared" si="7"/>
        <v>1947</v>
      </c>
      <c r="C88" s="4">
        <f>Assumptions!$C$1/Assumptions!$C$2*VLOOKUP(A88,Inflow!$A$2:$B$781,2,FALSE)</f>
        <v>813.34947069999998</v>
      </c>
      <c r="D88">
        <f>VLOOKUP(A88,'Supplemental Flows'!$A$2:$B$781,2,FALSE)</f>
        <v>0</v>
      </c>
      <c r="E88" s="9">
        <f>VLOOKUP(J87,Assumptions!$D$33:$E$127,2)/12</f>
        <v>7500.0000278166981</v>
      </c>
      <c r="F88" s="4">
        <f>VLOOKUP(J87,'Capacity Curve'!$C$2:$E$98,3,TRUE)</f>
        <v>27300</v>
      </c>
      <c r="G88" s="12">
        <f>VLOOKUP(A88,Evaporation!$A$2:$F$781,6,FALSE)/12</f>
        <v>0.21756</v>
      </c>
      <c r="H88" s="4">
        <f t="shared" si="5"/>
        <v>5939.3879999999999</v>
      </c>
      <c r="I88" s="4">
        <f>IF(J87+C88+D88-E88-H88&gt;Assumptions!$C$5,J87+C88+D88-E88-H88-Assumptions!$C$5,0)</f>
        <v>0</v>
      </c>
      <c r="J88" s="4">
        <f t="shared" si="8"/>
        <v>796771.85656406649</v>
      </c>
      <c r="K88" s="4">
        <f t="shared" si="9"/>
        <v>656330.98847669456</v>
      </c>
      <c r="L88" s="9">
        <f>(IF((Assumptions!$C$12/12)-E88&lt;0,0,(Assumptions!$C$12/12)-E88))</f>
        <v>0</v>
      </c>
      <c r="O88" s="9">
        <f t="shared" si="6"/>
        <v>0</v>
      </c>
      <c r="P88" s="35">
        <f>Assumptions!$C$12/12</f>
        <v>2916.6666666666665</v>
      </c>
      <c r="Q88" s="9">
        <f>Assumptions!$C$13/12</f>
        <v>1833.3333333333333</v>
      </c>
    </row>
    <row r="89" spans="1:17">
      <c r="A89" s="3">
        <f>Evaporation!A88</f>
        <v>17227</v>
      </c>
      <c r="B89" s="9">
        <f t="shared" si="7"/>
        <v>1947</v>
      </c>
      <c r="C89" s="4">
        <f>Assumptions!$C$1/Assumptions!$C$2*VLOOKUP(A89,Inflow!$A$2:$B$781,2,FALSE)</f>
        <v>5836.2831969000008</v>
      </c>
      <c r="D89">
        <f>VLOOKUP(A89,'Supplemental Flows'!$A$2:$B$781,2,FALSE)</f>
        <v>0</v>
      </c>
      <c r="E89" s="9">
        <f>VLOOKUP(J88,Assumptions!$D$33:$E$127,2)/12</f>
        <v>7500.0000278166981</v>
      </c>
      <c r="F89" s="4">
        <f>VLOOKUP(J88,'Capacity Curve'!$C$2:$E$98,3,TRUE)</f>
        <v>27300</v>
      </c>
      <c r="G89" s="12">
        <f>VLOOKUP(A89,Evaporation!$A$2:$F$781,6,FALSE)/12</f>
        <v>7.3266666666666674E-2</v>
      </c>
      <c r="H89" s="4">
        <f t="shared" si="5"/>
        <v>2000.1800000000003</v>
      </c>
      <c r="I89" s="4">
        <f>IF(J88+C89+D89-E89-H89&gt;Assumptions!$C$5,J88+C89+D89-E89-H89-Assumptions!$C$5,0)</f>
        <v>0</v>
      </c>
      <c r="J89" s="4">
        <f t="shared" si="8"/>
        <v>793107.95973314974</v>
      </c>
      <c r="K89" s="4">
        <f t="shared" si="9"/>
        <v>656330.98847669456</v>
      </c>
      <c r="L89" s="9">
        <f>(IF((Assumptions!$C$12/12)-E89&lt;0,0,(Assumptions!$C$12/12)-E89))</f>
        <v>0</v>
      </c>
      <c r="O89" s="9">
        <f t="shared" si="6"/>
        <v>0</v>
      </c>
      <c r="P89" s="35">
        <f>Assumptions!$C$12/12</f>
        <v>2916.6666666666665</v>
      </c>
      <c r="Q89" s="9">
        <f>Assumptions!$C$13/12</f>
        <v>1833.3333333333333</v>
      </c>
    </row>
    <row r="90" spans="1:17">
      <c r="A90" s="3">
        <f>Evaporation!A89</f>
        <v>17258</v>
      </c>
      <c r="B90" s="9">
        <f t="shared" si="7"/>
        <v>1947</v>
      </c>
      <c r="C90" s="4">
        <f>Assumptions!$C$1/Assumptions!$C$2*VLOOKUP(A90,Inflow!$A$2:$B$781,2,FALSE)</f>
        <v>15109.753031100001</v>
      </c>
      <c r="D90">
        <f>VLOOKUP(A90,'Supplemental Flows'!$A$2:$B$781,2,FALSE)</f>
        <v>0</v>
      </c>
      <c r="E90" s="9">
        <f>VLOOKUP(J89,Assumptions!$D$33:$E$127,2)/12</f>
        <v>7500.0000278166981</v>
      </c>
      <c r="F90" s="4">
        <f>VLOOKUP(J89,'Capacity Curve'!$C$2:$E$98,3,TRUE)</f>
        <v>27300</v>
      </c>
      <c r="G90" s="12">
        <f>VLOOKUP(A90,Evaporation!$A$2:$F$781,6,FALSE)/12</f>
        <v>-4.6710833333333333E-2</v>
      </c>
      <c r="H90" s="4">
        <f t="shared" si="5"/>
        <v>-1275.2057500000001</v>
      </c>
      <c r="I90" s="4">
        <f>IF(J89+C90+D90-E90-H90&gt;Assumptions!$C$5,J89+C90+D90-E90-H90-Assumptions!$C$5,0)</f>
        <v>0</v>
      </c>
      <c r="J90" s="4">
        <f t="shared" si="8"/>
        <v>801992.91848643299</v>
      </c>
      <c r="K90" s="4">
        <f t="shared" si="9"/>
        <v>656330.98847669456</v>
      </c>
      <c r="L90" s="9">
        <f>(IF((Assumptions!$C$12/12)-E90&lt;0,0,(Assumptions!$C$12/12)-E90))</f>
        <v>0</v>
      </c>
      <c r="O90" s="9">
        <f t="shared" si="6"/>
        <v>0</v>
      </c>
      <c r="P90" s="35">
        <f>Assumptions!$C$12/12</f>
        <v>2916.6666666666665</v>
      </c>
      <c r="Q90" s="9">
        <f>Assumptions!$C$13/12</f>
        <v>1833.3333333333333</v>
      </c>
    </row>
    <row r="91" spans="1:17">
      <c r="A91" s="3">
        <f>Evaporation!A90</f>
        <v>17288</v>
      </c>
      <c r="B91" s="9">
        <f t="shared" si="7"/>
        <v>1947</v>
      </c>
      <c r="C91" s="4">
        <f>Assumptions!$C$1/Assumptions!$C$2*VLOOKUP(A91,Inflow!$A$2:$B$781,2,FALSE)</f>
        <v>19357.390279499999</v>
      </c>
      <c r="D91">
        <f>VLOOKUP(A91,'Supplemental Flows'!$A$2:$B$781,2,FALSE)</f>
        <v>0</v>
      </c>
      <c r="E91" s="9">
        <f>VLOOKUP(J90,Assumptions!$D$33:$E$127,2)/12</f>
        <v>7500.0000278166981</v>
      </c>
      <c r="F91" s="4">
        <f>VLOOKUP(J90,'Capacity Curve'!$C$2:$E$98,3,TRUE)</f>
        <v>27300</v>
      </c>
      <c r="G91" s="12">
        <f>VLOOKUP(A91,Evaporation!$A$2:$F$781,6,FALSE)/12</f>
        <v>0.14689166666666667</v>
      </c>
      <c r="H91" s="4">
        <f t="shared" si="5"/>
        <v>4010.1424999999999</v>
      </c>
      <c r="I91" s="4">
        <f>IF(J90+C91+D91-E91-H91&gt;Assumptions!$C$5,J90+C91+D91-E91-H91-Assumptions!$C$5,0)</f>
        <v>0</v>
      </c>
      <c r="J91" s="4">
        <f t="shared" si="8"/>
        <v>809840.16623811633</v>
      </c>
      <c r="K91" s="4">
        <f t="shared" si="9"/>
        <v>656330.98847669456</v>
      </c>
      <c r="L91" s="9">
        <f>(IF((Assumptions!$C$12/12)-E91&lt;0,0,(Assumptions!$C$12/12)-E91))</f>
        <v>0</v>
      </c>
      <c r="O91" s="9">
        <f t="shared" si="6"/>
        <v>0</v>
      </c>
      <c r="P91" s="35">
        <f>Assumptions!$C$12/12</f>
        <v>2916.6666666666665</v>
      </c>
      <c r="Q91" s="9">
        <f>Assumptions!$C$13/12</f>
        <v>1833.3333333333333</v>
      </c>
    </row>
    <row r="92" spans="1:17">
      <c r="A92" s="3">
        <f>Evaporation!A91</f>
        <v>17319</v>
      </c>
      <c r="B92" s="9">
        <f t="shared" si="7"/>
        <v>1947</v>
      </c>
      <c r="C92" s="4">
        <f>Assumptions!$C$1/Assumptions!$C$2*VLOOKUP(A92,Inflow!$A$2:$B$781,2,FALSE)</f>
        <v>18512.418164500003</v>
      </c>
      <c r="D92">
        <f>VLOOKUP(A92,'Supplemental Flows'!$A$2:$B$781,2,FALSE)</f>
        <v>0</v>
      </c>
      <c r="E92" s="9">
        <f>VLOOKUP(J91,Assumptions!$D$33:$E$127,2)/12</f>
        <v>7500.0000278166981</v>
      </c>
      <c r="F92" s="4">
        <f>VLOOKUP(J91,'Capacity Curve'!$C$2:$E$98,3,TRUE)</f>
        <v>27300</v>
      </c>
      <c r="G92" s="12">
        <f>VLOOKUP(A92,Evaporation!$A$2:$F$781,6,FALSE)/12</f>
        <v>0.28772666666666669</v>
      </c>
      <c r="H92" s="4">
        <f t="shared" si="5"/>
        <v>7854.9380000000001</v>
      </c>
      <c r="I92" s="4">
        <f>IF(J91+C92+D92-E92-H92&gt;Assumptions!$C$5,J91+C92+D92-E92-H92-Assumptions!$C$5,0)</f>
        <v>0</v>
      </c>
      <c r="J92" s="4">
        <f t="shared" si="8"/>
        <v>812997.64637479966</v>
      </c>
      <c r="K92" s="4">
        <f t="shared" si="9"/>
        <v>656330.98847669456</v>
      </c>
      <c r="L92" s="9">
        <f>(IF((Assumptions!$C$12/12)-E92&lt;0,0,(Assumptions!$C$12/12)-E92))</f>
        <v>0</v>
      </c>
      <c r="O92" s="9">
        <f t="shared" si="6"/>
        <v>0</v>
      </c>
      <c r="P92" s="35">
        <f>Assumptions!$C$12/12</f>
        <v>2916.6666666666665</v>
      </c>
      <c r="Q92" s="9">
        <f>Assumptions!$C$13/12</f>
        <v>1833.3333333333333</v>
      </c>
    </row>
    <row r="93" spans="1:17">
      <c r="A93" s="3">
        <f>Evaporation!A92</f>
        <v>17349</v>
      </c>
      <c r="B93" s="9">
        <f t="shared" si="7"/>
        <v>1947</v>
      </c>
      <c r="C93" s="4">
        <f>Assumptions!$C$1/Assumptions!$C$2*VLOOKUP(A93,Inflow!$A$2:$B$781,2,FALSE)</f>
        <v>444.37202030000003</v>
      </c>
      <c r="D93">
        <f>VLOOKUP(A93,'Supplemental Flows'!$A$2:$B$781,2,FALSE)</f>
        <v>0</v>
      </c>
      <c r="E93" s="9">
        <f>VLOOKUP(J92,Assumptions!$D$33:$E$127,2)/12</f>
        <v>7500.0000278166981</v>
      </c>
      <c r="F93" s="4">
        <f>VLOOKUP(J92,'Capacity Curve'!$C$2:$E$98,3,TRUE)</f>
        <v>27300</v>
      </c>
      <c r="G93" s="12">
        <f>VLOOKUP(A93,Evaporation!$A$2:$F$781,6,FALSE)/12</f>
        <v>0.77675500000000008</v>
      </c>
      <c r="H93" s="4">
        <f t="shared" si="5"/>
        <v>21205.411500000002</v>
      </c>
      <c r="I93" s="4">
        <f>IF(J92+C93+D93-E93-H93&gt;Assumptions!$C$5,J92+C93+D93-E93-H93-Assumptions!$C$5,0)</f>
        <v>0</v>
      </c>
      <c r="J93" s="4">
        <f t="shared" si="8"/>
        <v>784736.60686728288</v>
      </c>
      <c r="K93" s="4">
        <f t="shared" si="9"/>
        <v>656330.98847669456</v>
      </c>
      <c r="L93" s="9">
        <f>(IF((Assumptions!$C$12/12)-E93&lt;0,0,(Assumptions!$C$12/12)-E93))</f>
        <v>0</v>
      </c>
      <c r="O93" s="9">
        <f t="shared" si="6"/>
        <v>0</v>
      </c>
      <c r="P93" s="35">
        <f>Assumptions!$C$12/12</f>
        <v>2916.6666666666665</v>
      </c>
      <c r="Q93" s="9">
        <f>Assumptions!$C$13/12</f>
        <v>1833.3333333333333</v>
      </c>
    </row>
    <row r="94" spans="1:17">
      <c r="A94" s="3">
        <f>Evaporation!A93</f>
        <v>17380</v>
      </c>
      <c r="B94" s="9">
        <f t="shared" si="7"/>
        <v>1947</v>
      </c>
      <c r="C94" s="4">
        <f>Assumptions!$C$1/Assumptions!$C$2*VLOOKUP(A94,Inflow!$A$2:$B$781,2,FALSE)</f>
        <v>7621.0128657000005</v>
      </c>
      <c r="D94">
        <f>VLOOKUP(A94,'Supplemental Flows'!$A$2:$B$781,2,FALSE)</f>
        <v>0</v>
      </c>
      <c r="E94" s="9">
        <f>VLOOKUP(J93,Assumptions!$D$33:$E$127,2)/12</f>
        <v>7500.0000278166981</v>
      </c>
      <c r="F94" s="4">
        <f>VLOOKUP(J93,'Capacity Curve'!$C$2:$E$98,3,TRUE)</f>
        <v>27300</v>
      </c>
      <c r="G94" s="12">
        <f>VLOOKUP(A94,Evaporation!$A$2:$F$781,6,FALSE)/12</f>
        <v>0.66232000000000002</v>
      </c>
      <c r="H94" s="4">
        <f t="shared" si="5"/>
        <v>18081.335999999999</v>
      </c>
      <c r="I94" s="4">
        <f>IF(J93+C94+D94-E94-H94&gt;Assumptions!$C$5,J93+C94+D94-E94-H94-Assumptions!$C$5,0)</f>
        <v>0</v>
      </c>
      <c r="J94" s="4">
        <f t="shared" si="8"/>
        <v>766776.28370516608</v>
      </c>
      <c r="K94" s="4">
        <f t="shared" si="9"/>
        <v>656330.98847669456</v>
      </c>
      <c r="L94" s="9">
        <f>(IF((Assumptions!$C$12/12)-E94&lt;0,0,(Assumptions!$C$12/12)-E94))</f>
        <v>0</v>
      </c>
      <c r="O94" s="9">
        <f t="shared" si="6"/>
        <v>0</v>
      </c>
      <c r="P94" s="35">
        <f>Assumptions!$C$12/12</f>
        <v>2916.6666666666665</v>
      </c>
      <c r="Q94" s="9">
        <f>Assumptions!$C$13/12</f>
        <v>1833.3333333333333</v>
      </c>
    </row>
    <row r="95" spans="1:17">
      <c r="A95" s="3">
        <f>Evaporation!A94</f>
        <v>17411</v>
      </c>
      <c r="B95" s="9">
        <f t="shared" si="7"/>
        <v>1947</v>
      </c>
      <c r="C95" s="4">
        <f>Assumptions!$C$1/Assumptions!$C$2*VLOOKUP(A95,Inflow!$A$2:$B$781,2,FALSE)</f>
        <v>772.88730350000003</v>
      </c>
      <c r="D95">
        <f>VLOOKUP(A95,'Supplemental Flows'!$A$2:$B$781,2,FALSE)</f>
        <v>0</v>
      </c>
      <c r="E95" s="9">
        <f>VLOOKUP(J94,Assumptions!$D$33:$E$127,2)/12</f>
        <v>7500.0000278166981</v>
      </c>
      <c r="F95" s="4">
        <f>VLOOKUP(J94,'Capacity Curve'!$C$2:$E$98,3,TRUE)</f>
        <v>27300</v>
      </c>
      <c r="G95" s="12">
        <f>VLOOKUP(A95,Evaporation!$A$2:$F$781,6,FALSE)/12</f>
        <v>0.56816500000000003</v>
      </c>
      <c r="H95" s="4">
        <f t="shared" si="5"/>
        <v>15510.904500000001</v>
      </c>
      <c r="I95" s="4">
        <f>IF(J94+C95+D95-E95-H95&gt;Assumptions!$C$5,J94+C95+D95-E95-H95-Assumptions!$C$5,0)</f>
        <v>0</v>
      </c>
      <c r="J95" s="4">
        <f t="shared" si="8"/>
        <v>744538.26648084936</v>
      </c>
      <c r="K95" s="4">
        <f t="shared" si="9"/>
        <v>656330.98847669456</v>
      </c>
      <c r="L95" s="9">
        <f>(IF((Assumptions!$C$12/12)-E95&lt;0,0,(Assumptions!$C$12/12)-E95))</f>
        <v>0</v>
      </c>
      <c r="O95" s="9">
        <f t="shared" si="6"/>
        <v>0</v>
      </c>
      <c r="P95" s="35">
        <f>Assumptions!$C$12/12</f>
        <v>2916.6666666666665</v>
      </c>
      <c r="Q95" s="9">
        <f>Assumptions!$C$13/12</f>
        <v>1833.3333333333333</v>
      </c>
    </row>
    <row r="96" spans="1:17">
      <c r="A96" s="3">
        <f>Evaporation!A95</f>
        <v>17441</v>
      </c>
      <c r="B96" s="9">
        <f t="shared" si="7"/>
        <v>1947</v>
      </c>
      <c r="C96" s="4">
        <f>Assumptions!$C$1/Assumptions!$C$2*VLOOKUP(A96,Inflow!$A$2:$B$781,2,FALSE)</f>
        <v>91</v>
      </c>
      <c r="D96">
        <f>VLOOKUP(A96,'Supplemental Flows'!$A$2:$B$781,2,FALSE)</f>
        <v>0</v>
      </c>
      <c r="E96" s="9">
        <f>VLOOKUP(J95,Assumptions!$D$33:$E$127,2)/12</f>
        <v>7500.0000278166981</v>
      </c>
      <c r="F96" s="4">
        <f>VLOOKUP(J95,'Capacity Curve'!$C$2:$E$98,3,TRUE)</f>
        <v>27300</v>
      </c>
      <c r="G96" s="12">
        <f>VLOOKUP(A96,Evaporation!$A$2:$F$781,6,FALSE)/12</f>
        <v>0.3171741666666667</v>
      </c>
      <c r="H96" s="4">
        <f t="shared" si="5"/>
        <v>8658.8547500000004</v>
      </c>
      <c r="I96" s="4">
        <f>IF(J95+C96+D96-E96-H96&gt;Assumptions!$C$5,J95+C96+D96-E96-H96-Assumptions!$C$5,0)</f>
        <v>0</v>
      </c>
      <c r="J96" s="4">
        <f t="shared" si="8"/>
        <v>728470.41170303256</v>
      </c>
      <c r="K96" s="4">
        <f t="shared" si="9"/>
        <v>656330.98847669456</v>
      </c>
      <c r="L96" s="9">
        <f>(IF((Assumptions!$C$12/12)-E96&lt;0,0,(Assumptions!$C$12/12)-E96))</f>
        <v>0</v>
      </c>
      <c r="O96" s="9">
        <f t="shared" si="6"/>
        <v>0</v>
      </c>
      <c r="P96" s="35">
        <f>Assumptions!$C$12/12</f>
        <v>2916.6666666666665</v>
      </c>
      <c r="Q96" s="9">
        <f>Assumptions!$C$13/12</f>
        <v>1833.3333333333333</v>
      </c>
    </row>
    <row r="97" spans="1:17">
      <c r="A97" s="3">
        <f>Evaporation!A96</f>
        <v>17472</v>
      </c>
      <c r="B97" s="9">
        <f t="shared" si="7"/>
        <v>1947</v>
      </c>
      <c r="C97" s="4">
        <f>Assumptions!$C$1/Assumptions!$C$2*VLOOKUP(A97,Inflow!$A$2:$B$781,2,FALSE)</f>
        <v>217</v>
      </c>
      <c r="D97">
        <f>VLOOKUP(A97,'Supplemental Flows'!$A$2:$B$781,2,FALSE)</f>
        <v>0</v>
      </c>
      <c r="E97" s="9">
        <f>VLOOKUP(J96,Assumptions!$D$33:$E$127,2)/12</f>
        <v>7500.0000257943584</v>
      </c>
      <c r="F97" s="4">
        <f>VLOOKUP(J96,'Capacity Curve'!$C$2:$E$98,3,TRUE)</f>
        <v>26600</v>
      </c>
      <c r="G97" s="12">
        <f>VLOOKUP(A97,Evaporation!$A$2:$F$781,6,FALSE)/12</f>
        <v>0.10911916666666667</v>
      </c>
      <c r="H97" s="4">
        <f t="shared" si="5"/>
        <v>2902.5698333333335</v>
      </c>
      <c r="I97" s="4">
        <f>IF(J96+C97+D97-E97-H97&gt;Assumptions!$C$5,J96+C97+D97-E97-H97-Assumptions!$C$5,0)</f>
        <v>0</v>
      </c>
      <c r="J97" s="4">
        <f t="shared" si="8"/>
        <v>718284.84184390481</v>
      </c>
      <c r="K97" s="4">
        <f t="shared" si="9"/>
        <v>656330.98847669456</v>
      </c>
      <c r="L97" s="9">
        <f>(IF((Assumptions!$C$12/12)-E97&lt;0,0,(Assumptions!$C$12/12)-E97))</f>
        <v>0</v>
      </c>
      <c r="M97" s="9"/>
      <c r="N97" s="9"/>
      <c r="O97" s="9">
        <f t="shared" si="6"/>
        <v>0</v>
      </c>
      <c r="P97" s="35">
        <f>Assumptions!$C$12/12</f>
        <v>2916.6666666666665</v>
      </c>
      <c r="Q97" s="9">
        <f>Assumptions!$C$13/12</f>
        <v>1833.3333333333333</v>
      </c>
    </row>
    <row r="98" spans="1:17">
      <c r="A98" s="3">
        <f>Evaporation!A97</f>
        <v>17502</v>
      </c>
      <c r="B98" s="9">
        <f t="shared" si="7"/>
        <v>1947</v>
      </c>
      <c r="C98" s="4">
        <f>Assumptions!$C$1/Assumptions!$C$2*VLOOKUP(A98,Inflow!$A$2:$B$781,2,FALSE)</f>
        <v>14880</v>
      </c>
      <c r="D98">
        <f>VLOOKUP(A98,'Supplemental Flows'!$A$2:$B$781,2,FALSE)</f>
        <v>0</v>
      </c>
      <c r="E98" s="9">
        <f>VLOOKUP(J97,Assumptions!$D$33:$E$127,2)/12</f>
        <v>7500.0000257943584</v>
      </c>
      <c r="F98" s="4">
        <f>VLOOKUP(J97,'Capacity Curve'!$C$2:$E$98,3,TRUE)</f>
        <v>26600</v>
      </c>
      <c r="G98" s="12">
        <f>VLOOKUP(A98,Evaporation!$A$2:$F$781,6,FALSE)/12</f>
        <v>-0.19558416666666667</v>
      </c>
      <c r="H98" s="4">
        <f t="shared" si="5"/>
        <v>-5202.5388333333331</v>
      </c>
      <c r="I98" s="4">
        <f>IF(J97+C98+D98-E98-H98&gt;Assumptions!$C$5,J97+C98+D98-E98-H98-Assumptions!$C$5,0)</f>
        <v>0</v>
      </c>
      <c r="J98" s="4">
        <f t="shared" si="8"/>
        <v>730867.38065144373</v>
      </c>
      <c r="K98" s="4">
        <f t="shared" si="9"/>
        <v>656330.98847669456</v>
      </c>
      <c r="L98" s="9">
        <f>(IF((Assumptions!$C$12/12)-E98&lt;0,0,(Assumptions!$C$12/12)-E98))</f>
        <v>0</v>
      </c>
      <c r="M98" s="9">
        <f>SUM(L87:L98)</f>
        <v>0</v>
      </c>
      <c r="N98" s="9">
        <f>SUM(E87:E98)</f>
        <v>90000.000329755698</v>
      </c>
      <c r="O98" s="9">
        <f t="shared" si="6"/>
        <v>0</v>
      </c>
      <c r="P98" s="35">
        <f>Assumptions!$C$12/12</f>
        <v>2916.6666666666665</v>
      </c>
      <c r="Q98" s="9">
        <f>Assumptions!$C$13/12</f>
        <v>1833.3333333333333</v>
      </c>
    </row>
    <row r="99" spans="1:17">
      <c r="A99" s="3">
        <f>Evaporation!A98</f>
        <v>17533</v>
      </c>
      <c r="B99" s="9">
        <f t="shared" si="7"/>
        <v>1948</v>
      </c>
      <c r="C99" s="4">
        <f>Assumptions!$C$1/Assumptions!$C$2*VLOOKUP(A99,Inflow!$A$2:$B$781,2,FALSE)</f>
        <v>14540</v>
      </c>
      <c r="D99">
        <f>VLOOKUP(A99,'Supplemental Flows'!$A$2:$B$781,2,FALSE)</f>
        <v>0</v>
      </c>
      <c r="E99" s="9">
        <f>VLOOKUP(J98,Assumptions!$D$33:$E$127,2)/12</f>
        <v>7500.0000278166981</v>
      </c>
      <c r="F99" s="4">
        <f>VLOOKUP(J98,'Capacity Curve'!$C$2:$E$98,3,TRUE)</f>
        <v>27300</v>
      </c>
      <c r="G99" s="12">
        <f>VLOOKUP(A99,Evaporation!$A$2:$F$781,6,FALSE)/12</f>
        <v>3.0055833333333327E-2</v>
      </c>
      <c r="H99" s="4">
        <f t="shared" si="5"/>
        <v>820.52424999999982</v>
      </c>
      <c r="I99" s="4">
        <f>IF(J98+C99+D99-E99-H99&gt;Assumptions!$C$5,J98+C99+D99-E99-H99-Assumptions!$C$5,0)</f>
        <v>0</v>
      </c>
      <c r="J99" s="4">
        <f t="shared" si="8"/>
        <v>737086.85637362697</v>
      </c>
      <c r="K99" s="4">
        <f t="shared" si="9"/>
        <v>656330.98847669456</v>
      </c>
      <c r="L99" s="9">
        <f>(IF((Assumptions!$C$12/12)-E99&lt;0,0,(Assumptions!$C$12/12)-E99))</f>
        <v>0</v>
      </c>
      <c r="O99" s="9">
        <f t="shared" si="6"/>
        <v>0</v>
      </c>
      <c r="P99" s="35">
        <f>Assumptions!$C$12/12</f>
        <v>2916.6666666666665</v>
      </c>
      <c r="Q99" s="9">
        <f>Assumptions!$C$13/12</f>
        <v>1833.3333333333333</v>
      </c>
    </row>
    <row r="100" spans="1:17">
      <c r="A100" s="3">
        <f>Evaporation!A99</f>
        <v>17564</v>
      </c>
      <c r="B100" s="9">
        <f t="shared" si="7"/>
        <v>1948</v>
      </c>
      <c r="C100" s="4">
        <f>Assumptions!$C$1/Assumptions!$C$2*VLOOKUP(A100,Inflow!$A$2:$B$781,2,FALSE)</f>
        <v>48050</v>
      </c>
      <c r="D100">
        <f>VLOOKUP(A100,'Supplemental Flows'!$A$2:$B$781,2,FALSE)</f>
        <v>0</v>
      </c>
      <c r="E100" s="9">
        <f>VLOOKUP(J99,Assumptions!$D$33:$E$127,2)/12</f>
        <v>7500.0000278166981</v>
      </c>
      <c r="F100" s="4">
        <f>VLOOKUP(J99,'Capacity Curve'!$C$2:$E$98,3,TRUE)</f>
        <v>27300</v>
      </c>
      <c r="G100" s="12">
        <f>VLOOKUP(A100,Evaporation!$A$2:$F$781,6,FALSE)/12</f>
        <v>-0.11098166666666669</v>
      </c>
      <c r="H100" s="4">
        <f t="shared" si="5"/>
        <v>-3029.7995000000005</v>
      </c>
      <c r="I100" s="4">
        <f>IF(J99+C100+D100-E100-H100&gt;Assumptions!$C$5,J99+C100+D100-E100-H100-Assumptions!$C$5,0)</f>
        <v>0</v>
      </c>
      <c r="J100" s="4">
        <f t="shared" si="8"/>
        <v>780666.65584581019</v>
      </c>
      <c r="K100" s="4">
        <f t="shared" si="9"/>
        <v>656330.98847669456</v>
      </c>
      <c r="L100" s="9">
        <f>(IF((Assumptions!$C$12/12)-E100&lt;0,0,(Assumptions!$C$12/12)-E100))</f>
        <v>0</v>
      </c>
      <c r="O100" s="9">
        <f t="shared" si="6"/>
        <v>0</v>
      </c>
      <c r="P100" s="35">
        <f>Assumptions!$C$12/12</f>
        <v>2916.6666666666665</v>
      </c>
      <c r="Q100" s="9">
        <f>Assumptions!$C$13/12</f>
        <v>1833.3333333333333</v>
      </c>
    </row>
    <row r="101" spans="1:17">
      <c r="A101" s="3">
        <f>Evaporation!A100</f>
        <v>17593</v>
      </c>
      <c r="B101" s="9">
        <f t="shared" si="7"/>
        <v>1948</v>
      </c>
      <c r="C101" s="4">
        <f>Assumptions!$C$1/Assumptions!$C$2*VLOOKUP(A101,Inflow!$A$2:$B$781,2,FALSE)</f>
        <v>12230</v>
      </c>
      <c r="D101">
        <f>VLOOKUP(A101,'Supplemental Flows'!$A$2:$B$781,2,FALSE)</f>
        <v>0</v>
      </c>
      <c r="E101" s="9">
        <f>VLOOKUP(J100,Assumptions!$D$33:$E$127,2)/12</f>
        <v>7500.0000278166981</v>
      </c>
      <c r="F101" s="4">
        <f>VLOOKUP(J100,'Capacity Curve'!$C$2:$E$98,3,TRUE)</f>
        <v>27300</v>
      </c>
      <c r="G101" s="12">
        <f>VLOOKUP(A101,Evaporation!$A$2:$F$781,6,FALSE)/12</f>
        <v>0.12566416666666666</v>
      </c>
      <c r="H101" s="4">
        <f t="shared" si="5"/>
        <v>3430.63175</v>
      </c>
      <c r="I101" s="4">
        <f>IF(J100+C101+D101-E101-H101&gt;Assumptions!$C$5,J100+C101+D101-E101-H101-Assumptions!$C$5,0)</f>
        <v>0</v>
      </c>
      <c r="J101" s="4">
        <f t="shared" si="8"/>
        <v>781966.02406799351</v>
      </c>
      <c r="K101" s="4">
        <f t="shared" si="9"/>
        <v>656330.98847669456</v>
      </c>
      <c r="L101" s="9">
        <f>(IF((Assumptions!$C$12/12)-E101&lt;0,0,(Assumptions!$C$12/12)-E101))</f>
        <v>0</v>
      </c>
      <c r="O101" s="9">
        <f t="shared" si="6"/>
        <v>0</v>
      </c>
      <c r="P101" s="35">
        <f>Assumptions!$C$12/12</f>
        <v>2916.6666666666665</v>
      </c>
      <c r="Q101" s="9">
        <f>Assumptions!$C$13/12</f>
        <v>1833.3333333333333</v>
      </c>
    </row>
    <row r="102" spans="1:17">
      <c r="A102" s="3">
        <f>Evaporation!A101</f>
        <v>17624</v>
      </c>
      <c r="B102" s="9">
        <f t="shared" si="7"/>
        <v>1948</v>
      </c>
      <c r="C102" s="4">
        <f>Assumptions!$C$1/Assumptions!$C$2*VLOOKUP(A102,Inflow!$A$2:$B$781,2,FALSE)</f>
        <v>2900</v>
      </c>
      <c r="D102">
        <f>VLOOKUP(A102,'Supplemental Flows'!$A$2:$B$781,2,FALSE)</f>
        <v>0</v>
      </c>
      <c r="E102" s="9">
        <f>VLOOKUP(J101,Assumptions!$D$33:$E$127,2)/12</f>
        <v>7500.0000278166981</v>
      </c>
      <c r="F102" s="4">
        <f>VLOOKUP(J101,'Capacity Curve'!$C$2:$E$98,3,TRUE)</f>
        <v>27300</v>
      </c>
      <c r="G102" s="12">
        <f>VLOOKUP(A102,Evaporation!$A$2:$F$781,6,FALSE)/12</f>
        <v>0.35346416666666669</v>
      </c>
      <c r="H102" s="4">
        <f t="shared" si="5"/>
        <v>9649.571750000001</v>
      </c>
      <c r="I102" s="4">
        <f>IF(J101+C102+D102-E102-H102&gt;Assumptions!$C$5,J101+C102+D102-E102-H102-Assumptions!$C$5,0)</f>
        <v>0</v>
      </c>
      <c r="J102" s="4">
        <f t="shared" si="8"/>
        <v>767716.45229017676</v>
      </c>
      <c r="K102" s="4">
        <f t="shared" si="9"/>
        <v>656330.98847669456</v>
      </c>
      <c r="L102" s="9">
        <f>(IF((Assumptions!$C$12/12)-E102&lt;0,0,(Assumptions!$C$12/12)-E102))</f>
        <v>0</v>
      </c>
      <c r="O102" s="9">
        <f t="shared" si="6"/>
        <v>0</v>
      </c>
      <c r="P102" s="35">
        <f>Assumptions!$C$12/12</f>
        <v>2916.6666666666665</v>
      </c>
      <c r="Q102" s="9">
        <f>Assumptions!$C$13/12</f>
        <v>1833.3333333333333</v>
      </c>
    </row>
    <row r="103" spans="1:17">
      <c r="A103" s="3">
        <f>Evaporation!A102</f>
        <v>17654</v>
      </c>
      <c r="B103" s="9">
        <f t="shared" si="7"/>
        <v>1948</v>
      </c>
      <c r="C103" s="4">
        <f>Assumptions!$C$1/Assumptions!$C$2*VLOOKUP(A103,Inflow!$A$2:$B$781,2,FALSE)</f>
        <v>3690</v>
      </c>
      <c r="D103">
        <f>VLOOKUP(A103,'Supplemental Flows'!$A$2:$B$781,2,FALSE)</f>
        <v>0</v>
      </c>
      <c r="E103" s="9">
        <f>VLOOKUP(J102,Assumptions!$D$33:$E$127,2)/12</f>
        <v>7500.0000278166981</v>
      </c>
      <c r="F103" s="4">
        <f>VLOOKUP(J102,'Capacity Curve'!$C$2:$E$98,3,TRUE)</f>
        <v>27300</v>
      </c>
      <c r="G103" s="12">
        <f>VLOOKUP(A103,Evaporation!$A$2:$F$781,6,FALSE)/12</f>
        <v>2.1866666666666679E-3</v>
      </c>
      <c r="H103" s="4">
        <f t="shared" si="5"/>
        <v>59.696000000000033</v>
      </c>
      <c r="I103" s="4">
        <f>IF(J102+C103+D103-E103-H103&gt;Assumptions!$C$5,J102+C103+D103-E103-H103-Assumptions!$C$5,0)</f>
        <v>0</v>
      </c>
      <c r="J103" s="4">
        <f t="shared" si="8"/>
        <v>763846.75626236002</v>
      </c>
      <c r="K103" s="4">
        <f t="shared" si="9"/>
        <v>656330.98847669456</v>
      </c>
      <c r="L103" s="9">
        <f>(IF((Assumptions!$C$12/12)-E103&lt;0,0,(Assumptions!$C$12/12)-E103))</f>
        <v>0</v>
      </c>
      <c r="O103" s="9">
        <f t="shared" si="6"/>
        <v>0</v>
      </c>
      <c r="P103" s="35">
        <f>Assumptions!$C$12/12</f>
        <v>2916.6666666666665</v>
      </c>
      <c r="Q103" s="9">
        <f>Assumptions!$C$13/12</f>
        <v>1833.3333333333333</v>
      </c>
    </row>
    <row r="104" spans="1:17">
      <c r="A104" s="3">
        <f>Evaporation!A103</f>
        <v>17685</v>
      </c>
      <c r="B104" s="9">
        <f t="shared" si="7"/>
        <v>1948</v>
      </c>
      <c r="C104" s="4">
        <f>Assumptions!$C$1/Assumptions!$C$2*VLOOKUP(A104,Inflow!$A$2:$B$781,2,FALSE)</f>
        <v>1790</v>
      </c>
      <c r="D104">
        <f>VLOOKUP(A104,'Supplemental Flows'!$A$2:$B$781,2,FALSE)</f>
        <v>0</v>
      </c>
      <c r="E104" s="9">
        <f>VLOOKUP(J103,Assumptions!$D$33:$E$127,2)/12</f>
        <v>7500.0000278166981</v>
      </c>
      <c r="F104" s="4">
        <f>VLOOKUP(J103,'Capacity Curve'!$C$2:$E$98,3,TRUE)</f>
        <v>27300</v>
      </c>
      <c r="G104" s="12">
        <f>VLOOKUP(A104,Evaporation!$A$2:$F$781,6,FALSE)/12</f>
        <v>0.37410749999999998</v>
      </c>
      <c r="H104" s="4">
        <f t="shared" si="5"/>
        <v>10213.134749999999</v>
      </c>
      <c r="I104" s="4">
        <f>IF(J103+C104+D104-E104-H104&gt;Assumptions!$C$5,J103+C104+D104-E104-H104-Assumptions!$C$5,0)</f>
        <v>0</v>
      </c>
      <c r="J104" s="4">
        <f t="shared" si="8"/>
        <v>747923.62148454331</v>
      </c>
      <c r="K104" s="4">
        <f t="shared" si="9"/>
        <v>656330.98847669456</v>
      </c>
      <c r="L104" s="9">
        <f>(IF((Assumptions!$C$12/12)-E104&lt;0,0,(Assumptions!$C$12/12)-E104))</f>
        <v>0</v>
      </c>
      <c r="O104" s="9">
        <f t="shared" si="6"/>
        <v>0</v>
      </c>
      <c r="P104" s="35">
        <f>Assumptions!$C$12/12</f>
        <v>2916.6666666666665</v>
      </c>
      <c r="Q104" s="9">
        <f>Assumptions!$C$13/12</f>
        <v>1833.3333333333333</v>
      </c>
    </row>
    <row r="105" spans="1:17">
      <c r="A105" s="3">
        <f>Evaporation!A104</f>
        <v>17715</v>
      </c>
      <c r="B105" s="9">
        <f t="shared" si="7"/>
        <v>1948</v>
      </c>
      <c r="C105" s="4">
        <f>Assumptions!$C$1/Assumptions!$C$2*VLOOKUP(A105,Inflow!$A$2:$B$781,2,FALSE)</f>
        <v>2520</v>
      </c>
      <c r="D105">
        <f>VLOOKUP(A105,'Supplemental Flows'!$A$2:$B$781,2,FALSE)</f>
        <v>0</v>
      </c>
      <c r="E105" s="9">
        <f>VLOOKUP(J104,Assumptions!$D$33:$E$127,2)/12</f>
        <v>7500.0000278166981</v>
      </c>
      <c r="F105" s="4">
        <f>VLOOKUP(J104,'Capacity Curve'!$C$2:$E$98,3,TRUE)</f>
        <v>27300</v>
      </c>
      <c r="G105" s="12">
        <f>VLOOKUP(A105,Evaporation!$A$2:$F$781,6,FALSE)/12</f>
        <v>0.42196166666666673</v>
      </c>
      <c r="H105" s="4">
        <f t="shared" si="5"/>
        <v>11519.553500000002</v>
      </c>
      <c r="I105" s="4">
        <f>IF(J104+C105+D105-E105-H105&gt;Assumptions!$C$5,J104+C105+D105-E105-H105-Assumptions!$C$5,0)</f>
        <v>0</v>
      </c>
      <c r="J105" s="4">
        <f t="shared" si="8"/>
        <v>731424.06795672653</v>
      </c>
      <c r="K105" s="4">
        <f t="shared" si="9"/>
        <v>656330.98847669456</v>
      </c>
      <c r="L105" s="9">
        <f>(IF((Assumptions!$C$12/12)-E105&lt;0,0,(Assumptions!$C$12/12)-E105))</f>
        <v>0</v>
      </c>
      <c r="O105" s="9">
        <f t="shared" si="6"/>
        <v>0</v>
      </c>
      <c r="P105" s="35">
        <f>Assumptions!$C$12/12</f>
        <v>2916.6666666666665</v>
      </c>
      <c r="Q105" s="9">
        <f>Assumptions!$C$13/12</f>
        <v>1833.3333333333333</v>
      </c>
    </row>
    <row r="106" spans="1:17">
      <c r="A106" s="3">
        <f>Evaporation!A105</f>
        <v>17746</v>
      </c>
      <c r="B106" s="9">
        <f t="shared" si="7"/>
        <v>1948</v>
      </c>
      <c r="C106" s="4">
        <f>Assumptions!$C$1/Assumptions!$C$2*VLOOKUP(A106,Inflow!$A$2:$B$781,2,FALSE)</f>
        <v>0</v>
      </c>
      <c r="D106">
        <f>VLOOKUP(A106,'Supplemental Flows'!$A$2:$B$781,2,FALSE)</f>
        <v>0</v>
      </c>
      <c r="E106" s="9">
        <f>VLOOKUP(J105,Assumptions!$D$33:$E$127,2)/12</f>
        <v>7500.0000278166981</v>
      </c>
      <c r="F106" s="4">
        <f>VLOOKUP(J105,'Capacity Curve'!$C$2:$E$98,3,TRUE)</f>
        <v>27300</v>
      </c>
      <c r="G106" s="12">
        <f>VLOOKUP(A106,Evaporation!$A$2:$F$781,6,FALSE)/12</f>
        <v>0.7798166666666666</v>
      </c>
      <c r="H106" s="4">
        <f t="shared" si="5"/>
        <v>21288.994999999999</v>
      </c>
      <c r="I106" s="4">
        <f>IF(J105+C106+D106-E106-H106&gt;Assumptions!$C$5,J105+C106+D106-E106-H106-Assumptions!$C$5,0)</f>
        <v>0</v>
      </c>
      <c r="J106" s="4">
        <f t="shared" si="8"/>
        <v>702635.07292890979</v>
      </c>
      <c r="K106" s="4">
        <f t="shared" si="9"/>
        <v>656330.98847669456</v>
      </c>
      <c r="L106" s="9">
        <f>(IF((Assumptions!$C$12/12)-E106&lt;0,0,(Assumptions!$C$12/12)-E106))</f>
        <v>0</v>
      </c>
      <c r="O106" s="9">
        <f t="shared" si="6"/>
        <v>0</v>
      </c>
      <c r="P106" s="35">
        <f>Assumptions!$C$12/12</f>
        <v>2916.6666666666665</v>
      </c>
      <c r="Q106" s="9">
        <f>Assumptions!$C$13/12</f>
        <v>1833.3333333333333</v>
      </c>
    </row>
    <row r="107" spans="1:17">
      <c r="A107" s="3">
        <f>Evaporation!A106</f>
        <v>17777</v>
      </c>
      <c r="B107" s="9">
        <f t="shared" si="7"/>
        <v>1948</v>
      </c>
      <c r="C107" s="4">
        <f>Assumptions!$C$1/Assumptions!$C$2*VLOOKUP(A107,Inflow!$A$2:$B$781,2,FALSE)</f>
        <v>0</v>
      </c>
      <c r="D107">
        <f>VLOOKUP(A107,'Supplemental Flows'!$A$2:$B$781,2,FALSE)</f>
        <v>0</v>
      </c>
      <c r="E107" s="9">
        <f>VLOOKUP(J106,Assumptions!$D$33:$E$127,2)/12</f>
        <v>7500.0000257943584</v>
      </c>
      <c r="F107" s="4">
        <f>VLOOKUP(J106,'Capacity Curve'!$C$2:$E$98,3,TRUE)</f>
        <v>26600</v>
      </c>
      <c r="G107" s="12">
        <f>VLOOKUP(A107,Evaporation!$A$2:$F$781,6,FALSE)/12</f>
        <v>0.67755916666666671</v>
      </c>
      <c r="H107" s="4">
        <f t="shared" si="5"/>
        <v>18023.073833333336</v>
      </c>
      <c r="I107" s="4">
        <f>IF(J106+C107+D107-E107-H107&gt;Assumptions!$C$5,J106+C107+D107-E107-H107-Assumptions!$C$5,0)</f>
        <v>0</v>
      </c>
      <c r="J107" s="4">
        <f t="shared" si="8"/>
        <v>677111.99906978209</v>
      </c>
      <c r="K107" s="4">
        <f t="shared" si="9"/>
        <v>656330.98847669456</v>
      </c>
      <c r="L107" s="9">
        <f>(IF((Assumptions!$C$12/12)-E107&lt;0,0,(Assumptions!$C$12/12)-E107))</f>
        <v>0</v>
      </c>
      <c r="O107" s="9">
        <f t="shared" si="6"/>
        <v>0</v>
      </c>
      <c r="P107" s="35">
        <f>Assumptions!$C$12/12</f>
        <v>2916.6666666666665</v>
      </c>
      <c r="Q107" s="9">
        <f>Assumptions!$C$13/12</f>
        <v>1833.3333333333333</v>
      </c>
    </row>
    <row r="108" spans="1:17">
      <c r="A108" s="3">
        <f>Evaporation!A107</f>
        <v>17807</v>
      </c>
      <c r="B108" s="9">
        <f t="shared" si="7"/>
        <v>1948</v>
      </c>
      <c r="C108" s="4">
        <f>Assumptions!$C$1/Assumptions!$C$2*VLOOKUP(A108,Inflow!$A$2:$B$781,2,FALSE)</f>
        <v>0</v>
      </c>
      <c r="D108">
        <f>VLOOKUP(A108,'Supplemental Flows'!$A$2:$B$781,2,FALSE)</f>
        <v>0</v>
      </c>
      <c r="E108" s="9">
        <f>VLOOKUP(J107,Assumptions!$D$33:$E$127,2)/12</f>
        <v>7500.0000239048977</v>
      </c>
      <c r="F108" s="4">
        <f>VLOOKUP(J107,'Capacity Curve'!$C$2:$E$98,3,TRUE)</f>
        <v>25800</v>
      </c>
      <c r="G108" s="12">
        <f>VLOOKUP(A108,Evaporation!$A$2:$F$781,6,FALSE)/12</f>
        <v>0.44101750000000006</v>
      </c>
      <c r="H108" s="4">
        <f t="shared" si="5"/>
        <v>11378.251500000002</v>
      </c>
      <c r="I108" s="4">
        <f>IF(J107+C108+D108-E108-H108&gt;Assumptions!$C$5,J107+C108+D108-E108-H108-Assumptions!$C$5,0)</f>
        <v>0</v>
      </c>
      <c r="J108" s="4">
        <f t="shared" si="8"/>
        <v>658233.74754587712</v>
      </c>
      <c r="K108" s="4">
        <f t="shared" si="9"/>
        <v>656330.98847669456</v>
      </c>
      <c r="L108" s="9">
        <f>(IF((Assumptions!$C$12/12)-E108&lt;0,0,(Assumptions!$C$12/12)-E108))</f>
        <v>0</v>
      </c>
      <c r="O108" s="9">
        <f t="shared" si="6"/>
        <v>0</v>
      </c>
      <c r="P108" s="35">
        <f>Assumptions!$C$12/12</f>
        <v>2916.6666666666665</v>
      </c>
      <c r="Q108" s="9">
        <f>Assumptions!$C$13/12</f>
        <v>1833.3333333333333</v>
      </c>
    </row>
    <row r="109" spans="1:17">
      <c r="A109" s="3">
        <f>Evaporation!A108</f>
        <v>17838</v>
      </c>
      <c r="B109" s="9">
        <f t="shared" si="7"/>
        <v>1948</v>
      </c>
      <c r="C109" s="4">
        <f>Assumptions!$C$1/Assumptions!$C$2*VLOOKUP(A109,Inflow!$A$2:$B$781,2,FALSE)</f>
        <v>0</v>
      </c>
      <c r="D109">
        <f>VLOOKUP(A109,'Supplemental Flows'!$A$2:$B$781,2,FALSE)</f>
        <v>0</v>
      </c>
      <c r="E109" s="9">
        <f>VLOOKUP(J108,Assumptions!$D$33:$E$127,2)/12</f>
        <v>7500.0000221349246</v>
      </c>
      <c r="F109" s="4">
        <f>VLOOKUP(J108,'Capacity Curve'!$C$2:$E$98,3,TRUE)</f>
        <v>25200</v>
      </c>
      <c r="G109" s="12">
        <f>VLOOKUP(A109,Evaporation!$A$2:$F$781,6,FALSE)/12</f>
        <v>0.38621166666666668</v>
      </c>
      <c r="H109" s="4">
        <f t="shared" si="5"/>
        <v>9732.5339999999997</v>
      </c>
      <c r="I109" s="4">
        <f>IF(J108+C109+D109-E109-H109&gt;Assumptions!$C$5,J108+C109+D109-E109-H109-Assumptions!$C$5,0)</f>
        <v>0</v>
      </c>
      <c r="J109" s="4">
        <f t="shared" si="8"/>
        <v>641001.21352374216</v>
      </c>
      <c r="K109" s="4">
        <f t="shared" si="9"/>
        <v>641001.21352374216</v>
      </c>
      <c r="L109" s="9">
        <f>(IF((Assumptions!$C$12/12)-E109&lt;0,0,(Assumptions!$C$12/12)-E109))</f>
        <v>0</v>
      </c>
      <c r="M109" s="9"/>
      <c r="N109" s="9"/>
      <c r="O109" s="9">
        <f t="shared" si="6"/>
        <v>0</v>
      </c>
      <c r="P109" s="35">
        <f>Assumptions!$C$12/12</f>
        <v>2916.6666666666665</v>
      </c>
      <c r="Q109" s="9">
        <f>Assumptions!$C$13/12</f>
        <v>1833.3333333333333</v>
      </c>
    </row>
    <row r="110" spans="1:17">
      <c r="A110" s="3">
        <f>Evaporation!A109</f>
        <v>17868</v>
      </c>
      <c r="B110" s="9">
        <f t="shared" si="7"/>
        <v>1948</v>
      </c>
      <c r="C110" s="4">
        <f>Assumptions!$C$1/Assumptions!$C$2*VLOOKUP(A110,Inflow!$A$2:$B$781,2,FALSE)</f>
        <v>0</v>
      </c>
      <c r="D110">
        <f>VLOOKUP(A110,'Supplemental Flows'!$A$2:$B$781,2,FALSE)</f>
        <v>0</v>
      </c>
      <c r="E110" s="9">
        <f>VLOOKUP(J109,Assumptions!$D$33:$E$127,2)/12</f>
        <v>7500.0000204788312</v>
      </c>
      <c r="F110" s="4">
        <f>VLOOKUP(J109,'Capacity Curve'!$C$2:$E$98,3,TRUE)</f>
        <v>24400</v>
      </c>
      <c r="G110" s="12">
        <f>VLOOKUP(A110,Evaporation!$A$2:$F$781,6,FALSE)/12</f>
        <v>0.21948916666666665</v>
      </c>
      <c r="H110" s="4">
        <f t="shared" si="5"/>
        <v>5355.5356666666667</v>
      </c>
      <c r="I110" s="4">
        <f>IF(J109+C110+D110-E110-H110&gt;Assumptions!$C$5,J109+C110+D110-E110-H110-Assumptions!$C$5,0)</f>
        <v>0</v>
      </c>
      <c r="J110" s="4">
        <f t="shared" si="8"/>
        <v>628145.67783659662</v>
      </c>
      <c r="K110" s="4">
        <f t="shared" si="9"/>
        <v>628145.67783659662</v>
      </c>
      <c r="L110" s="9">
        <f>(IF((Assumptions!$C$12/12)-E110&lt;0,0,(Assumptions!$C$12/12)-E110))</f>
        <v>0</v>
      </c>
      <c r="M110" s="9">
        <f>SUM(L99:L110)</f>
        <v>0</v>
      </c>
      <c r="N110" s="9">
        <f>SUM(E99:E110)</f>
        <v>90000.000314846591</v>
      </c>
      <c r="O110" s="9">
        <f t="shared" si="6"/>
        <v>0</v>
      </c>
      <c r="P110" s="35">
        <f>Assumptions!$C$12/12</f>
        <v>2916.6666666666665</v>
      </c>
      <c r="Q110" s="9">
        <f>Assumptions!$C$13/12</f>
        <v>1833.3333333333333</v>
      </c>
    </row>
    <row r="111" spans="1:17">
      <c r="A111" s="3">
        <f>Evaporation!A110</f>
        <v>17899</v>
      </c>
      <c r="B111" s="9">
        <f t="shared" si="7"/>
        <v>1949</v>
      </c>
      <c r="C111" s="4">
        <f>Assumptions!$C$1/Assumptions!$C$2*VLOOKUP(A111,Inflow!$A$2:$B$781,2,FALSE)</f>
        <v>553</v>
      </c>
      <c r="D111">
        <f>VLOOKUP(A111,'Supplemental Flows'!$A$2:$B$781,2,FALSE)</f>
        <v>0</v>
      </c>
      <c r="E111" s="9">
        <f>VLOOKUP(J110,Assumptions!$D$33:$E$127,2)/12</f>
        <v>7500.0000204788312</v>
      </c>
      <c r="F111" s="4">
        <f>VLOOKUP(J110,'Capacity Curve'!$C$2:$E$98,3,TRUE)</f>
        <v>24400</v>
      </c>
      <c r="G111" s="12">
        <f>VLOOKUP(A111,Evaporation!$A$2:$F$781,6,FALSE)/12</f>
        <v>-0.31440916666666668</v>
      </c>
      <c r="H111" s="4">
        <f t="shared" si="5"/>
        <v>-7671.5836666666673</v>
      </c>
      <c r="I111" s="4">
        <f>IF(J110+C111+D111-E111-H111&gt;Assumptions!$C$5,J110+C111+D111-E111-H111-Assumptions!$C$5,0)</f>
        <v>0</v>
      </c>
      <c r="J111" s="4">
        <f t="shared" si="8"/>
        <v>628870.26148278441</v>
      </c>
      <c r="K111" s="4">
        <f t="shared" si="9"/>
        <v>628145.67783659662</v>
      </c>
      <c r="L111" s="9">
        <f>(IF((Assumptions!$C$12/12)-E111&lt;0,0,(Assumptions!$C$12/12)-E111))</f>
        <v>0</v>
      </c>
      <c r="O111" s="9">
        <f t="shared" si="6"/>
        <v>0</v>
      </c>
      <c r="P111" s="35">
        <f>Assumptions!$C$12/12</f>
        <v>2916.6666666666665</v>
      </c>
      <c r="Q111" s="9">
        <f>Assumptions!$C$13/12</f>
        <v>1833.3333333333333</v>
      </c>
    </row>
    <row r="112" spans="1:17">
      <c r="A112" s="3">
        <f>Evaporation!A111</f>
        <v>17930</v>
      </c>
      <c r="B112" s="9">
        <f t="shared" si="7"/>
        <v>1949</v>
      </c>
      <c r="C112" s="4">
        <f>Assumptions!$C$1/Assumptions!$C$2*VLOOKUP(A112,Inflow!$A$2:$B$781,2,FALSE)</f>
        <v>5070</v>
      </c>
      <c r="D112">
        <f>VLOOKUP(A112,'Supplemental Flows'!$A$2:$B$781,2,FALSE)</f>
        <v>0</v>
      </c>
      <c r="E112" s="9">
        <f>VLOOKUP(J111,Assumptions!$D$33:$E$127,2)/12</f>
        <v>7500.0000204788312</v>
      </c>
      <c r="F112" s="4">
        <f>VLOOKUP(J111,'Capacity Curve'!$C$2:$E$98,3,TRUE)</f>
        <v>24400</v>
      </c>
      <c r="G112" s="12">
        <f>VLOOKUP(A112,Evaporation!$A$2:$F$781,6,FALSE)/12</f>
        <v>-0.11442999999999999</v>
      </c>
      <c r="H112" s="4">
        <f t="shared" si="5"/>
        <v>-2792.0919999999996</v>
      </c>
      <c r="I112" s="4">
        <f>IF(J111+C112+D112-E112-H112&gt;Assumptions!$C$5,J111+C112+D112-E112-H112-Assumptions!$C$5,0)</f>
        <v>0</v>
      </c>
      <c r="J112" s="4">
        <f t="shared" si="8"/>
        <v>629232.3534623055</v>
      </c>
      <c r="K112" s="4">
        <f t="shared" si="9"/>
        <v>628145.67783659662</v>
      </c>
      <c r="L112" s="9">
        <f>(IF((Assumptions!$C$12/12)-E112&lt;0,0,(Assumptions!$C$12/12)-E112))</f>
        <v>0</v>
      </c>
      <c r="O112" s="9">
        <f t="shared" si="6"/>
        <v>0</v>
      </c>
      <c r="P112" s="35">
        <f>Assumptions!$C$12/12</f>
        <v>2916.6666666666665</v>
      </c>
      <c r="Q112" s="9">
        <f>Assumptions!$C$13/12</f>
        <v>1833.3333333333333</v>
      </c>
    </row>
    <row r="113" spans="1:17">
      <c r="A113" s="3">
        <f>Evaporation!A112</f>
        <v>17958</v>
      </c>
      <c r="B113" s="9">
        <f t="shared" si="7"/>
        <v>1949</v>
      </c>
      <c r="C113" s="4">
        <f>Assumptions!$C$1/Assumptions!$C$2*VLOOKUP(A113,Inflow!$A$2:$B$781,2,FALSE)</f>
        <v>10460</v>
      </c>
      <c r="D113">
        <f>VLOOKUP(A113,'Supplemental Flows'!$A$2:$B$781,2,FALSE)</f>
        <v>0</v>
      </c>
      <c r="E113" s="9">
        <f>VLOOKUP(J112,Assumptions!$D$33:$E$127,2)/12</f>
        <v>7500.0000204788312</v>
      </c>
      <c r="F113" s="4">
        <f>VLOOKUP(J112,'Capacity Curve'!$C$2:$E$98,3,TRUE)</f>
        <v>24400</v>
      </c>
      <c r="G113" s="12">
        <f>VLOOKUP(A113,Evaporation!$A$2:$F$781,6,FALSE)/12</f>
        <v>5.9805000000000004E-2</v>
      </c>
      <c r="H113" s="4">
        <f t="shared" si="5"/>
        <v>1459.2420000000002</v>
      </c>
      <c r="I113" s="4">
        <f>IF(J112+C113+D113-E113-H113&gt;Assumptions!$C$5,J112+C113+D113-E113-H113-Assumptions!$C$5,0)</f>
        <v>0</v>
      </c>
      <c r="J113" s="4">
        <f t="shared" si="8"/>
        <v>630733.11144182668</v>
      </c>
      <c r="K113" s="4">
        <f t="shared" si="9"/>
        <v>628145.67783659662</v>
      </c>
      <c r="L113" s="9">
        <f>(IF((Assumptions!$C$12/12)-E113&lt;0,0,(Assumptions!$C$12/12)-E113))</f>
        <v>0</v>
      </c>
      <c r="O113" s="9">
        <f t="shared" si="6"/>
        <v>0</v>
      </c>
      <c r="P113" s="35">
        <f>Assumptions!$C$12/12</f>
        <v>2916.6666666666665</v>
      </c>
      <c r="Q113" s="9">
        <f>Assumptions!$C$13/12</f>
        <v>1833.3333333333333</v>
      </c>
    </row>
    <row r="114" spans="1:17">
      <c r="A114" s="3">
        <f>Evaporation!A113</f>
        <v>17989</v>
      </c>
      <c r="B114" s="9">
        <f t="shared" si="7"/>
        <v>1949</v>
      </c>
      <c r="C114" s="4">
        <f>Assumptions!$C$1/Assumptions!$C$2*VLOOKUP(A114,Inflow!$A$2:$B$781,2,FALSE)</f>
        <v>1730</v>
      </c>
      <c r="D114">
        <f>VLOOKUP(A114,'Supplemental Flows'!$A$2:$B$781,2,FALSE)</f>
        <v>0</v>
      </c>
      <c r="E114" s="9">
        <f>VLOOKUP(J113,Assumptions!$D$33:$E$127,2)/12</f>
        <v>7500.0000204788312</v>
      </c>
      <c r="F114" s="4">
        <f>VLOOKUP(J113,'Capacity Curve'!$C$2:$E$98,3,TRUE)</f>
        <v>24400</v>
      </c>
      <c r="G114" s="12">
        <f>VLOOKUP(A114,Evaporation!$A$2:$F$781,6,FALSE)/12</f>
        <v>9.2255833333333329E-2</v>
      </c>
      <c r="H114" s="4">
        <f t="shared" si="5"/>
        <v>2251.0423333333333</v>
      </c>
      <c r="I114" s="4">
        <f>IF(J113+C114+D114-E114-H114&gt;Assumptions!$C$5,J113+C114+D114-E114-H114-Assumptions!$C$5,0)</f>
        <v>0</v>
      </c>
      <c r="J114" s="4">
        <f t="shared" si="8"/>
        <v>622712.06908801454</v>
      </c>
      <c r="K114" s="4">
        <f t="shared" si="9"/>
        <v>622712.06908801454</v>
      </c>
      <c r="L114" s="9">
        <f>(IF((Assumptions!$C$12/12)-E114&lt;0,0,(Assumptions!$C$12/12)-E114))</f>
        <v>0</v>
      </c>
      <c r="O114" s="9">
        <f t="shared" si="6"/>
        <v>0</v>
      </c>
      <c r="P114" s="35">
        <f>Assumptions!$C$12/12</f>
        <v>2916.6666666666665</v>
      </c>
      <c r="Q114" s="9">
        <f>Assumptions!$C$13/12</f>
        <v>1833.3333333333333</v>
      </c>
    </row>
    <row r="115" spans="1:17">
      <c r="A115" s="3">
        <f>Evaporation!A114</f>
        <v>18019</v>
      </c>
      <c r="B115" s="9">
        <f t="shared" si="7"/>
        <v>1949</v>
      </c>
      <c r="C115" s="4">
        <f>Assumptions!$C$1/Assumptions!$C$2*VLOOKUP(A115,Inflow!$A$2:$B$781,2,FALSE)</f>
        <v>53510</v>
      </c>
      <c r="D115">
        <f>VLOOKUP(A115,'Supplemental Flows'!$A$2:$B$781,2,FALSE)</f>
        <v>0</v>
      </c>
      <c r="E115" s="9">
        <f>VLOOKUP(J114,Assumptions!$D$33:$E$127,2)/12</f>
        <v>7500.0000189374632</v>
      </c>
      <c r="F115" s="4">
        <f>VLOOKUP(J114,'Capacity Curve'!$C$2:$E$98,3,TRUE)</f>
        <v>23700</v>
      </c>
      <c r="G115" s="12">
        <f>VLOOKUP(A115,Evaporation!$A$2:$F$781,6,FALSE)/12</f>
        <v>-0.12373249999999998</v>
      </c>
      <c r="H115" s="4">
        <f t="shared" si="5"/>
        <v>-2932.4602499999996</v>
      </c>
      <c r="I115" s="4">
        <f>IF(J114+C115+D115-E115-H115&gt;Assumptions!$C$5,J114+C115+D115-E115-H115-Assumptions!$C$5,0)</f>
        <v>0</v>
      </c>
      <c r="J115" s="4">
        <f t="shared" si="8"/>
        <v>671654.52931907703</v>
      </c>
      <c r="K115" s="4">
        <f t="shared" si="9"/>
        <v>622712.06908801454</v>
      </c>
      <c r="L115" s="9">
        <f>(IF((Assumptions!$C$12/12)-E115&lt;0,0,(Assumptions!$C$12/12)-E115))</f>
        <v>0</v>
      </c>
      <c r="O115" s="9">
        <f t="shared" si="6"/>
        <v>0</v>
      </c>
      <c r="P115" s="35">
        <f>Assumptions!$C$12/12</f>
        <v>2916.6666666666665</v>
      </c>
      <c r="Q115" s="9">
        <f>Assumptions!$C$13/12</f>
        <v>1833.3333333333333</v>
      </c>
    </row>
    <row r="116" spans="1:17">
      <c r="A116" s="3">
        <f>Evaporation!A115</f>
        <v>18050</v>
      </c>
      <c r="B116" s="9">
        <f t="shared" si="7"/>
        <v>1949</v>
      </c>
      <c r="C116" s="4">
        <f>Assumptions!$C$1/Assumptions!$C$2*VLOOKUP(A116,Inflow!$A$2:$B$781,2,FALSE)</f>
        <v>30340</v>
      </c>
      <c r="D116">
        <f>VLOOKUP(A116,'Supplemental Flows'!$A$2:$B$781,2,FALSE)</f>
        <v>0</v>
      </c>
      <c r="E116" s="9">
        <f>VLOOKUP(J115,Assumptions!$D$33:$E$127,2)/12</f>
        <v>7500.0000221349246</v>
      </c>
      <c r="F116" s="4">
        <f>VLOOKUP(J115,'Capacity Curve'!$C$2:$E$98,3,TRUE)</f>
        <v>25200</v>
      </c>
      <c r="G116" s="12">
        <f>VLOOKUP(A116,Evaporation!$A$2:$F$781,6,FALSE)/12</f>
        <v>0.25038583333333336</v>
      </c>
      <c r="H116" s="4">
        <f t="shared" si="5"/>
        <v>6309.7230000000009</v>
      </c>
      <c r="I116" s="4">
        <f>IF(J115+C116+D116-E116-H116&gt;Assumptions!$C$5,J115+C116+D116-E116-H116-Assumptions!$C$5,0)</f>
        <v>0</v>
      </c>
      <c r="J116" s="4">
        <f t="shared" si="8"/>
        <v>688184.80629694206</v>
      </c>
      <c r="K116" s="4">
        <f t="shared" si="9"/>
        <v>622712.06908801454</v>
      </c>
      <c r="L116" s="9">
        <f>(IF((Assumptions!$C$12/12)-E116&lt;0,0,(Assumptions!$C$12/12)-E116))</f>
        <v>0</v>
      </c>
      <c r="O116" s="9">
        <f t="shared" si="6"/>
        <v>0</v>
      </c>
      <c r="P116" s="35">
        <f>Assumptions!$C$12/12</f>
        <v>2916.6666666666665</v>
      </c>
      <c r="Q116" s="9">
        <f>Assumptions!$C$13/12</f>
        <v>1833.3333333333333</v>
      </c>
    </row>
    <row r="117" spans="1:17">
      <c r="A117" s="3">
        <f>Evaporation!A116</f>
        <v>18080</v>
      </c>
      <c r="B117" s="9">
        <f t="shared" si="7"/>
        <v>1949</v>
      </c>
      <c r="C117" s="4">
        <f>Assumptions!$C$1/Assumptions!$C$2*VLOOKUP(A117,Inflow!$A$2:$B$781,2,FALSE)</f>
        <v>766</v>
      </c>
      <c r="D117">
        <f>VLOOKUP(A117,'Supplemental Flows'!$A$2:$B$781,2,FALSE)</f>
        <v>0</v>
      </c>
      <c r="E117" s="9">
        <f>VLOOKUP(J116,Assumptions!$D$33:$E$127,2)/12</f>
        <v>7500.0000239048977</v>
      </c>
      <c r="F117" s="4">
        <f>VLOOKUP(J116,'Capacity Curve'!$C$2:$E$98,3,TRUE)</f>
        <v>25800</v>
      </c>
      <c r="G117" s="12">
        <f>VLOOKUP(A117,Evaporation!$A$2:$F$781,6,FALSE)/12</f>
        <v>0.58046333333333333</v>
      </c>
      <c r="H117" s="4">
        <f t="shared" si="5"/>
        <v>14975.954</v>
      </c>
      <c r="I117" s="4">
        <f>IF(J116+C117+D117-E117-H117&gt;Assumptions!$C$5,J116+C117+D117-E117-H117-Assumptions!$C$5,0)</f>
        <v>0</v>
      </c>
      <c r="J117" s="4">
        <f t="shared" si="8"/>
        <v>666474.85227303708</v>
      </c>
      <c r="K117" s="4">
        <f t="shared" si="9"/>
        <v>622712.06908801454</v>
      </c>
      <c r="L117" s="9">
        <f>(IF((Assumptions!$C$12/12)-E117&lt;0,0,(Assumptions!$C$12/12)-E117))</f>
        <v>0</v>
      </c>
      <c r="O117" s="9">
        <f t="shared" si="6"/>
        <v>0</v>
      </c>
      <c r="P117" s="35">
        <f>Assumptions!$C$12/12</f>
        <v>2916.6666666666665</v>
      </c>
      <c r="Q117" s="9">
        <f>Assumptions!$C$13/12</f>
        <v>1833.3333333333333</v>
      </c>
    </row>
    <row r="118" spans="1:17">
      <c r="A118" s="3">
        <f>Evaporation!A117</f>
        <v>18111</v>
      </c>
      <c r="B118" s="9">
        <f t="shared" si="7"/>
        <v>1949</v>
      </c>
      <c r="C118" s="4">
        <f>Assumptions!$C$1/Assumptions!$C$2*VLOOKUP(A118,Inflow!$A$2:$B$781,2,FALSE)</f>
        <v>196</v>
      </c>
      <c r="D118">
        <f>VLOOKUP(A118,'Supplemental Flows'!$A$2:$B$781,2,FALSE)</f>
        <v>0</v>
      </c>
      <c r="E118" s="9">
        <f>VLOOKUP(J117,Assumptions!$D$33:$E$127,2)/12</f>
        <v>7500.0000221349246</v>
      </c>
      <c r="F118" s="4">
        <f>VLOOKUP(J117,'Capacity Curve'!$C$2:$E$98,3,TRUE)</f>
        <v>25200</v>
      </c>
      <c r="G118" s="12">
        <f>VLOOKUP(A118,Evaporation!$A$2:$F$781,6,FALSE)/12</f>
        <v>0.53310916666666663</v>
      </c>
      <c r="H118" s="4">
        <f t="shared" si="5"/>
        <v>13434.350999999999</v>
      </c>
      <c r="I118" s="4">
        <f>IF(J117+C118+D118-E118-H118&gt;Assumptions!$C$5,J117+C118+D118-E118-H118-Assumptions!$C$5,0)</f>
        <v>0</v>
      </c>
      <c r="J118" s="4">
        <f t="shared" si="8"/>
        <v>645736.50125090207</v>
      </c>
      <c r="K118" s="4">
        <f t="shared" si="9"/>
        <v>622712.06908801454</v>
      </c>
      <c r="L118" s="9">
        <f>(IF((Assumptions!$C$12/12)-E118&lt;0,0,(Assumptions!$C$12/12)-E118))</f>
        <v>0</v>
      </c>
      <c r="O118" s="9">
        <f t="shared" si="6"/>
        <v>0</v>
      </c>
      <c r="P118" s="35">
        <f>Assumptions!$C$12/12</f>
        <v>2916.6666666666665</v>
      </c>
      <c r="Q118" s="9">
        <f>Assumptions!$C$13/12</f>
        <v>1833.3333333333333</v>
      </c>
    </row>
    <row r="119" spans="1:17">
      <c r="A119" s="3">
        <f>Evaporation!A118</f>
        <v>18142</v>
      </c>
      <c r="B119" s="9">
        <f t="shared" si="7"/>
        <v>1949</v>
      </c>
      <c r="C119" s="4">
        <f>Assumptions!$C$1/Assumptions!$C$2*VLOOKUP(A119,Inflow!$A$2:$B$781,2,FALSE)</f>
        <v>2350</v>
      </c>
      <c r="D119">
        <f>VLOOKUP(A119,'Supplemental Flows'!$A$2:$B$781,2,FALSE)</f>
        <v>0</v>
      </c>
      <c r="E119" s="9">
        <f>VLOOKUP(J118,Assumptions!$D$33:$E$127,2)/12</f>
        <v>7500.0000204788312</v>
      </c>
      <c r="F119" s="4">
        <f>VLOOKUP(J118,'Capacity Curve'!$C$2:$E$98,3,TRUE)</f>
        <v>24400</v>
      </c>
      <c r="G119" s="12">
        <f>VLOOKUP(A119,Evaporation!$A$2:$F$781,6,FALSE)/12</f>
        <v>0.35357</v>
      </c>
      <c r="H119" s="4">
        <f t="shared" si="5"/>
        <v>8627.1080000000002</v>
      </c>
      <c r="I119" s="4">
        <f>IF(J118+C119+D119-E119-H119&gt;Assumptions!$C$5,J118+C119+D119-E119-H119-Assumptions!$C$5,0)</f>
        <v>0</v>
      </c>
      <c r="J119" s="4">
        <f t="shared" si="8"/>
        <v>631959.39323042321</v>
      </c>
      <c r="K119" s="4">
        <f t="shared" si="9"/>
        <v>622712.06908801454</v>
      </c>
      <c r="L119" s="9">
        <f>(IF((Assumptions!$C$12/12)-E119&lt;0,0,(Assumptions!$C$12/12)-E119))</f>
        <v>0</v>
      </c>
      <c r="O119" s="9">
        <f t="shared" si="6"/>
        <v>0</v>
      </c>
      <c r="P119" s="35">
        <f>Assumptions!$C$12/12</f>
        <v>2916.6666666666665</v>
      </c>
      <c r="Q119" s="9">
        <f>Assumptions!$C$13/12</f>
        <v>1833.3333333333333</v>
      </c>
    </row>
    <row r="120" spans="1:17">
      <c r="A120" s="3">
        <f>Evaporation!A119</f>
        <v>18172</v>
      </c>
      <c r="B120" s="9">
        <f t="shared" si="7"/>
        <v>1949</v>
      </c>
      <c r="C120" s="4">
        <f>Assumptions!$C$1/Assumptions!$C$2*VLOOKUP(A120,Inflow!$A$2:$B$781,2,FALSE)</f>
        <v>25870</v>
      </c>
      <c r="D120">
        <f>VLOOKUP(A120,'Supplemental Flows'!$A$2:$B$781,2,FALSE)</f>
        <v>0</v>
      </c>
      <c r="E120" s="9">
        <f>VLOOKUP(J119,Assumptions!$D$33:$E$127,2)/12</f>
        <v>7500.0000204788312</v>
      </c>
      <c r="F120" s="4">
        <f>VLOOKUP(J119,'Capacity Curve'!$C$2:$E$98,3,TRUE)</f>
        <v>24400</v>
      </c>
      <c r="G120" s="12">
        <f>VLOOKUP(A120,Evaporation!$A$2:$F$781,6,FALSE)/12</f>
        <v>-8.9769166666666678E-2</v>
      </c>
      <c r="H120" s="4">
        <f t="shared" si="5"/>
        <v>-2190.367666666667</v>
      </c>
      <c r="I120" s="4">
        <f>IF(J119+C120+D120-E120-H120&gt;Assumptions!$C$5,J119+C120+D120-E120-H120-Assumptions!$C$5,0)</f>
        <v>0</v>
      </c>
      <c r="J120" s="4">
        <f t="shared" si="8"/>
        <v>652519.76087661099</v>
      </c>
      <c r="K120" s="4">
        <f t="shared" si="9"/>
        <v>622712.06908801454</v>
      </c>
      <c r="L120" s="9">
        <f>(IF((Assumptions!$C$12/12)-E120&lt;0,0,(Assumptions!$C$12/12)-E120))</f>
        <v>0</v>
      </c>
      <c r="O120" s="9">
        <f t="shared" si="6"/>
        <v>0</v>
      </c>
      <c r="P120" s="35">
        <f>Assumptions!$C$12/12</f>
        <v>2916.6666666666665</v>
      </c>
      <c r="Q120" s="9">
        <f>Assumptions!$C$13/12</f>
        <v>1833.3333333333333</v>
      </c>
    </row>
    <row r="121" spans="1:17">
      <c r="A121" s="3">
        <f>Evaporation!A120</f>
        <v>18203</v>
      </c>
      <c r="B121" s="9">
        <f t="shared" si="7"/>
        <v>1949</v>
      </c>
      <c r="C121" s="4">
        <f>Assumptions!$C$1/Assumptions!$C$2*VLOOKUP(A121,Inflow!$A$2:$B$781,2,FALSE)</f>
        <v>937</v>
      </c>
      <c r="D121">
        <f>VLOOKUP(A121,'Supplemental Flows'!$A$2:$B$781,2,FALSE)</f>
        <v>0</v>
      </c>
      <c r="E121" s="9">
        <f>VLOOKUP(J120,Assumptions!$D$33:$E$127,2)/12</f>
        <v>7500.0000221349246</v>
      </c>
      <c r="F121" s="4">
        <f>VLOOKUP(J120,'Capacity Curve'!$C$2:$E$98,3,TRUE)</f>
        <v>25200</v>
      </c>
      <c r="G121" s="12">
        <f>VLOOKUP(A121,Evaporation!$A$2:$F$781,6,FALSE)/12</f>
        <v>0.34212333333333333</v>
      </c>
      <c r="H121" s="4">
        <f t="shared" si="5"/>
        <v>8621.5079999999998</v>
      </c>
      <c r="I121" s="4">
        <f>IF(J120+C121+D121-E121-H121&gt;Assumptions!$C$5,J120+C121+D121-E121-H121-Assumptions!$C$5,0)</f>
        <v>0</v>
      </c>
      <c r="J121" s="4">
        <f t="shared" si="8"/>
        <v>637335.25285447598</v>
      </c>
      <c r="K121" s="4">
        <f t="shared" si="9"/>
        <v>622712.06908801454</v>
      </c>
      <c r="L121" s="9">
        <f>(IF((Assumptions!$C$12/12)-E121&lt;0,0,(Assumptions!$C$12/12)-E121))</f>
        <v>0</v>
      </c>
      <c r="M121" s="9"/>
      <c r="N121" s="9"/>
      <c r="O121" s="9">
        <f t="shared" si="6"/>
        <v>0</v>
      </c>
      <c r="P121" s="35">
        <f>Assumptions!$C$12/12</f>
        <v>2916.6666666666665</v>
      </c>
      <c r="Q121" s="9">
        <f>Assumptions!$C$13/12</f>
        <v>1833.3333333333333</v>
      </c>
    </row>
    <row r="122" spans="1:17">
      <c r="A122" s="3">
        <f>Evaporation!A121</f>
        <v>18233</v>
      </c>
      <c r="B122" s="9">
        <f t="shared" si="7"/>
        <v>1949</v>
      </c>
      <c r="C122" s="4">
        <f>Assumptions!$C$1/Assumptions!$C$2*VLOOKUP(A122,Inflow!$A$2:$B$781,2,FALSE)</f>
        <v>855</v>
      </c>
      <c r="D122">
        <f>VLOOKUP(A122,'Supplemental Flows'!$A$2:$B$781,2,FALSE)</f>
        <v>0</v>
      </c>
      <c r="E122" s="9">
        <f>VLOOKUP(J121,Assumptions!$D$33:$E$127,2)/12</f>
        <v>7500.0000204788312</v>
      </c>
      <c r="F122" s="4">
        <f>VLOOKUP(J121,'Capacity Curve'!$C$2:$E$98,3,TRUE)</f>
        <v>24400</v>
      </c>
      <c r="G122" s="12">
        <f>VLOOKUP(A122,Evaporation!$A$2:$F$781,6,FALSE)/12</f>
        <v>5.7675833333333336E-2</v>
      </c>
      <c r="H122" s="4">
        <f t="shared" si="5"/>
        <v>1407.2903333333334</v>
      </c>
      <c r="I122" s="4">
        <f>IF(J121+C122+D122-E122-H122&gt;Assumptions!$C$5,J121+C122+D122-E122-H122-Assumptions!$C$5,0)</f>
        <v>0</v>
      </c>
      <c r="J122" s="4">
        <f t="shared" si="8"/>
        <v>629282.96250066382</v>
      </c>
      <c r="K122" s="4">
        <f t="shared" si="9"/>
        <v>622712.06908801454</v>
      </c>
      <c r="L122" s="9">
        <f>(IF((Assumptions!$C$12/12)-E122&lt;0,0,(Assumptions!$C$12/12)-E122))</f>
        <v>0</v>
      </c>
      <c r="M122" s="9">
        <f>SUM(L111:L122)</f>
        <v>0</v>
      </c>
      <c r="N122" s="9">
        <f>SUM(E111:E122)</f>
        <v>90000.000252598969</v>
      </c>
      <c r="O122" s="9">
        <f t="shared" si="6"/>
        <v>0</v>
      </c>
      <c r="P122" s="35">
        <f>Assumptions!$C$12/12</f>
        <v>2916.6666666666665</v>
      </c>
      <c r="Q122" s="9">
        <f>Assumptions!$C$13/12</f>
        <v>1833.3333333333333</v>
      </c>
    </row>
    <row r="123" spans="1:17">
      <c r="A123" s="3">
        <f>Evaporation!A122</f>
        <v>18264</v>
      </c>
      <c r="B123" s="9">
        <f t="shared" si="7"/>
        <v>1950</v>
      </c>
      <c r="C123" s="4">
        <f>Assumptions!$C$1/Assumptions!$C$2*VLOOKUP(A123,Inflow!$A$2:$B$781,2,FALSE)</f>
        <v>10490</v>
      </c>
      <c r="D123">
        <f>VLOOKUP(A123,'Supplemental Flows'!$A$2:$B$781,2,FALSE)</f>
        <v>0</v>
      </c>
      <c r="E123" s="9">
        <f>VLOOKUP(J122,Assumptions!$D$33:$E$127,2)/12</f>
        <v>7500.0000204788312</v>
      </c>
      <c r="F123" s="4">
        <f>VLOOKUP(J122,'Capacity Curve'!$C$2:$E$98,3,TRUE)</f>
        <v>24400</v>
      </c>
      <c r="G123" s="12">
        <f>VLOOKUP(A123,Evaporation!$A$2:$F$781,6,FALSE)/12</f>
        <v>-0.13355999999999998</v>
      </c>
      <c r="H123" s="4">
        <f t="shared" si="5"/>
        <v>-3258.8639999999996</v>
      </c>
      <c r="I123" s="4">
        <f>IF(J122+C123+D123-E123-H123&gt;Assumptions!$C$5,J122+C123+D123-E123-H123-Assumptions!$C$5,0)</f>
        <v>0</v>
      </c>
      <c r="J123" s="4">
        <f t="shared" si="8"/>
        <v>635531.82648018491</v>
      </c>
      <c r="K123" s="4">
        <f t="shared" si="9"/>
        <v>622712.06908801454</v>
      </c>
      <c r="L123" s="9">
        <f>(IF((Assumptions!$C$12/12)-E123&lt;0,0,(Assumptions!$C$12/12)-E123))</f>
        <v>0</v>
      </c>
      <c r="O123" s="9">
        <f t="shared" si="6"/>
        <v>0</v>
      </c>
      <c r="P123" s="35">
        <f>Assumptions!$C$12/12</f>
        <v>2916.6666666666665</v>
      </c>
      <c r="Q123" s="9">
        <f>Assumptions!$C$13/12</f>
        <v>1833.3333333333333</v>
      </c>
    </row>
    <row r="124" spans="1:17">
      <c r="A124" s="3">
        <f>Evaporation!A123</f>
        <v>18295</v>
      </c>
      <c r="B124" s="9">
        <f t="shared" si="7"/>
        <v>1950</v>
      </c>
      <c r="C124" s="4">
        <f>Assumptions!$C$1/Assumptions!$C$2*VLOOKUP(A124,Inflow!$A$2:$B$781,2,FALSE)</f>
        <v>25290</v>
      </c>
      <c r="D124">
        <f>VLOOKUP(A124,'Supplemental Flows'!$A$2:$B$781,2,FALSE)</f>
        <v>0</v>
      </c>
      <c r="E124" s="9">
        <f>VLOOKUP(J123,Assumptions!$D$33:$E$127,2)/12</f>
        <v>7500.0000204788312</v>
      </c>
      <c r="F124" s="4">
        <f>VLOOKUP(J123,'Capacity Curve'!$C$2:$E$98,3,TRUE)</f>
        <v>24400</v>
      </c>
      <c r="G124" s="12">
        <f>VLOOKUP(A124,Evaporation!$A$2:$F$781,6,FALSE)/12</f>
        <v>-5.4471666666666668E-2</v>
      </c>
      <c r="H124" s="4">
        <f t="shared" si="5"/>
        <v>-1329.1086666666667</v>
      </c>
      <c r="I124" s="4">
        <f>IF(J123+C124+D124-E124-H124&gt;Assumptions!$C$5,J123+C124+D124-E124-H124-Assumptions!$C$5,0)</f>
        <v>0</v>
      </c>
      <c r="J124" s="4">
        <f t="shared" si="8"/>
        <v>654650.93512637273</v>
      </c>
      <c r="K124" s="4">
        <f t="shared" si="9"/>
        <v>622712.06908801454</v>
      </c>
      <c r="L124" s="9">
        <f>(IF((Assumptions!$C$12/12)-E124&lt;0,0,(Assumptions!$C$12/12)-E124))</f>
        <v>0</v>
      </c>
      <c r="O124" s="9">
        <f t="shared" si="6"/>
        <v>0</v>
      </c>
      <c r="P124" s="35">
        <f>Assumptions!$C$12/12</f>
        <v>2916.6666666666665</v>
      </c>
      <c r="Q124" s="9">
        <f>Assumptions!$C$13/12</f>
        <v>1833.3333333333333</v>
      </c>
    </row>
    <row r="125" spans="1:17">
      <c r="A125" s="3">
        <f>Evaporation!A124</f>
        <v>18323</v>
      </c>
      <c r="B125" s="9">
        <f t="shared" si="7"/>
        <v>1950</v>
      </c>
      <c r="C125" s="4">
        <f>Assumptions!$C$1/Assumptions!$C$2*VLOOKUP(A125,Inflow!$A$2:$B$781,2,FALSE)</f>
        <v>3410</v>
      </c>
      <c r="D125">
        <f>VLOOKUP(A125,'Supplemental Flows'!$A$2:$B$781,2,FALSE)</f>
        <v>0</v>
      </c>
      <c r="E125" s="9">
        <f>VLOOKUP(J124,Assumptions!$D$33:$E$127,2)/12</f>
        <v>7500.0000221349246</v>
      </c>
      <c r="F125" s="4">
        <f>VLOOKUP(J124,'Capacity Curve'!$C$2:$E$98,3,TRUE)</f>
        <v>25200</v>
      </c>
      <c r="G125" s="12">
        <f>VLOOKUP(A125,Evaporation!$A$2:$F$781,6,FALSE)/12</f>
        <v>0.32764166666666666</v>
      </c>
      <c r="H125" s="4">
        <f t="shared" si="5"/>
        <v>8256.57</v>
      </c>
      <c r="I125" s="4">
        <f>IF(J124+C125+D125-E125-H125&gt;Assumptions!$C$5,J124+C125+D125-E125-H125-Assumptions!$C$5,0)</f>
        <v>0</v>
      </c>
      <c r="J125" s="4">
        <f t="shared" si="8"/>
        <v>642304.3651042378</v>
      </c>
      <c r="K125" s="4">
        <f t="shared" si="9"/>
        <v>622712.06908801454</v>
      </c>
      <c r="L125" s="9">
        <f>(IF((Assumptions!$C$12/12)-E125&lt;0,0,(Assumptions!$C$12/12)-E125))</f>
        <v>0</v>
      </c>
      <c r="O125" s="9">
        <f t="shared" si="6"/>
        <v>0</v>
      </c>
      <c r="P125" s="35">
        <f>Assumptions!$C$12/12</f>
        <v>2916.6666666666665</v>
      </c>
      <c r="Q125" s="9">
        <f>Assumptions!$C$13/12</f>
        <v>1833.3333333333333</v>
      </c>
    </row>
    <row r="126" spans="1:17">
      <c r="A126" s="3">
        <f>Evaporation!A125</f>
        <v>18354</v>
      </c>
      <c r="B126" s="9">
        <f t="shared" si="7"/>
        <v>1950</v>
      </c>
      <c r="C126" s="4">
        <f>Assumptions!$C$1/Assumptions!$C$2*VLOOKUP(A126,Inflow!$A$2:$B$781,2,FALSE)</f>
        <v>14387</v>
      </c>
      <c r="D126">
        <f>VLOOKUP(A126,'Supplemental Flows'!$A$2:$B$781,2,FALSE)</f>
        <v>0</v>
      </c>
      <c r="E126" s="9">
        <f>VLOOKUP(J125,Assumptions!$D$33:$E$127,2)/12</f>
        <v>7500.0000204788312</v>
      </c>
      <c r="F126" s="4">
        <f>VLOOKUP(J125,'Capacity Curve'!$C$2:$E$98,3,TRUE)</f>
        <v>24400</v>
      </c>
      <c r="G126" s="12">
        <f>VLOOKUP(A126,Evaporation!$A$2:$F$781,6,FALSE)/12</f>
        <v>4.4135833333333339E-2</v>
      </c>
      <c r="H126" s="4">
        <f t="shared" si="5"/>
        <v>1076.9143333333334</v>
      </c>
      <c r="I126" s="4">
        <f>IF(J125+C126+D126-E126-H126&gt;Assumptions!$C$5,J125+C126+D126-E126-H126-Assumptions!$C$5,0)</f>
        <v>0</v>
      </c>
      <c r="J126" s="4">
        <f t="shared" si="8"/>
        <v>648114.45075042557</v>
      </c>
      <c r="K126" s="4">
        <f t="shared" si="9"/>
        <v>622712.06908801454</v>
      </c>
      <c r="L126" s="9">
        <f>(IF((Assumptions!$C$12/12)-E126&lt;0,0,(Assumptions!$C$12/12)-E126))</f>
        <v>0</v>
      </c>
      <c r="O126" s="9">
        <f t="shared" si="6"/>
        <v>0</v>
      </c>
      <c r="P126" s="35">
        <f>Assumptions!$C$12/12</f>
        <v>2916.6666666666665</v>
      </c>
      <c r="Q126" s="9">
        <f>Assumptions!$C$13/12</f>
        <v>1833.3333333333333</v>
      </c>
    </row>
    <row r="127" spans="1:17">
      <c r="A127" s="3">
        <f>Evaporation!A126</f>
        <v>18384</v>
      </c>
      <c r="B127" s="9">
        <f t="shared" si="7"/>
        <v>1950</v>
      </c>
      <c r="C127" s="4">
        <f>Assumptions!$C$1/Assumptions!$C$2*VLOOKUP(A127,Inflow!$A$2:$B$781,2,FALSE)</f>
        <v>70258</v>
      </c>
      <c r="D127">
        <f>VLOOKUP(A127,'Supplemental Flows'!$A$2:$B$781,2,FALSE)</f>
        <v>0</v>
      </c>
      <c r="E127" s="9">
        <f>VLOOKUP(J126,Assumptions!$D$33:$E$127,2)/12</f>
        <v>7500.0000204788312</v>
      </c>
      <c r="F127" s="4">
        <f>VLOOKUP(J126,'Capacity Curve'!$C$2:$E$98,3,TRUE)</f>
        <v>24400</v>
      </c>
      <c r="G127" s="12">
        <f>VLOOKUP(A127,Evaporation!$A$2:$F$781,6,FALSE)/12</f>
        <v>-7.2619166666666665E-2</v>
      </c>
      <c r="H127" s="4">
        <f t="shared" si="5"/>
        <v>-1771.9076666666667</v>
      </c>
      <c r="I127" s="4">
        <f>IF(J126+C127+D127-E127-H127&gt;Assumptions!$C$5,J126+C127+D127-E127-H127-Assumptions!$C$5,0)</f>
        <v>0</v>
      </c>
      <c r="J127" s="4">
        <f t="shared" si="8"/>
        <v>712644.35839661339</v>
      </c>
      <c r="K127" s="4">
        <f t="shared" si="9"/>
        <v>622712.06908801454</v>
      </c>
      <c r="L127" s="9">
        <f>(IF((Assumptions!$C$12/12)-E127&lt;0,0,(Assumptions!$C$12/12)-E127))</f>
        <v>0</v>
      </c>
      <c r="O127" s="9">
        <f t="shared" si="6"/>
        <v>0</v>
      </c>
      <c r="P127" s="35">
        <f>Assumptions!$C$12/12</f>
        <v>2916.6666666666665</v>
      </c>
      <c r="Q127" s="9">
        <f>Assumptions!$C$13/12</f>
        <v>1833.3333333333333</v>
      </c>
    </row>
    <row r="128" spans="1:17">
      <c r="A128" s="3">
        <f>Evaporation!A127</f>
        <v>18415</v>
      </c>
      <c r="B128" s="9">
        <f t="shared" si="7"/>
        <v>1950</v>
      </c>
      <c r="C128" s="4">
        <f>Assumptions!$C$1/Assumptions!$C$2*VLOOKUP(A128,Inflow!$A$2:$B$781,2,FALSE)</f>
        <v>14189</v>
      </c>
      <c r="D128">
        <f>VLOOKUP(A128,'Supplemental Flows'!$A$2:$B$781,2,FALSE)</f>
        <v>0</v>
      </c>
      <c r="E128" s="9">
        <f>VLOOKUP(J127,Assumptions!$D$33:$E$127,2)/12</f>
        <v>7500.0000257943584</v>
      </c>
      <c r="F128" s="4">
        <f>VLOOKUP(J127,'Capacity Curve'!$C$2:$E$98,3,TRUE)</f>
        <v>26600</v>
      </c>
      <c r="G128" s="12">
        <f>VLOOKUP(A128,Evaporation!$A$2:$F$781,6,FALSE)/12</f>
        <v>0.28112750000000003</v>
      </c>
      <c r="H128" s="4">
        <f t="shared" si="5"/>
        <v>7477.991500000001</v>
      </c>
      <c r="I128" s="4">
        <f>IF(J127+C128+D128-E128-H128&gt;Assumptions!$C$5,J127+C128+D128-E128-H128-Assumptions!$C$5,0)</f>
        <v>0</v>
      </c>
      <c r="J128" s="4">
        <f t="shared" si="8"/>
        <v>711855.36687081901</v>
      </c>
      <c r="K128" s="4">
        <f t="shared" si="9"/>
        <v>622712.06908801454</v>
      </c>
      <c r="L128" s="9">
        <f>(IF((Assumptions!$C$12/12)-E128&lt;0,0,(Assumptions!$C$12/12)-E128))</f>
        <v>0</v>
      </c>
      <c r="O128" s="9">
        <f t="shared" si="6"/>
        <v>0</v>
      </c>
      <c r="P128" s="35">
        <f>Assumptions!$C$12/12</f>
        <v>2916.6666666666665</v>
      </c>
      <c r="Q128" s="9">
        <f>Assumptions!$C$13/12</f>
        <v>1833.3333333333333</v>
      </c>
    </row>
    <row r="129" spans="1:17">
      <c r="A129" s="3">
        <f>Evaporation!A128</f>
        <v>18445</v>
      </c>
      <c r="B129" s="9">
        <f t="shared" si="7"/>
        <v>1950</v>
      </c>
      <c r="C129" s="4">
        <f>Assumptions!$C$1/Assumptions!$C$2*VLOOKUP(A129,Inflow!$A$2:$B$781,2,FALSE)</f>
        <v>45212</v>
      </c>
      <c r="D129">
        <f>VLOOKUP(A129,'Supplemental Flows'!$A$2:$B$781,2,FALSE)</f>
        <v>0</v>
      </c>
      <c r="E129" s="9">
        <f>VLOOKUP(J128,Assumptions!$D$33:$E$127,2)/12</f>
        <v>7500.0000257943584</v>
      </c>
      <c r="F129" s="4">
        <f>VLOOKUP(J128,'Capacity Curve'!$C$2:$E$98,3,TRUE)</f>
        <v>26600</v>
      </c>
      <c r="G129" s="12">
        <f>VLOOKUP(A129,Evaporation!$A$2:$F$781,6,FALSE)/12</f>
        <v>7.0614166666666672E-2</v>
      </c>
      <c r="H129" s="4">
        <f t="shared" si="5"/>
        <v>1878.3368333333335</v>
      </c>
      <c r="I129" s="4">
        <f>IF(J128+C129+D129-E129-H129&gt;Assumptions!$C$5,J128+C129+D129-E129-H129-Assumptions!$C$5,0)</f>
        <v>0</v>
      </c>
      <c r="J129" s="4">
        <f t="shared" si="8"/>
        <v>747689.03001169127</v>
      </c>
      <c r="K129" s="4">
        <f t="shared" si="9"/>
        <v>622712.06908801454</v>
      </c>
      <c r="L129" s="9">
        <f>(IF((Assumptions!$C$12/12)-E129&lt;0,0,(Assumptions!$C$12/12)-E129))</f>
        <v>0</v>
      </c>
      <c r="O129" s="9">
        <f t="shared" si="6"/>
        <v>0</v>
      </c>
      <c r="P129" s="35">
        <f>Assumptions!$C$12/12</f>
        <v>2916.6666666666665</v>
      </c>
      <c r="Q129" s="9">
        <f>Assumptions!$C$13/12</f>
        <v>1833.3333333333333</v>
      </c>
    </row>
    <row r="130" spans="1:17">
      <c r="A130" s="3">
        <f>Evaporation!A129</f>
        <v>18476</v>
      </c>
      <c r="B130" s="9">
        <f t="shared" si="7"/>
        <v>1950</v>
      </c>
      <c r="C130" s="4">
        <f>Assumptions!$C$1/Assumptions!$C$2*VLOOKUP(A130,Inflow!$A$2:$B$781,2,FALSE)</f>
        <v>4957</v>
      </c>
      <c r="D130">
        <f>VLOOKUP(A130,'Supplemental Flows'!$A$2:$B$781,2,FALSE)</f>
        <v>0</v>
      </c>
      <c r="E130" s="9">
        <f>VLOOKUP(J129,Assumptions!$D$33:$E$127,2)/12</f>
        <v>7500.0000278166981</v>
      </c>
      <c r="F130" s="4">
        <f>VLOOKUP(J129,'Capacity Curve'!$C$2:$E$98,3,TRUE)</f>
        <v>27300</v>
      </c>
      <c r="G130" s="12">
        <f>VLOOKUP(A130,Evaporation!$A$2:$F$781,6,FALSE)/12</f>
        <v>0.34831333333333331</v>
      </c>
      <c r="H130" s="4">
        <f t="shared" si="5"/>
        <v>9508.9539999999997</v>
      </c>
      <c r="I130" s="4">
        <f>IF(J129+C130+D130-E130-H130&gt;Assumptions!$C$5,J129+C130+D130-E130-H130-Assumptions!$C$5,0)</f>
        <v>0</v>
      </c>
      <c r="J130" s="4">
        <f t="shared" si="8"/>
        <v>735637.0759838745</v>
      </c>
      <c r="K130" s="4">
        <f t="shared" si="9"/>
        <v>622712.06908801454</v>
      </c>
      <c r="L130" s="9">
        <f>(IF((Assumptions!$C$12/12)-E130&lt;0,0,(Assumptions!$C$12/12)-E130))</f>
        <v>0</v>
      </c>
      <c r="O130" s="9">
        <f t="shared" si="6"/>
        <v>0</v>
      </c>
      <c r="P130" s="35">
        <f>Assumptions!$C$12/12</f>
        <v>2916.6666666666665</v>
      </c>
      <c r="Q130" s="9">
        <f>Assumptions!$C$13/12</f>
        <v>1833.3333333333333</v>
      </c>
    </row>
    <row r="131" spans="1:17">
      <c r="A131" s="3">
        <f>Evaporation!A130</f>
        <v>18507</v>
      </c>
      <c r="B131" s="9">
        <f t="shared" si="7"/>
        <v>1950</v>
      </c>
      <c r="C131" s="4">
        <f>Assumptions!$C$1/Assumptions!$C$2*VLOOKUP(A131,Inflow!$A$2:$B$781,2,FALSE)</f>
        <v>30446</v>
      </c>
      <c r="D131">
        <f>VLOOKUP(A131,'Supplemental Flows'!$A$2:$B$781,2,FALSE)</f>
        <v>0</v>
      </c>
      <c r="E131" s="9">
        <f>VLOOKUP(J130,Assumptions!$D$33:$E$127,2)/12</f>
        <v>7500.0000278166981</v>
      </c>
      <c r="F131" s="4">
        <f>VLOOKUP(J130,'Capacity Curve'!$C$2:$E$98,3,TRUE)</f>
        <v>27300</v>
      </c>
      <c r="G131" s="12">
        <f>VLOOKUP(A131,Evaporation!$A$2:$F$781,6,FALSE)/12</f>
        <v>9.8216666666666674E-2</v>
      </c>
      <c r="H131" s="4">
        <f t="shared" ref="H131:H170" si="10">F131*G131</f>
        <v>2681.3150000000001</v>
      </c>
      <c r="I131" s="4">
        <f>IF(J130+C131+D131-E131-H131&gt;Assumptions!$C$5,J130+C131+D131-E131-H131-Assumptions!$C$5,0)</f>
        <v>0</v>
      </c>
      <c r="J131" s="4">
        <f t="shared" si="8"/>
        <v>755901.76095605781</v>
      </c>
      <c r="K131" s="4">
        <f t="shared" si="9"/>
        <v>622712.06908801454</v>
      </c>
      <c r="L131" s="9">
        <f>(IF((Assumptions!$C$12/12)-E131&lt;0,0,(Assumptions!$C$12/12)-E131))</f>
        <v>0</v>
      </c>
      <c r="O131" s="9">
        <f t="shared" ref="O131:O194" si="11">AVERAGE($L$3:$L$686)</f>
        <v>0</v>
      </c>
      <c r="P131" s="35">
        <f>Assumptions!$C$12/12</f>
        <v>2916.6666666666665</v>
      </c>
      <c r="Q131" s="9">
        <f>Assumptions!$C$13/12</f>
        <v>1833.3333333333333</v>
      </c>
    </row>
    <row r="132" spans="1:17">
      <c r="A132" s="3">
        <f>Evaporation!A131</f>
        <v>18537</v>
      </c>
      <c r="B132" s="9">
        <f t="shared" ref="B132:B195" si="12">YEAR(A132)</f>
        <v>1950</v>
      </c>
      <c r="C132" s="4">
        <f>Assumptions!$C$1/Assumptions!$C$2*VLOOKUP(A132,Inflow!$A$2:$B$781,2,FALSE)</f>
        <v>2021</v>
      </c>
      <c r="D132">
        <f>VLOOKUP(A132,'Supplemental Flows'!$A$2:$B$781,2,FALSE)</f>
        <v>0</v>
      </c>
      <c r="E132" s="9">
        <f>VLOOKUP(J131,Assumptions!$D$33:$E$127,2)/12</f>
        <v>7500.0000278166981</v>
      </c>
      <c r="F132" s="4">
        <f>VLOOKUP(J131,'Capacity Curve'!$C$2:$E$98,3,TRUE)</f>
        <v>27300</v>
      </c>
      <c r="G132" s="12">
        <f>VLOOKUP(A132,Evaporation!$A$2:$F$781,6,FALSE)/12</f>
        <v>0.49499500000000002</v>
      </c>
      <c r="H132" s="4">
        <f t="shared" si="10"/>
        <v>13513.363500000001</v>
      </c>
      <c r="I132" s="4">
        <f>IF(J131+C132+D132-E132-H132&gt;Assumptions!$C$5,J131+C132+D132-E132-H132-Assumptions!$C$5,0)</f>
        <v>0</v>
      </c>
      <c r="J132" s="4">
        <f t="shared" ref="J132:J195" si="13">IF(J131+C132+D132-H132-E132-I132&lt;0,0,J131+C132+D132-H132-E132-I132)</f>
        <v>736909.39742824109</v>
      </c>
      <c r="K132" s="4">
        <f t="shared" si="9"/>
        <v>622712.06908801454</v>
      </c>
      <c r="L132" s="9">
        <f>(IF((Assumptions!$C$12/12)-E132&lt;0,0,(Assumptions!$C$12/12)-E132))</f>
        <v>0</v>
      </c>
      <c r="O132" s="9">
        <f t="shared" si="11"/>
        <v>0</v>
      </c>
      <c r="P132" s="35">
        <f>Assumptions!$C$12/12</f>
        <v>2916.6666666666665</v>
      </c>
      <c r="Q132" s="9">
        <f>Assumptions!$C$13/12</f>
        <v>1833.3333333333333</v>
      </c>
    </row>
    <row r="133" spans="1:17">
      <c r="A133" s="3">
        <f>Evaporation!A132</f>
        <v>18568</v>
      </c>
      <c r="B133" s="9">
        <f t="shared" si="12"/>
        <v>1950</v>
      </c>
      <c r="C133" s="4">
        <f>Assumptions!$C$1/Assumptions!$C$2*VLOOKUP(A133,Inflow!$A$2:$B$781,2,FALSE)</f>
        <v>1180</v>
      </c>
      <c r="D133">
        <f>VLOOKUP(A133,'Supplemental Flows'!$A$2:$B$781,2,FALSE)</f>
        <v>0</v>
      </c>
      <c r="E133" s="9">
        <f>VLOOKUP(J132,Assumptions!$D$33:$E$127,2)/12</f>
        <v>7500.0000278166981</v>
      </c>
      <c r="F133" s="4">
        <f>VLOOKUP(J132,'Capacity Curve'!$C$2:$E$98,3,TRUE)</f>
        <v>27300</v>
      </c>
      <c r="G133" s="12">
        <f>VLOOKUP(A133,Evaporation!$A$2:$F$781,6,FALSE)/12</f>
        <v>0.42965166666666671</v>
      </c>
      <c r="H133" s="4">
        <f t="shared" si="10"/>
        <v>11729.490500000002</v>
      </c>
      <c r="I133" s="4">
        <f>IF(J132+C133+D133-E133-H133&gt;Assumptions!$C$5,J132+C133+D133-E133-H133-Assumptions!$C$5,0)</f>
        <v>0</v>
      </c>
      <c r="J133" s="4">
        <f t="shared" si="13"/>
        <v>718859.90690042439</v>
      </c>
      <c r="K133" s="4">
        <f t="shared" si="9"/>
        <v>622712.06908801454</v>
      </c>
      <c r="L133" s="9">
        <f>(IF((Assumptions!$C$12/12)-E133&lt;0,0,(Assumptions!$C$12/12)-E133))</f>
        <v>0</v>
      </c>
      <c r="M133" s="9"/>
      <c r="N133" s="9"/>
      <c r="O133" s="9">
        <f t="shared" si="11"/>
        <v>0</v>
      </c>
      <c r="P133" s="35">
        <f>Assumptions!$C$12/12</f>
        <v>2916.6666666666665</v>
      </c>
      <c r="Q133" s="9">
        <f>Assumptions!$C$13/12</f>
        <v>1833.3333333333333</v>
      </c>
    </row>
    <row r="134" spans="1:17">
      <c r="A134" s="3">
        <f>Evaporation!A133</f>
        <v>18598</v>
      </c>
      <c r="B134" s="9">
        <f t="shared" si="12"/>
        <v>1950</v>
      </c>
      <c r="C134" s="4">
        <f>Assumptions!$C$1/Assumptions!$C$2*VLOOKUP(A134,Inflow!$A$2:$B$781,2,FALSE)</f>
        <v>1410</v>
      </c>
      <c r="D134">
        <f>VLOOKUP(A134,'Supplemental Flows'!$A$2:$B$781,2,FALSE)</f>
        <v>0</v>
      </c>
      <c r="E134" s="9">
        <f>VLOOKUP(J133,Assumptions!$D$33:$E$127,2)/12</f>
        <v>7500.0000257943584</v>
      </c>
      <c r="F134" s="4">
        <f>VLOOKUP(J133,'Capacity Curve'!$C$2:$E$98,3,TRUE)</f>
        <v>26600</v>
      </c>
      <c r="G134" s="12">
        <f>VLOOKUP(A134,Evaporation!$A$2:$F$781,6,FALSE)/12</f>
        <v>0.27773249999999999</v>
      </c>
      <c r="H134" s="4">
        <f t="shared" si="10"/>
        <v>7387.6844999999994</v>
      </c>
      <c r="I134" s="4">
        <f>IF(J133+C134+D134-E134-H134&gt;Assumptions!$C$5,J133+C134+D134-E134-H134-Assumptions!$C$5,0)</f>
        <v>0</v>
      </c>
      <c r="J134" s="4">
        <f t="shared" si="13"/>
        <v>705382.22237463004</v>
      </c>
      <c r="K134" s="4">
        <f t="shared" si="9"/>
        <v>622712.06908801454</v>
      </c>
      <c r="L134" s="9">
        <f>(IF((Assumptions!$C$12/12)-E134&lt;0,0,(Assumptions!$C$12/12)-E134))</f>
        <v>0</v>
      </c>
      <c r="M134" s="9">
        <f>SUM(L123:L134)</f>
        <v>0</v>
      </c>
      <c r="N134" s="9">
        <f>SUM(E123:E134)</f>
        <v>90000.000292700119</v>
      </c>
      <c r="O134" s="9">
        <f t="shared" si="11"/>
        <v>0</v>
      </c>
      <c r="P134" s="35">
        <f>Assumptions!$C$12/12</f>
        <v>2916.6666666666665</v>
      </c>
      <c r="Q134" s="9">
        <f>Assumptions!$C$13/12</f>
        <v>1833.3333333333333</v>
      </c>
    </row>
    <row r="135" spans="1:17">
      <c r="A135" s="3">
        <f>Evaporation!A134</f>
        <v>18629</v>
      </c>
      <c r="B135" s="9">
        <f t="shared" si="12"/>
        <v>1951</v>
      </c>
      <c r="C135" s="4">
        <f>Assumptions!$C$1/Assumptions!$C$2*VLOOKUP(A135,Inflow!$A$2:$B$781,2,FALSE)</f>
        <v>1290</v>
      </c>
      <c r="D135">
        <f>VLOOKUP(A135,'Supplemental Flows'!$A$2:$B$781,2,FALSE)</f>
        <v>0</v>
      </c>
      <c r="E135" s="9">
        <f>VLOOKUP(J134,Assumptions!$D$33:$E$127,2)/12</f>
        <v>7500.0000257943584</v>
      </c>
      <c r="F135" s="4">
        <f>VLOOKUP(J134,'Capacity Curve'!$C$2:$E$98,3,TRUE)</f>
        <v>26600</v>
      </c>
      <c r="G135" s="12">
        <f>VLOOKUP(A135,Evaporation!$A$2:$F$781,6,FALSE)/12</f>
        <v>0.14119166666666669</v>
      </c>
      <c r="H135" s="4">
        <f t="shared" si="10"/>
        <v>3755.6983333333337</v>
      </c>
      <c r="I135" s="4">
        <f>IF(J134+C135+D135-E135-H135&gt;Assumptions!$C$5,J134+C135+D135-E135-H135-Assumptions!$C$5,0)</f>
        <v>0</v>
      </c>
      <c r="J135" s="4">
        <f t="shared" si="13"/>
        <v>695416.52401550231</v>
      </c>
      <c r="K135" s="4">
        <f t="shared" ref="K135:K198" si="14">IF(J135&lt;K134,J135,K134)</f>
        <v>622712.06908801454</v>
      </c>
      <c r="L135" s="9">
        <f>(IF((Assumptions!$C$12/12)-E135&lt;0,0,(Assumptions!$C$12/12)-E135))</f>
        <v>0</v>
      </c>
      <c r="O135" s="9">
        <f t="shared" si="11"/>
        <v>0</v>
      </c>
      <c r="P135" s="35">
        <f>Assumptions!$C$12/12</f>
        <v>2916.6666666666665</v>
      </c>
      <c r="Q135" s="9">
        <f>Assumptions!$C$13/12</f>
        <v>1833.3333333333333</v>
      </c>
    </row>
    <row r="136" spans="1:17">
      <c r="A136" s="3">
        <f>Evaporation!A135</f>
        <v>18660</v>
      </c>
      <c r="B136" s="9">
        <f t="shared" si="12"/>
        <v>1951</v>
      </c>
      <c r="C136" s="4">
        <f>Assumptions!$C$1/Assumptions!$C$2*VLOOKUP(A136,Inflow!$A$2:$B$781,2,FALSE)</f>
        <v>2030</v>
      </c>
      <c r="D136">
        <f>VLOOKUP(A136,'Supplemental Flows'!$A$2:$B$781,2,FALSE)</f>
        <v>0</v>
      </c>
      <c r="E136" s="9">
        <f>VLOOKUP(J135,Assumptions!$D$33:$E$127,2)/12</f>
        <v>7500.0000239048977</v>
      </c>
      <c r="F136" s="4">
        <f>VLOOKUP(J135,'Capacity Curve'!$C$2:$E$98,3,TRUE)</f>
        <v>25800</v>
      </c>
      <c r="G136" s="12">
        <f>VLOOKUP(A136,Evaporation!$A$2:$F$781,6,FALSE)/12</f>
        <v>-6.9753333333333334E-2</v>
      </c>
      <c r="H136" s="4">
        <f t="shared" si="10"/>
        <v>-1799.636</v>
      </c>
      <c r="I136" s="4">
        <f>IF(J135+C136+D136-E136-H136&gt;Assumptions!$C$5,J135+C136+D136-E136-H136-Assumptions!$C$5,0)</f>
        <v>0</v>
      </c>
      <c r="J136" s="4">
        <f t="shared" si="13"/>
        <v>691746.15999159741</v>
      </c>
      <c r="K136" s="4">
        <f t="shared" si="14"/>
        <v>622712.06908801454</v>
      </c>
      <c r="L136" s="9">
        <f>(IF((Assumptions!$C$12/12)-E136&lt;0,0,(Assumptions!$C$12/12)-E136))</f>
        <v>0</v>
      </c>
      <c r="O136" s="9">
        <f t="shared" si="11"/>
        <v>0</v>
      </c>
      <c r="P136" s="35">
        <f>Assumptions!$C$12/12</f>
        <v>2916.6666666666665</v>
      </c>
      <c r="Q136" s="9">
        <f>Assumptions!$C$13/12</f>
        <v>1833.3333333333333</v>
      </c>
    </row>
    <row r="137" spans="1:17">
      <c r="A137" s="3">
        <f>Evaporation!A136</f>
        <v>18688</v>
      </c>
      <c r="B137" s="9">
        <f t="shared" si="12"/>
        <v>1951</v>
      </c>
      <c r="C137" s="4">
        <f>Assumptions!$C$1/Assumptions!$C$2*VLOOKUP(A137,Inflow!$A$2:$B$781,2,FALSE)</f>
        <v>1780</v>
      </c>
      <c r="D137">
        <f>VLOOKUP(A137,'Supplemental Flows'!$A$2:$B$781,2,FALSE)</f>
        <v>0</v>
      </c>
      <c r="E137" s="9">
        <f>VLOOKUP(J136,Assumptions!$D$33:$E$127,2)/12</f>
        <v>7500.0000239048977</v>
      </c>
      <c r="F137" s="4">
        <f>VLOOKUP(J136,'Capacity Curve'!$C$2:$E$98,3,TRUE)</f>
        <v>25800</v>
      </c>
      <c r="G137" s="12">
        <f>VLOOKUP(A137,Evaporation!$A$2:$F$781,6,FALSE)/12</f>
        <v>0.27487333333333336</v>
      </c>
      <c r="H137" s="4">
        <f t="shared" si="10"/>
        <v>7091.7320000000009</v>
      </c>
      <c r="I137" s="4">
        <f>IF(J136+C137+D137-E137-H137&gt;Assumptions!$C$5,J136+C137+D137-E137-H137-Assumptions!$C$5,0)</f>
        <v>0</v>
      </c>
      <c r="J137" s="4">
        <f t="shared" si="13"/>
        <v>678934.42796769249</v>
      </c>
      <c r="K137" s="4">
        <f t="shared" si="14"/>
        <v>622712.06908801454</v>
      </c>
      <c r="L137" s="9">
        <f>(IF((Assumptions!$C$12/12)-E137&lt;0,0,(Assumptions!$C$12/12)-E137))</f>
        <v>0</v>
      </c>
      <c r="O137" s="9">
        <f t="shared" si="11"/>
        <v>0</v>
      </c>
      <c r="P137" s="35">
        <f>Assumptions!$C$12/12</f>
        <v>2916.6666666666665</v>
      </c>
      <c r="Q137" s="9">
        <f>Assumptions!$C$13/12</f>
        <v>1833.3333333333333</v>
      </c>
    </row>
    <row r="138" spans="1:17">
      <c r="A138" s="3">
        <f>Evaporation!A137</f>
        <v>18719</v>
      </c>
      <c r="B138" s="9">
        <f t="shared" si="12"/>
        <v>1951</v>
      </c>
      <c r="C138" s="4">
        <f>Assumptions!$C$1/Assumptions!$C$2*VLOOKUP(A138,Inflow!$A$2:$B$781,2,FALSE)</f>
        <v>1492</v>
      </c>
      <c r="D138">
        <f>VLOOKUP(A138,'Supplemental Flows'!$A$2:$B$781,2,FALSE)</f>
        <v>0</v>
      </c>
      <c r="E138" s="9">
        <f>VLOOKUP(J137,Assumptions!$D$33:$E$127,2)/12</f>
        <v>7500.0000239048977</v>
      </c>
      <c r="F138" s="4">
        <f>VLOOKUP(J137,'Capacity Curve'!$C$2:$E$98,3,TRUE)</f>
        <v>25800</v>
      </c>
      <c r="G138" s="12">
        <f>VLOOKUP(A138,Evaporation!$A$2:$F$781,6,FALSE)/12</f>
        <v>0.2535716666666667</v>
      </c>
      <c r="H138" s="4">
        <f t="shared" si="10"/>
        <v>6542.1490000000003</v>
      </c>
      <c r="I138" s="4">
        <f>IF(J137+C138+D138-E138-H138&gt;Assumptions!$C$5,J137+C138+D138-E138-H138-Assumptions!$C$5,0)</f>
        <v>0</v>
      </c>
      <c r="J138" s="4">
        <f t="shared" si="13"/>
        <v>666384.27894378756</v>
      </c>
      <c r="K138" s="4">
        <f t="shared" si="14"/>
        <v>622712.06908801454</v>
      </c>
      <c r="L138" s="9">
        <f>(IF((Assumptions!$C$12/12)-E138&lt;0,0,(Assumptions!$C$12/12)-E138))</f>
        <v>0</v>
      </c>
      <c r="O138" s="9">
        <f t="shared" si="11"/>
        <v>0</v>
      </c>
      <c r="P138" s="35">
        <f>Assumptions!$C$12/12</f>
        <v>2916.6666666666665</v>
      </c>
      <c r="Q138" s="9">
        <f>Assumptions!$C$13/12</f>
        <v>1833.3333333333333</v>
      </c>
    </row>
    <row r="139" spans="1:17">
      <c r="A139" s="3">
        <f>Evaporation!A138</f>
        <v>18749</v>
      </c>
      <c r="B139" s="9">
        <f t="shared" si="12"/>
        <v>1951</v>
      </c>
      <c r="C139" s="4">
        <f>Assumptions!$C$1/Assumptions!$C$2*VLOOKUP(A139,Inflow!$A$2:$B$781,2,FALSE)</f>
        <v>2973</v>
      </c>
      <c r="D139">
        <f>VLOOKUP(A139,'Supplemental Flows'!$A$2:$B$781,2,FALSE)</f>
        <v>0</v>
      </c>
      <c r="E139" s="9">
        <f>VLOOKUP(J138,Assumptions!$D$33:$E$127,2)/12</f>
        <v>7500.0000221349246</v>
      </c>
      <c r="F139" s="4">
        <f>VLOOKUP(J138,'Capacity Curve'!$C$2:$E$98,3,TRUE)</f>
        <v>25200</v>
      </c>
      <c r="G139" s="12">
        <f>VLOOKUP(A139,Evaporation!$A$2:$F$781,6,FALSE)/12</f>
        <v>0.16216166666666668</v>
      </c>
      <c r="H139" s="4">
        <f t="shared" si="10"/>
        <v>4086.4740000000002</v>
      </c>
      <c r="I139" s="4">
        <f>IF(J138+C139+D139-E139-H139&gt;Assumptions!$C$5,J138+C139+D139-E139-H139-Assumptions!$C$5,0)</f>
        <v>0</v>
      </c>
      <c r="J139" s="4">
        <f t="shared" si="13"/>
        <v>657770.80492165254</v>
      </c>
      <c r="K139" s="4">
        <f t="shared" si="14"/>
        <v>622712.06908801454</v>
      </c>
      <c r="L139" s="9">
        <f>(IF((Assumptions!$C$12/12)-E139&lt;0,0,(Assumptions!$C$12/12)-E139))</f>
        <v>0</v>
      </c>
      <c r="O139" s="9">
        <f t="shared" si="11"/>
        <v>0</v>
      </c>
      <c r="P139" s="35">
        <f>Assumptions!$C$12/12</f>
        <v>2916.6666666666665</v>
      </c>
      <c r="Q139" s="9">
        <f>Assumptions!$C$13/12</f>
        <v>1833.3333333333333</v>
      </c>
    </row>
    <row r="140" spans="1:17">
      <c r="A140" s="3">
        <f>Evaporation!A139</f>
        <v>18780</v>
      </c>
      <c r="B140" s="9">
        <f t="shared" si="12"/>
        <v>1951</v>
      </c>
      <c r="C140" s="4">
        <f>Assumptions!$C$1/Assumptions!$C$2*VLOOKUP(A140,Inflow!$A$2:$B$781,2,FALSE)</f>
        <v>23153</v>
      </c>
      <c r="D140">
        <f>VLOOKUP(A140,'Supplemental Flows'!$A$2:$B$781,2,FALSE)</f>
        <v>0</v>
      </c>
      <c r="E140" s="9">
        <f>VLOOKUP(J139,Assumptions!$D$33:$E$127,2)/12</f>
        <v>7500.0000221349246</v>
      </c>
      <c r="F140" s="4">
        <f>VLOOKUP(J139,'Capacity Curve'!$C$2:$E$98,3,TRUE)</f>
        <v>25200</v>
      </c>
      <c r="G140" s="12">
        <f>VLOOKUP(A140,Evaporation!$A$2:$F$781,6,FALSE)/12</f>
        <v>-5.7437499999999975E-2</v>
      </c>
      <c r="H140" s="4">
        <f t="shared" si="10"/>
        <v>-1447.4249999999993</v>
      </c>
      <c r="I140" s="4">
        <f>IF(J139+C140+D140-E140-H140&gt;Assumptions!$C$5,J139+C140+D140-E140-H140-Assumptions!$C$5,0)</f>
        <v>0</v>
      </c>
      <c r="J140" s="4">
        <f t="shared" si="13"/>
        <v>674871.22989951761</v>
      </c>
      <c r="K140" s="4">
        <f t="shared" si="14"/>
        <v>622712.06908801454</v>
      </c>
      <c r="L140" s="9">
        <f>(IF((Assumptions!$C$12/12)-E140&lt;0,0,(Assumptions!$C$12/12)-E140))</f>
        <v>0</v>
      </c>
      <c r="O140" s="9">
        <f t="shared" si="11"/>
        <v>0</v>
      </c>
      <c r="P140" s="35">
        <f>Assumptions!$C$12/12</f>
        <v>2916.6666666666665</v>
      </c>
      <c r="Q140" s="9">
        <f>Assumptions!$C$13/12</f>
        <v>1833.3333333333333</v>
      </c>
    </row>
    <row r="141" spans="1:17">
      <c r="A141" s="3">
        <f>Evaporation!A140</f>
        <v>18810</v>
      </c>
      <c r="B141" s="9">
        <f t="shared" si="12"/>
        <v>1951</v>
      </c>
      <c r="C141" s="4">
        <f>Assumptions!$C$1/Assumptions!$C$2*VLOOKUP(A141,Inflow!$A$2:$B$781,2,FALSE)</f>
        <v>6854</v>
      </c>
      <c r="D141">
        <f>VLOOKUP(A141,'Supplemental Flows'!$A$2:$B$781,2,FALSE)</f>
        <v>0</v>
      </c>
      <c r="E141" s="9">
        <f>VLOOKUP(J140,Assumptions!$D$33:$E$127,2)/12</f>
        <v>7500.0000221349246</v>
      </c>
      <c r="F141" s="4">
        <f>VLOOKUP(J140,'Capacity Curve'!$C$2:$E$98,3,TRUE)</f>
        <v>25200</v>
      </c>
      <c r="G141" s="12">
        <f>VLOOKUP(A141,Evaporation!$A$2:$F$781,6,FALSE)/12</f>
        <v>0.58442500000000008</v>
      </c>
      <c r="H141" s="4">
        <f t="shared" si="10"/>
        <v>14727.510000000002</v>
      </c>
      <c r="I141" s="4">
        <f>IF(J140+C141+D141-E141-H141&gt;Assumptions!$C$5,J140+C141+D141-E141-H141-Assumptions!$C$5,0)</f>
        <v>0</v>
      </c>
      <c r="J141" s="4">
        <f t="shared" si="13"/>
        <v>659497.71987738262</v>
      </c>
      <c r="K141" s="4">
        <f t="shared" si="14"/>
        <v>622712.06908801454</v>
      </c>
      <c r="L141" s="9">
        <f>(IF((Assumptions!$C$12/12)-E141&lt;0,0,(Assumptions!$C$12/12)-E141))</f>
        <v>0</v>
      </c>
      <c r="O141" s="9">
        <f t="shared" si="11"/>
        <v>0</v>
      </c>
      <c r="P141" s="35">
        <f>Assumptions!$C$12/12</f>
        <v>2916.6666666666665</v>
      </c>
      <c r="Q141" s="9">
        <f>Assumptions!$C$13/12</f>
        <v>1833.3333333333333</v>
      </c>
    </row>
    <row r="142" spans="1:17">
      <c r="A142" s="3">
        <f>Evaporation!A141</f>
        <v>18841</v>
      </c>
      <c r="B142" s="9">
        <f t="shared" si="12"/>
        <v>1951</v>
      </c>
      <c r="C142" s="4">
        <f>Assumptions!$C$1/Assumptions!$C$2*VLOOKUP(A142,Inflow!$A$2:$B$781,2,FALSE)</f>
        <v>37</v>
      </c>
      <c r="D142">
        <f>VLOOKUP(A142,'Supplemental Flows'!$A$2:$B$781,2,FALSE)</f>
        <v>0</v>
      </c>
      <c r="E142" s="9">
        <f>VLOOKUP(J141,Assumptions!$D$33:$E$127,2)/12</f>
        <v>7500.0000221349246</v>
      </c>
      <c r="F142" s="4">
        <f>VLOOKUP(J141,'Capacity Curve'!$C$2:$E$98,3,TRUE)</f>
        <v>25200</v>
      </c>
      <c r="G142" s="12">
        <f>VLOOKUP(A142,Evaporation!$A$2:$F$781,6,FALSE)/12</f>
        <v>0.78948416666666665</v>
      </c>
      <c r="H142" s="4">
        <f t="shared" si="10"/>
        <v>19895.001</v>
      </c>
      <c r="I142" s="4">
        <f>IF(J141+C142+D142-E142-H142&gt;Assumptions!$C$5,J141+C142+D142-E142-H142-Assumptions!$C$5,0)</f>
        <v>0</v>
      </c>
      <c r="J142" s="4">
        <f t="shared" si="13"/>
        <v>632139.7188552476</v>
      </c>
      <c r="K142" s="4">
        <f t="shared" si="14"/>
        <v>622712.06908801454</v>
      </c>
      <c r="L142" s="9">
        <f>(IF((Assumptions!$C$12/12)-E142&lt;0,0,(Assumptions!$C$12/12)-E142))</f>
        <v>0</v>
      </c>
      <c r="O142" s="9">
        <f t="shared" si="11"/>
        <v>0</v>
      </c>
      <c r="P142" s="35">
        <f>Assumptions!$C$12/12</f>
        <v>2916.6666666666665</v>
      </c>
      <c r="Q142" s="9">
        <f>Assumptions!$C$13/12</f>
        <v>1833.3333333333333</v>
      </c>
    </row>
    <row r="143" spans="1:17">
      <c r="A143" s="3">
        <f>Evaporation!A142</f>
        <v>18872</v>
      </c>
      <c r="B143" s="9">
        <f t="shared" si="12"/>
        <v>1951</v>
      </c>
      <c r="C143" s="4">
        <f>Assumptions!$C$1/Assumptions!$C$2*VLOOKUP(A143,Inflow!$A$2:$B$781,2,FALSE)</f>
        <v>272</v>
      </c>
      <c r="D143">
        <f>VLOOKUP(A143,'Supplemental Flows'!$A$2:$B$781,2,FALSE)</f>
        <v>0</v>
      </c>
      <c r="E143" s="9">
        <f>VLOOKUP(J142,Assumptions!$D$33:$E$127,2)/12</f>
        <v>7500.0000204788312</v>
      </c>
      <c r="F143" s="4">
        <f>VLOOKUP(J142,'Capacity Curve'!$C$2:$E$98,3,TRUE)</f>
        <v>24400</v>
      </c>
      <c r="G143" s="12">
        <f>VLOOKUP(A143,Evaporation!$A$2:$F$781,6,FALSE)/12</f>
        <v>0.43447916666666669</v>
      </c>
      <c r="H143" s="4">
        <f t="shared" si="10"/>
        <v>10601.291666666668</v>
      </c>
      <c r="I143" s="4">
        <f>IF(J142+C143+D143-E143-H143&gt;Assumptions!$C$5,J142+C143+D143-E143-H143-Assumptions!$C$5,0)</f>
        <v>0</v>
      </c>
      <c r="J143" s="4">
        <f t="shared" si="13"/>
        <v>614310.42716810212</v>
      </c>
      <c r="K143" s="4">
        <f t="shared" si="14"/>
        <v>614310.42716810212</v>
      </c>
      <c r="L143" s="9">
        <f>(IF((Assumptions!$C$12/12)-E143&lt;0,0,(Assumptions!$C$12/12)-E143))</f>
        <v>0</v>
      </c>
      <c r="O143" s="9">
        <f t="shared" si="11"/>
        <v>0</v>
      </c>
      <c r="P143" s="35">
        <f>Assumptions!$C$12/12</f>
        <v>2916.6666666666665</v>
      </c>
      <c r="Q143" s="9">
        <f>Assumptions!$C$13/12</f>
        <v>1833.3333333333333</v>
      </c>
    </row>
    <row r="144" spans="1:17">
      <c r="A144" s="3">
        <f>Evaporation!A143</f>
        <v>18902</v>
      </c>
      <c r="B144" s="9">
        <f t="shared" si="12"/>
        <v>1951</v>
      </c>
      <c r="C144" s="4">
        <f>Assumptions!$C$1/Assumptions!$C$2*VLOOKUP(A144,Inflow!$A$2:$B$781,2,FALSE)</f>
        <v>2</v>
      </c>
      <c r="D144">
        <f>VLOOKUP(A144,'Supplemental Flows'!$A$2:$B$781,2,FALSE)</f>
        <v>0</v>
      </c>
      <c r="E144" s="9">
        <f>VLOOKUP(J143,Assumptions!$D$33:$E$127,2)/12</f>
        <v>7500.0000189374632</v>
      </c>
      <c r="F144" s="4">
        <f>VLOOKUP(J143,'Capacity Curve'!$C$2:$E$98,3,TRUE)</f>
        <v>23700</v>
      </c>
      <c r="G144" s="12">
        <f>VLOOKUP(A144,Evaporation!$A$2:$F$781,6,FALSE)/12</f>
        <v>0.30302750000000001</v>
      </c>
      <c r="H144" s="4">
        <f t="shared" si="10"/>
        <v>7181.7517500000004</v>
      </c>
      <c r="I144" s="4">
        <f>IF(J143+C144+D144-E144-H144&gt;Assumptions!$C$5,J143+C144+D144-E144-H144-Assumptions!$C$5,0)</f>
        <v>0</v>
      </c>
      <c r="J144" s="4">
        <f t="shared" si="13"/>
        <v>599630.67539916455</v>
      </c>
      <c r="K144" s="4">
        <f t="shared" si="14"/>
        <v>599630.67539916455</v>
      </c>
      <c r="L144" s="9">
        <f>(IF((Assumptions!$C$12/12)-E144&lt;0,0,(Assumptions!$C$12/12)-E144))</f>
        <v>0</v>
      </c>
      <c r="O144" s="9">
        <f t="shared" si="11"/>
        <v>0</v>
      </c>
      <c r="P144" s="35">
        <f>Assumptions!$C$12/12</f>
        <v>2916.6666666666665</v>
      </c>
      <c r="Q144" s="9">
        <f>Assumptions!$C$13/12</f>
        <v>1833.3333333333333</v>
      </c>
    </row>
    <row r="145" spans="1:17">
      <c r="A145" s="3">
        <f>Evaporation!A144</f>
        <v>18933</v>
      </c>
      <c r="B145" s="9">
        <f t="shared" si="12"/>
        <v>1951</v>
      </c>
      <c r="C145" s="4">
        <f>Assumptions!$C$1/Assumptions!$C$2*VLOOKUP(A145,Inflow!$A$2:$B$781,2,FALSE)</f>
        <v>0</v>
      </c>
      <c r="D145">
        <f>VLOOKUP(A145,'Supplemental Flows'!$A$2:$B$781,2,FALSE)</f>
        <v>0</v>
      </c>
      <c r="E145" s="9">
        <f>VLOOKUP(J144,Assumptions!$D$33:$E$127,2)/12</f>
        <v>7500.0000174926863</v>
      </c>
      <c r="F145" s="4">
        <f>VLOOKUP(J144,'Capacity Curve'!$C$2:$E$98,3,TRUE)</f>
        <v>23100</v>
      </c>
      <c r="G145" s="12">
        <f>VLOOKUP(A145,Evaporation!$A$2:$F$781,6,FALSE)/12</f>
        <v>0.21047583333333333</v>
      </c>
      <c r="H145" s="4">
        <f t="shared" si="10"/>
        <v>4861.9917500000001</v>
      </c>
      <c r="I145" s="4">
        <f>IF(J144+C145+D145-E145-H145&gt;Assumptions!$C$5,J144+C145+D145-E145-H145-Assumptions!$C$5,0)</f>
        <v>0</v>
      </c>
      <c r="J145" s="4">
        <f t="shared" si="13"/>
        <v>587268.68363167183</v>
      </c>
      <c r="K145" s="4">
        <f t="shared" si="14"/>
        <v>587268.68363167183</v>
      </c>
      <c r="L145" s="9">
        <f>(IF((Assumptions!$C$12/12)-E145&lt;0,0,(Assumptions!$C$12/12)-E145))</f>
        <v>0</v>
      </c>
      <c r="M145" s="9"/>
      <c r="N145" s="9"/>
      <c r="O145" s="9">
        <f t="shared" si="11"/>
        <v>0</v>
      </c>
      <c r="P145" s="35">
        <f>Assumptions!$C$12/12</f>
        <v>2916.6666666666665</v>
      </c>
      <c r="Q145" s="9">
        <f>Assumptions!$C$13/12</f>
        <v>1833.3333333333333</v>
      </c>
    </row>
    <row r="146" spans="1:17">
      <c r="A146" s="3">
        <f>Evaporation!A145</f>
        <v>18963</v>
      </c>
      <c r="B146" s="9">
        <f t="shared" si="12"/>
        <v>1951</v>
      </c>
      <c r="C146" s="4">
        <f>Assumptions!$C$1/Assumptions!$C$2*VLOOKUP(A146,Inflow!$A$2:$B$781,2,FALSE)</f>
        <v>0</v>
      </c>
      <c r="D146">
        <f>VLOOKUP(A146,'Supplemental Flows'!$A$2:$B$781,2,FALSE)</f>
        <v>0</v>
      </c>
      <c r="E146" s="9">
        <f>VLOOKUP(J145,Assumptions!$D$33:$E$127,2)/12</f>
        <v>7500.0000174926863</v>
      </c>
      <c r="F146" s="4">
        <f>VLOOKUP(J145,'Capacity Curve'!$C$2:$E$98,3,TRUE)</f>
        <v>23100</v>
      </c>
      <c r="G146" s="12">
        <f>VLOOKUP(A146,Evaporation!$A$2:$F$781,6,FALSE)/12</f>
        <v>0.22270000000000004</v>
      </c>
      <c r="H146" s="4">
        <f t="shared" si="10"/>
        <v>5144.3700000000008</v>
      </c>
      <c r="I146" s="4">
        <f>IF(J145+C146+D146-E146-H146&gt;Assumptions!$C$5,J145+C146+D146-E146-H146-Assumptions!$C$5,0)</f>
        <v>0</v>
      </c>
      <c r="J146" s="4">
        <f t="shared" si="13"/>
        <v>574624.31361417915</v>
      </c>
      <c r="K146" s="4">
        <f t="shared" si="14"/>
        <v>574624.31361417915</v>
      </c>
      <c r="L146" s="9">
        <f>(IF((Assumptions!$C$12/12)-E146&lt;0,0,(Assumptions!$C$12/12)-E146))</f>
        <v>0</v>
      </c>
      <c r="M146" s="9">
        <f>SUM(L135:L146)</f>
        <v>0</v>
      </c>
      <c r="N146" s="9">
        <f>SUM(E135:E146)</f>
        <v>90000.000260450426</v>
      </c>
      <c r="O146" s="9">
        <f t="shared" si="11"/>
        <v>0</v>
      </c>
      <c r="P146" s="35">
        <f>Assumptions!$C$12/12</f>
        <v>2916.6666666666665</v>
      </c>
      <c r="Q146" s="9">
        <f>Assumptions!$C$13/12</f>
        <v>1833.3333333333333</v>
      </c>
    </row>
    <row r="147" spans="1:17">
      <c r="A147" s="3">
        <f>Evaporation!A146</f>
        <v>18994</v>
      </c>
      <c r="B147" s="9">
        <f t="shared" si="12"/>
        <v>1952</v>
      </c>
      <c r="C147" s="4">
        <f>Assumptions!$C$1/Assumptions!$C$2*VLOOKUP(A147,Inflow!$A$2:$B$781,2,FALSE)</f>
        <v>12</v>
      </c>
      <c r="D147">
        <f>VLOOKUP(A147,'Supplemental Flows'!$A$2:$B$781,2,FALSE)</f>
        <v>0</v>
      </c>
      <c r="E147" s="9">
        <f>VLOOKUP(J146,Assumptions!$D$33:$E$127,2)/12</f>
        <v>7500.0000161400885</v>
      </c>
      <c r="F147" s="4">
        <f>VLOOKUP(J146,'Capacity Curve'!$C$2:$E$98,3,TRUE)</f>
        <v>22400</v>
      </c>
      <c r="G147" s="12">
        <f>VLOOKUP(A147,Evaporation!$A$2:$F$781,6,FALSE)/12</f>
        <v>0.16523166666666669</v>
      </c>
      <c r="H147" s="4">
        <f t="shared" si="10"/>
        <v>3701.1893333333337</v>
      </c>
      <c r="I147" s="4">
        <f>IF(J146+C147+D147-E147-H147&gt;Assumptions!$C$5,J146+C147+D147-E147-H147-Assumptions!$C$5,0)</f>
        <v>0</v>
      </c>
      <c r="J147" s="4">
        <f t="shared" si="13"/>
        <v>563435.12426470581</v>
      </c>
      <c r="K147" s="4">
        <f t="shared" si="14"/>
        <v>563435.12426470581</v>
      </c>
      <c r="L147" s="9">
        <f>(IF((Assumptions!$C$12/12)-E147&lt;0,0,(Assumptions!$C$12/12)-E147))</f>
        <v>0</v>
      </c>
      <c r="O147" s="9">
        <f t="shared" si="11"/>
        <v>0</v>
      </c>
      <c r="P147" s="35">
        <f>Assumptions!$C$12/12</f>
        <v>2916.6666666666665</v>
      </c>
      <c r="Q147" s="9">
        <f>Assumptions!$C$13/12</f>
        <v>1833.3333333333333</v>
      </c>
    </row>
    <row r="148" spans="1:17">
      <c r="A148" s="3">
        <f>Evaporation!A147</f>
        <v>19025</v>
      </c>
      <c r="B148" s="9">
        <f t="shared" si="12"/>
        <v>1952</v>
      </c>
      <c r="C148" s="4">
        <f>Assumptions!$C$1/Assumptions!$C$2*VLOOKUP(A148,Inflow!$A$2:$B$781,2,FALSE)</f>
        <v>25</v>
      </c>
      <c r="D148">
        <f>VLOOKUP(A148,'Supplemental Flows'!$A$2:$B$781,2,FALSE)</f>
        <v>0</v>
      </c>
      <c r="E148" s="9">
        <f>VLOOKUP(J147,Assumptions!$D$33:$E$127,2)/12</f>
        <v>7500.0000161400885</v>
      </c>
      <c r="F148" s="4">
        <f>VLOOKUP(J147,'Capacity Curve'!$C$2:$E$98,3,TRUE)</f>
        <v>22400</v>
      </c>
      <c r="G148" s="12">
        <f>VLOOKUP(A148,Evaporation!$A$2:$F$781,6,FALSE)/12</f>
        <v>0.10998166666666666</v>
      </c>
      <c r="H148" s="4">
        <f t="shared" si="10"/>
        <v>2463.5893333333333</v>
      </c>
      <c r="I148" s="4">
        <f>IF(J147+C148+D148-E148-H148&gt;Assumptions!$C$5,J147+C148+D148-E148-H148-Assumptions!$C$5,0)</f>
        <v>0</v>
      </c>
      <c r="J148" s="4">
        <f t="shared" si="13"/>
        <v>553496.53491523245</v>
      </c>
      <c r="K148" s="4">
        <f t="shared" si="14"/>
        <v>553496.53491523245</v>
      </c>
      <c r="L148" s="9">
        <f>(IF((Assumptions!$C$12/12)-E148&lt;0,0,(Assumptions!$C$12/12)-E148))</f>
        <v>0</v>
      </c>
      <c r="O148" s="9">
        <f t="shared" si="11"/>
        <v>0</v>
      </c>
      <c r="P148" s="35">
        <f>Assumptions!$C$12/12</f>
        <v>2916.6666666666665</v>
      </c>
      <c r="Q148" s="9">
        <f>Assumptions!$C$13/12</f>
        <v>1833.3333333333333</v>
      </c>
    </row>
    <row r="149" spans="1:17">
      <c r="A149" s="3">
        <f>Evaporation!A148</f>
        <v>19054</v>
      </c>
      <c r="B149" s="9">
        <f t="shared" si="12"/>
        <v>1952</v>
      </c>
      <c r="C149" s="4">
        <f>Assumptions!$C$1/Assumptions!$C$2*VLOOKUP(A149,Inflow!$A$2:$B$781,2,FALSE)</f>
        <v>5</v>
      </c>
      <c r="D149">
        <f>VLOOKUP(A149,'Supplemental Flows'!$A$2:$B$781,2,FALSE)</f>
        <v>0</v>
      </c>
      <c r="E149" s="9">
        <f>VLOOKUP(J148,Assumptions!$D$33:$E$127,2)/12</f>
        <v>7500.0000148865392</v>
      </c>
      <c r="F149" s="4">
        <f>VLOOKUP(J148,'Capacity Curve'!$C$2:$E$98,3,TRUE)</f>
        <v>21700</v>
      </c>
      <c r="G149" s="12">
        <f>VLOOKUP(A149,Evaporation!$A$2:$F$781,6,FALSE)/12</f>
        <v>8.7834166666666671E-2</v>
      </c>
      <c r="H149" s="4">
        <f t="shared" si="10"/>
        <v>1906.0014166666667</v>
      </c>
      <c r="I149" s="4">
        <f>IF(J148+C149+D149-E149-H149&gt;Assumptions!$C$5,J148+C149+D149-E149-H149-Assumptions!$C$5,0)</f>
        <v>0</v>
      </c>
      <c r="J149" s="4">
        <f t="shared" si="13"/>
        <v>544095.53348367929</v>
      </c>
      <c r="K149" s="4">
        <f t="shared" si="14"/>
        <v>544095.53348367929</v>
      </c>
      <c r="L149" s="9">
        <f>(IF((Assumptions!$C$12/12)-E149&lt;0,0,(Assumptions!$C$12/12)-E149))</f>
        <v>0</v>
      </c>
      <c r="O149" s="9">
        <f t="shared" si="11"/>
        <v>0</v>
      </c>
      <c r="P149" s="35">
        <f>Assumptions!$C$12/12</f>
        <v>2916.6666666666665</v>
      </c>
      <c r="Q149" s="9">
        <f>Assumptions!$C$13/12</f>
        <v>1833.3333333333333</v>
      </c>
    </row>
    <row r="150" spans="1:17">
      <c r="A150" s="3">
        <f>Evaporation!A149</f>
        <v>19085</v>
      </c>
      <c r="B150" s="9">
        <f t="shared" si="12"/>
        <v>1952</v>
      </c>
      <c r="C150" s="4">
        <f>Assumptions!$C$1/Assumptions!$C$2*VLOOKUP(A150,Inflow!$A$2:$B$781,2,FALSE)</f>
        <v>7220</v>
      </c>
      <c r="D150">
        <f>VLOOKUP(A150,'Supplemental Flows'!$A$2:$B$781,2,FALSE)</f>
        <v>0</v>
      </c>
      <c r="E150" s="9">
        <f>VLOOKUP(J149,Assumptions!$D$33:$E$127,2)/12</f>
        <v>7500.0000148865392</v>
      </c>
      <c r="F150" s="4">
        <f>VLOOKUP(J149,'Capacity Curve'!$C$2:$E$98,3,TRUE)</f>
        <v>21700</v>
      </c>
      <c r="G150" s="12">
        <f>VLOOKUP(A150,Evaporation!$A$2:$F$781,6,FALSE)/12</f>
        <v>-0.13588333333333333</v>
      </c>
      <c r="H150" s="4">
        <f t="shared" si="10"/>
        <v>-2948.6683333333331</v>
      </c>
      <c r="I150" s="4">
        <f>IF(J149+C150+D150-E150-H150&gt;Assumptions!$C$5,J149+C150+D150-E150-H150-Assumptions!$C$5,0)</f>
        <v>0</v>
      </c>
      <c r="J150" s="4">
        <f t="shared" si="13"/>
        <v>546764.20180212613</v>
      </c>
      <c r="K150" s="4">
        <f t="shared" si="14"/>
        <v>544095.53348367929</v>
      </c>
      <c r="L150" s="9">
        <f>(IF((Assumptions!$C$12/12)-E150&lt;0,0,(Assumptions!$C$12/12)-E150))</f>
        <v>0</v>
      </c>
      <c r="O150" s="9">
        <f t="shared" si="11"/>
        <v>0</v>
      </c>
      <c r="P150" s="35">
        <f>Assumptions!$C$12/12</f>
        <v>2916.6666666666665</v>
      </c>
      <c r="Q150" s="9">
        <f>Assumptions!$C$13/12</f>
        <v>1833.3333333333333</v>
      </c>
    </row>
    <row r="151" spans="1:17">
      <c r="A151" s="3">
        <f>Evaporation!A150</f>
        <v>19115</v>
      </c>
      <c r="B151" s="9">
        <f t="shared" si="12"/>
        <v>1952</v>
      </c>
      <c r="C151" s="4">
        <f>Assumptions!$C$1/Assumptions!$C$2*VLOOKUP(A151,Inflow!$A$2:$B$781,2,FALSE)</f>
        <v>2590</v>
      </c>
      <c r="D151">
        <f>VLOOKUP(A151,'Supplemental Flows'!$A$2:$B$781,2,FALSE)</f>
        <v>0</v>
      </c>
      <c r="E151" s="9">
        <f>VLOOKUP(J150,Assumptions!$D$33:$E$127,2)/12</f>
        <v>7500.0000148865392</v>
      </c>
      <c r="F151" s="4">
        <f>VLOOKUP(J150,'Capacity Curve'!$C$2:$E$98,3,TRUE)</f>
        <v>21700</v>
      </c>
      <c r="G151" s="12">
        <f>VLOOKUP(A151,Evaporation!$A$2:$F$781,6,FALSE)/12</f>
        <v>9.8474999999999993E-2</v>
      </c>
      <c r="H151" s="4">
        <f t="shared" si="10"/>
        <v>2136.9074999999998</v>
      </c>
      <c r="I151" s="4">
        <f>IF(J150+C151+D151-E151-H151&gt;Assumptions!$C$5,J150+C151+D151-E151-H151-Assumptions!$C$5,0)</f>
        <v>0</v>
      </c>
      <c r="J151" s="4">
        <f t="shared" si="13"/>
        <v>539717.29428723967</v>
      </c>
      <c r="K151" s="4">
        <f t="shared" si="14"/>
        <v>539717.29428723967</v>
      </c>
      <c r="L151" s="9">
        <f>(IF((Assumptions!$C$12/12)-E151&lt;0,0,(Assumptions!$C$12/12)-E151))</f>
        <v>0</v>
      </c>
      <c r="O151" s="9">
        <f t="shared" si="11"/>
        <v>0</v>
      </c>
      <c r="P151" s="35">
        <f>Assumptions!$C$12/12</f>
        <v>2916.6666666666665</v>
      </c>
      <c r="Q151" s="9">
        <f>Assumptions!$C$13/12</f>
        <v>1833.3333333333333</v>
      </c>
    </row>
    <row r="152" spans="1:17">
      <c r="A152" s="3">
        <f>Evaporation!A151</f>
        <v>19146</v>
      </c>
      <c r="B152" s="9">
        <f t="shared" si="12"/>
        <v>1952</v>
      </c>
      <c r="C152" s="4">
        <f>Assumptions!$C$1/Assumptions!$C$2*VLOOKUP(A152,Inflow!$A$2:$B$781,2,FALSE)</f>
        <v>1233</v>
      </c>
      <c r="D152">
        <f>VLOOKUP(A152,'Supplemental Flows'!$A$2:$B$781,2,FALSE)</f>
        <v>0</v>
      </c>
      <c r="E152" s="9">
        <f>VLOOKUP(J151,Assumptions!$D$33:$E$127,2)/12</f>
        <v>7500.0000148865392</v>
      </c>
      <c r="F152" s="4">
        <f>VLOOKUP(J151,'Capacity Curve'!$C$2:$E$98,3,TRUE)</f>
        <v>21700</v>
      </c>
      <c r="G152" s="12">
        <f>VLOOKUP(A152,Evaporation!$A$2:$F$781,6,FALSE)/12</f>
        <v>0.63692833333333332</v>
      </c>
      <c r="H152" s="4">
        <f t="shared" si="10"/>
        <v>13821.344833333333</v>
      </c>
      <c r="I152" s="4">
        <f>IF(J151+C152+D152-E152-H152&gt;Assumptions!$C$5,J151+C152+D152-E152-H152-Assumptions!$C$5,0)</f>
        <v>0</v>
      </c>
      <c r="J152" s="4">
        <f t="shared" si="13"/>
        <v>519628.94943901984</v>
      </c>
      <c r="K152" s="4">
        <f t="shared" si="14"/>
        <v>519628.94943901984</v>
      </c>
      <c r="L152" s="9">
        <f>(IF((Assumptions!$C$12/12)-E152&lt;0,0,(Assumptions!$C$12/12)-E152))</f>
        <v>0</v>
      </c>
      <c r="O152" s="9">
        <f t="shared" si="11"/>
        <v>0</v>
      </c>
      <c r="P152" s="35">
        <f>Assumptions!$C$12/12</f>
        <v>2916.6666666666665</v>
      </c>
      <c r="Q152" s="9">
        <f>Assumptions!$C$13/12</f>
        <v>1833.3333333333333</v>
      </c>
    </row>
    <row r="153" spans="1:17">
      <c r="A153" s="3">
        <f>Evaporation!A152</f>
        <v>19176</v>
      </c>
      <c r="B153" s="9">
        <f t="shared" si="12"/>
        <v>1952</v>
      </c>
      <c r="C153" s="4">
        <f>Assumptions!$C$1/Assumptions!$C$2*VLOOKUP(A153,Inflow!$A$2:$B$781,2,FALSE)</f>
        <v>884</v>
      </c>
      <c r="D153">
        <f>VLOOKUP(A153,'Supplemental Flows'!$A$2:$B$781,2,FALSE)</f>
        <v>0</v>
      </c>
      <c r="E153" s="9">
        <f>VLOOKUP(J152,Assumptions!$D$33:$E$127,2)/12</f>
        <v>7500.0000137157913</v>
      </c>
      <c r="F153" s="4">
        <f>VLOOKUP(J152,'Capacity Curve'!$C$2:$E$98,3,TRUE)</f>
        <v>21000</v>
      </c>
      <c r="G153" s="12">
        <f>VLOOKUP(A153,Evaporation!$A$2:$F$781,6,FALSE)/12</f>
        <v>0.68921250000000001</v>
      </c>
      <c r="H153" s="4">
        <f t="shared" si="10"/>
        <v>14473.4625</v>
      </c>
      <c r="I153" s="4">
        <f>IF(J152+C153+D153-E153-H153&gt;Assumptions!$C$5,J152+C153+D153-E153-H153-Assumptions!$C$5,0)</f>
        <v>0</v>
      </c>
      <c r="J153" s="4">
        <f t="shared" si="13"/>
        <v>498539.48692530405</v>
      </c>
      <c r="K153" s="4">
        <f t="shared" si="14"/>
        <v>498539.48692530405</v>
      </c>
      <c r="L153" s="9">
        <f>(IF((Assumptions!$C$12/12)-E153&lt;0,0,(Assumptions!$C$12/12)-E153))</f>
        <v>0</v>
      </c>
      <c r="O153" s="9">
        <f t="shared" si="11"/>
        <v>0</v>
      </c>
      <c r="P153" s="35">
        <f>Assumptions!$C$12/12</f>
        <v>2916.6666666666665</v>
      </c>
      <c r="Q153" s="9">
        <f>Assumptions!$C$13/12</f>
        <v>1833.3333333333333</v>
      </c>
    </row>
    <row r="154" spans="1:17">
      <c r="A154" s="3">
        <f>Evaporation!A153</f>
        <v>19207</v>
      </c>
      <c r="B154" s="9">
        <f t="shared" si="12"/>
        <v>1952</v>
      </c>
      <c r="C154" s="4">
        <f>Assumptions!$C$1/Assumptions!$C$2*VLOOKUP(A154,Inflow!$A$2:$B$781,2,FALSE)</f>
        <v>146</v>
      </c>
      <c r="D154">
        <f>VLOOKUP(A154,'Supplemental Flows'!$A$2:$B$781,2,FALSE)</f>
        <v>0</v>
      </c>
      <c r="E154" s="9">
        <f>VLOOKUP(J153,Assumptions!$D$33:$E$127,2)/12</f>
        <v>7500.0000126289524</v>
      </c>
      <c r="F154" s="4">
        <f>VLOOKUP(J153,'Capacity Curve'!$C$2:$E$98,3,TRUE)</f>
        <v>20460</v>
      </c>
      <c r="G154" s="12">
        <f>VLOOKUP(A154,Evaporation!$A$2:$F$781,6,FALSE)/12</f>
        <v>0.92566083333333327</v>
      </c>
      <c r="H154" s="4">
        <f t="shared" si="10"/>
        <v>18939.020649999999</v>
      </c>
      <c r="I154" s="4">
        <f>IF(J153+C154+D154-E154-H154&gt;Assumptions!$C$5,J153+C154+D154-E154-H154-Assumptions!$C$5,0)</f>
        <v>0</v>
      </c>
      <c r="J154" s="4">
        <f t="shared" si="13"/>
        <v>472246.46626267507</v>
      </c>
      <c r="K154" s="4">
        <f t="shared" si="14"/>
        <v>472246.46626267507</v>
      </c>
      <c r="L154" s="9">
        <f>(IF((Assumptions!$C$12/12)-E154&lt;0,0,(Assumptions!$C$12/12)-E154))</f>
        <v>0</v>
      </c>
      <c r="O154" s="9">
        <f t="shared" si="11"/>
        <v>0</v>
      </c>
      <c r="P154" s="35">
        <f>Assumptions!$C$12/12</f>
        <v>2916.6666666666665</v>
      </c>
      <c r="Q154" s="9">
        <f>Assumptions!$C$13/12</f>
        <v>1833.3333333333333</v>
      </c>
    </row>
    <row r="155" spans="1:17">
      <c r="A155" s="3">
        <f>Evaporation!A154</f>
        <v>19238</v>
      </c>
      <c r="B155" s="9">
        <f t="shared" si="12"/>
        <v>1952</v>
      </c>
      <c r="C155" s="4">
        <f>Assumptions!$C$1/Assumptions!$C$2*VLOOKUP(A155,Inflow!$A$2:$B$781,2,FALSE)</f>
        <v>0</v>
      </c>
      <c r="D155">
        <f>VLOOKUP(A155,'Supplemental Flows'!$A$2:$B$781,2,FALSE)</f>
        <v>0</v>
      </c>
      <c r="E155" s="9">
        <f>VLOOKUP(J154,Assumptions!$D$33:$E$127,2)/12</f>
        <v>7500.0000116362753</v>
      </c>
      <c r="F155" s="4">
        <f>VLOOKUP(J154,'Capacity Curve'!$C$2:$E$98,3,TRUE)</f>
        <v>18900</v>
      </c>
      <c r="G155" s="12">
        <f>VLOOKUP(A155,Evaporation!$A$2:$F$781,6,FALSE)/12</f>
        <v>0.6855675</v>
      </c>
      <c r="H155" s="4">
        <f t="shared" si="10"/>
        <v>12957.22575</v>
      </c>
      <c r="I155" s="4">
        <f>IF(J154+C155+D155-E155-H155&gt;Assumptions!$C$5,J154+C155+D155-E155-H155-Assumptions!$C$5,0)</f>
        <v>0</v>
      </c>
      <c r="J155" s="4">
        <f t="shared" si="13"/>
        <v>451789.24050103879</v>
      </c>
      <c r="K155" s="4">
        <f t="shared" si="14"/>
        <v>451789.24050103879</v>
      </c>
      <c r="L155" s="9">
        <f>(IF((Assumptions!$C$12/12)-E155&lt;0,0,(Assumptions!$C$12/12)-E155))</f>
        <v>0</v>
      </c>
      <c r="O155" s="9">
        <f t="shared" si="11"/>
        <v>0</v>
      </c>
      <c r="P155" s="35">
        <f>Assumptions!$C$12/12</f>
        <v>2916.6666666666665</v>
      </c>
      <c r="Q155" s="9">
        <f>Assumptions!$C$13/12</f>
        <v>1833.3333333333333</v>
      </c>
    </row>
    <row r="156" spans="1:17">
      <c r="A156" s="3">
        <f>Evaporation!A155</f>
        <v>19268</v>
      </c>
      <c r="B156" s="9">
        <f t="shared" si="12"/>
        <v>1952</v>
      </c>
      <c r="C156" s="4">
        <f>Assumptions!$C$1/Assumptions!$C$2*VLOOKUP(A156,Inflow!$A$2:$B$781,2,FALSE)</f>
        <v>0</v>
      </c>
      <c r="D156">
        <f>VLOOKUP(A156,'Supplemental Flows'!$A$2:$B$781,2,FALSE)</f>
        <v>0</v>
      </c>
      <c r="E156" s="9">
        <f>VLOOKUP(J155,Assumptions!$D$33:$E$127,2)/12</f>
        <v>7500.0000098953169</v>
      </c>
      <c r="F156" s="4">
        <f>VLOOKUP(J155,'Capacity Curve'!$C$2:$E$98,3,TRUE)</f>
        <v>13240</v>
      </c>
      <c r="G156" s="12">
        <f>VLOOKUP(A156,Evaporation!$A$2:$F$781,6,FALSE)/12</f>
        <v>0.65611833333333336</v>
      </c>
      <c r="H156" s="4">
        <f t="shared" si="10"/>
        <v>8687.0067333333336</v>
      </c>
      <c r="I156" s="4">
        <f>IF(J155+C156+D156-E156-H156&gt;Assumptions!$C$5,J155+C156+D156-E156-H156-Assumptions!$C$5,0)</f>
        <v>0</v>
      </c>
      <c r="J156" s="4">
        <f t="shared" si="13"/>
        <v>435602.23375781014</v>
      </c>
      <c r="K156" s="4">
        <f t="shared" si="14"/>
        <v>435602.23375781014</v>
      </c>
      <c r="L156" s="9">
        <f>(IF((Assumptions!$C$12/12)-E156&lt;0,0,(Assumptions!$C$12/12)-E156))</f>
        <v>0</v>
      </c>
      <c r="O156" s="9">
        <f t="shared" si="11"/>
        <v>0</v>
      </c>
      <c r="P156" s="35">
        <f>Assumptions!$C$12/12</f>
        <v>2916.6666666666665</v>
      </c>
      <c r="Q156" s="9">
        <f>Assumptions!$C$13/12</f>
        <v>1833.3333333333333</v>
      </c>
    </row>
    <row r="157" spans="1:17">
      <c r="A157" s="3">
        <f>Evaporation!A156</f>
        <v>19299</v>
      </c>
      <c r="B157" s="9">
        <f t="shared" si="12"/>
        <v>1952</v>
      </c>
      <c r="C157" s="4">
        <f>Assumptions!$C$1/Assumptions!$C$2*VLOOKUP(A157,Inflow!$A$2:$B$781,2,FALSE)</f>
        <v>768</v>
      </c>
      <c r="D157">
        <f>VLOOKUP(A157,'Supplemental Flows'!$A$2:$B$781,2,FALSE)</f>
        <v>0</v>
      </c>
      <c r="E157" s="9">
        <f>VLOOKUP(J156,Assumptions!$D$33:$E$127,2)/12</f>
        <v>7500.0000098953169</v>
      </c>
      <c r="F157" s="4">
        <f>VLOOKUP(J156,'Capacity Curve'!$C$2:$E$98,3,TRUE)</f>
        <v>13240</v>
      </c>
      <c r="G157" s="12">
        <f>VLOOKUP(A157,Evaporation!$A$2:$F$781,6,FALSE)/12</f>
        <v>-3.9775000000000005E-2</v>
      </c>
      <c r="H157" s="4">
        <f t="shared" si="10"/>
        <v>-526.62100000000009</v>
      </c>
      <c r="I157" s="4">
        <f>IF(J156+C157+D157-E157-H157&gt;Assumptions!$C$5,J156+C157+D157-E157-H157-Assumptions!$C$5,0)</f>
        <v>0</v>
      </c>
      <c r="J157" s="4">
        <f t="shared" si="13"/>
        <v>429396.85474791483</v>
      </c>
      <c r="K157" s="4">
        <f t="shared" si="14"/>
        <v>429396.85474791483</v>
      </c>
      <c r="L157" s="9">
        <f>(IF((Assumptions!$C$12/12)-E157&lt;0,0,(Assumptions!$C$12/12)-E157))</f>
        <v>0</v>
      </c>
      <c r="M157" s="9"/>
      <c r="N157" s="9"/>
      <c r="O157" s="9">
        <f t="shared" si="11"/>
        <v>0</v>
      </c>
      <c r="P157" s="35">
        <f>Assumptions!$C$12/12</f>
        <v>2916.6666666666665</v>
      </c>
      <c r="Q157" s="9">
        <f>Assumptions!$C$13/12</f>
        <v>1833.3333333333333</v>
      </c>
    </row>
    <row r="158" spans="1:17">
      <c r="A158" s="3">
        <f>Evaporation!A157</f>
        <v>19329</v>
      </c>
      <c r="B158" s="9">
        <f t="shared" si="12"/>
        <v>1952</v>
      </c>
      <c r="C158" s="4">
        <f>Assumptions!$C$1/Assumptions!$C$2*VLOOKUP(A158,Inflow!$A$2:$B$781,2,FALSE)</f>
        <v>271</v>
      </c>
      <c r="D158">
        <f>VLOOKUP(A158,'Supplemental Flows'!$A$2:$B$781,2,FALSE)</f>
        <v>0</v>
      </c>
      <c r="E158" s="9">
        <f>VLOOKUP(J157,Assumptions!$D$33:$E$127,2)/12</f>
        <v>7500.000009106071</v>
      </c>
      <c r="F158" s="4">
        <f>VLOOKUP(J157,'Capacity Curve'!$C$2:$E$98,3,TRUE)</f>
        <v>12820</v>
      </c>
      <c r="G158" s="12">
        <f>VLOOKUP(A158,Evaporation!$A$2:$F$781,6,FALSE)/12</f>
        <v>-4.7640833333333334E-2</v>
      </c>
      <c r="H158" s="4">
        <f t="shared" si="10"/>
        <v>-610.75548333333336</v>
      </c>
      <c r="I158" s="4">
        <f>IF(J157+C158+D158-E158-H158&gt;Assumptions!$C$5,J157+C158+D158-E158-H158-Assumptions!$C$5,0)</f>
        <v>0</v>
      </c>
      <c r="J158" s="4">
        <f t="shared" si="13"/>
        <v>422778.61022214207</v>
      </c>
      <c r="K158" s="4">
        <f t="shared" si="14"/>
        <v>422778.61022214207</v>
      </c>
      <c r="L158" s="9">
        <f>(IF((Assumptions!$C$12/12)-E158&lt;0,0,(Assumptions!$C$12/12)-E158))</f>
        <v>0</v>
      </c>
      <c r="M158" s="9">
        <f>SUM(L147:L158)</f>
        <v>0</v>
      </c>
      <c r="N158" s="9">
        <f>SUM(E147:E158)</f>
        <v>90000.000158704046</v>
      </c>
      <c r="O158" s="9">
        <f t="shared" si="11"/>
        <v>0</v>
      </c>
      <c r="P158" s="35">
        <f>Assumptions!$C$12/12</f>
        <v>2916.6666666666665</v>
      </c>
      <c r="Q158" s="9">
        <f>Assumptions!$C$13/12</f>
        <v>1833.3333333333333</v>
      </c>
    </row>
    <row r="159" spans="1:17">
      <c r="A159" s="3">
        <f>Evaporation!A158</f>
        <v>19360</v>
      </c>
      <c r="B159" s="9">
        <f t="shared" si="12"/>
        <v>1953</v>
      </c>
      <c r="C159" s="4">
        <f>Assumptions!$C$1/Assumptions!$C$2*VLOOKUP(A159,Inflow!$A$2:$B$781,2,FALSE)</f>
        <v>0</v>
      </c>
      <c r="D159">
        <f>VLOOKUP(A159,'Supplemental Flows'!$A$2:$B$781,2,FALSE)</f>
        <v>0</v>
      </c>
      <c r="E159" s="9">
        <f>VLOOKUP(J158,Assumptions!$D$33:$E$127,2)/12</f>
        <v>7500.000009106071</v>
      </c>
      <c r="F159" s="4">
        <f>VLOOKUP(J158,'Capacity Curve'!$C$2:$E$98,3,TRUE)</f>
        <v>12820</v>
      </c>
      <c r="G159" s="12">
        <f>VLOOKUP(A159,Evaporation!$A$2:$F$781,6,FALSE)/12</f>
        <v>0.17452666666666669</v>
      </c>
      <c r="H159" s="4">
        <f t="shared" si="10"/>
        <v>2237.4318666666668</v>
      </c>
      <c r="I159" s="4">
        <f>IF(J158+C159+D159-E159-H159&gt;Assumptions!$C$5,J158+C159+D159-E159-H159-Assumptions!$C$5,0)</f>
        <v>0</v>
      </c>
      <c r="J159" s="4">
        <f t="shared" si="13"/>
        <v>413041.17834636936</v>
      </c>
      <c r="K159" s="4">
        <f t="shared" si="14"/>
        <v>413041.17834636936</v>
      </c>
      <c r="L159" s="9">
        <f>(IF((Assumptions!$C$12/12)-E159&lt;0,0,(Assumptions!$C$12/12)-E159))</f>
        <v>0</v>
      </c>
      <c r="O159" s="9">
        <f t="shared" si="11"/>
        <v>0</v>
      </c>
      <c r="P159" s="35">
        <f>Assumptions!$C$12/12</f>
        <v>2916.6666666666665</v>
      </c>
      <c r="Q159" s="9">
        <f>Assumptions!$C$13/12</f>
        <v>1833.3333333333333</v>
      </c>
    </row>
    <row r="160" spans="1:17">
      <c r="A160" s="3">
        <f>Evaporation!A159</f>
        <v>19391</v>
      </c>
      <c r="B160" s="9">
        <f t="shared" si="12"/>
        <v>1953</v>
      </c>
      <c r="C160" s="4">
        <f>Assumptions!$C$1/Assumptions!$C$2*VLOOKUP(A160,Inflow!$A$2:$B$781,2,FALSE)</f>
        <v>50</v>
      </c>
      <c r="D160">
        <f>VLOOKUP(A160,'Supplemental Flows'!$A$2:$B$781,2,FALSE)</f>
        <v>0</v>
      </c>
      <c r="E160" s="9">
        <f>VLOOKUP(J159,Assumptions!$D$33:$E$127,2)/12</f>
        <v>7500.0000083747263</v>
      </c>
      <c r="F160" s="4">
        <f>VLOOKUP(J159,'Capacity Curve'!$C$2:$E$98,3,TRUE)</f>
        <v>12520</v>
      </c>
      <c r="G160" s="12">
        <f>VLOOKUP(A160,Evaporation!$A$2:$F$781,6,FALSE)/12</f>
        <v>0.10022083333333333</v>
      </c>
      <c r="H160" s="4">
        <f t="shared" si="10"/>
        <v>1254.7648333333332</v>
      </c>
      <c r="I160" s="4">
        <f>IF(J159+C160+D160-E160-H160&gt;Assumptions!$C$5,J159+C160+D160-E160-H160-Assumptions!$C$5,0)</f>
        <v>0</v>
      </c>
      <c r="J160" s="4">
        <f t="shared" si="13"/>
        <v>404336.41350466129</v>
      </c>
      <c r="K160" s="4">
        <f t="shared" si="14"/>
        <v>404336.41350466129</v>
      </c>
      <c r="L160" s="9">
        <f>(IF((Assumptions!$C$12/12)-E160&lt;0,0,(Assumptions!$C$12/12)-E160))</f>
        <v>0</v>
      </c>
      <c r="O160" s="9">
        <f t="shared" si="11"/>
        <v>0</v>
      </c>
      <c r="P160" s="35">
        <f>Assumptions!$C$12/12</f>
        <v>2916.6666666666665</v>
      </c>
      <c r="Q160" s="9">
        <f>Assumptions!$C$13/12</f>
        <v>1833.3333333333333</v>
      </c>
    </row>
    <row r="161" spans="1:17">
      <c r="A161" s="3">
        <f>Evaporation!A160</f>
        <v>19419</v>
      </c>
      <c r="B161" s="9">
        <f t="shared" si="12"/>
        <v>1953</v>
      </c>
      <c r="C161" s="4">
        <f>Assumptions!$C$1/Assumptions!$C$2*VLOOKUP(A161,Inflow!$A$2:$B$781,2,FALSE)</f>
        <v>472</v>
      </c>
      <c r="D161">
        <f>VLOOKUP(A161,'Supplemental Flows'!$A$2:$B$781,2,FALSE)</f>
        <v>0</v>
      </c>
      <c r="E161" s="9">
        <f>VLOOKUP(J160,Assumptions!$D$33:$E$127,2)/12</f>
        <v>7500.0000083747263</v>
      </c>
      <c r="F161" s="4">
        <f>VLOOKUP(J160,'Capacity Curve'!$C$2:$E$98,3,TRUE)</f>
        <v>12520</v>
      </c>
      <c r="G161" s="12">
        <f>VLOOKUP(A161,Evaporation!$A$2:$F$781,6,FALSE)/12</f>
        <v>1.8070833333333328E-2</v>
      </c>
      <c r="H161" s="4">
        <f t="shared" si="10"/>
        <v>226.24683333333326</v>
      </c>
      <c r="I161" s="4">
        <f>IF(J160+C161+D161-E161-H161&gt;Assumptions!$C$5,J160+C161+D161-E161-H161-Assumptions!$C$5,0)</f>
        <v>0</v>
      </c>
      <c r="J161" s="4">
        <f t="shared" si="13"/>
        <v>397082.16666295321</v>
      </c>
      <c r="K161" s="4">
        <f t="shared" si="14"/>
        <v>397082.16666295321</v>
      </c>
      <c r="L161" s="9">
        <f>(IF((Assumptions!$C$12/12)-E161&lt;0,0,(Assumptions!$C$12/12)-E161))</f>
        <v>0</v>
      </c>
      <c r="O161" s="9">
        <f t="shared" si="11"/>
        <v>0</v>
      </c>
      <c r="P161" s="35">
        <f>Assumptions!$C$12/12</f>
        <v>2916.6666666666665</v>
      </c>
      <c r="Q161" s="9">
        <f>Assumptions!$C$13/12</f>
        <v>1833.3333333333333</v>
      </c>
    </row>
    <row r="162" spans="1:17">
      <c r="A162" s="3">
        <f>Evaporation!A161</f>
        <v>19450</v>
      </c>
      <c r="B162" s="9">
        <f t="shared" si="12"/>
        <v>1953</v>
      </c>
      <c r="C162" s="4">
        <f>Assumptions!$C$1/Assumptions!$C$2*VLOOKUP(A162,Inflow!$A$2:$B$781,2,FALSE)</f>
        <v>11067</v>
      </c>
      <c r="D162">
        <f>VLOOKUP(A162,'Supplemental Flows'!$A$2:$B$781,2,FALSE)</f>
        <v>0</v>
      </c>
      <c r="E162" s="9">
        <f>VLOOKUP(J161,Assumptions!$D$33:$E$127,2)/12</f>
        <v>7500.0000076940487</v>
      </c>
      <c r="F162" s="4">
        <f>VLOOKUP(J161,'Capacity Curve'!$C$2:$E$98,3,TRUE)</f>
        <v>12000</v>
      </c>
      <c r="G162" s="12">
        <f>VLOOKUP(A162,Evaporation!$A$2:$F$781,6,FALSE)/12</f>
        <v>-6.8508333333333294E-3</v>
      </c>
      <c r="H162" s="4">
        <f t="shared" si="10"/>
        <v>-82.209999999999951</v>
      </c>
      <c r="I162" s="4">
        <f>IF(J161+C162+D162-E162-H162&gt;Assumptions!$C$5,J161+C162+D162-E162-H162-Assumptions!$C$5,0)</f>
        <v>0</v>
      </c>
      <c r="J162" s="4">
        <f t="shared" si="13"/>
        <v>400731.37665525917</v>
      </c>
      <c r="K162" s="4">
        <f t="shared" si="14"/>
        <v>397082.16666295321</v>
      </c>
      <c r="L162" s="9">
        <f>(IF((Assumptions!$C$12/12)-E162&lt;0,0,(Assumptions!$C$12/12)-E162))</f>
        <v>0</v>
      </c>
      <c r="O162" s="9">
        <f t="shared" si="11"/>
        <v>0</v>
      </c>
      <c r="P162" s="35">
        <f>Assumptions!$C$12/12</f>
        <v>2916.6666666666665</v>
      </c>
      <c r="Q162" s="9">
        <f>Assumptions!$C$13/12</f>
        <v>1833.3333333333333</v>
      </c>
    </row>
    <row r="163" spans="1:17">
      <c r="A163" s="3">
        <f>Evaporation!A162</f>
        <v>19480</v>
      </c>
      <c r="B163" s="9">
        <f t="shared" si="12"/>
        <v>1953</v>
      </c>
      <c r="C163" s="4">
        <f>Assumptions!$C$1/Assumptions!$C$2*VLOOKUP(A163,Inflow!$A$2:$B$781,2,FALSE)</f>
        <v>13430</v>
      </c>
      <c r="D163">
        <f>VLOOKUP(A163,'Supplemental Flows'!$A$2:$B$781,2,FALSE)</f>
        <v>0</v>
      </c>
      <c r="E163" s="9">
        <f>VLOOKUP(J162,Assumptions!$D$33:$E$127,2)/12</f>
        <v>7500.0000083747263</v>
      </c>
      <c r="F163" s="4">
        <f>VLOOKUP(J162,'Capacity Curve'!$C$2:$E$98,3,TRUE)</f>
        <v>12520</v>
      </c>
      <c r="G163" s="12">
        <f>VLOOKUP(A163,Evaporation!$A$2:$F$781,6,FALSE)/12</f>
        <v>0.10741333333333332</v>
      </c>
      <c r="H163" s="4">
        <f t="shared" si="10"/>
        <v>1344.8149333333331</v>
      </c>
      <c r="I163" s="4">
        <f>IF(J162+C163+D163-E163-H163&gt;Assumptions!$C$5,J162+C163+D163-E163-H163-Assumptions!$C$5,0)</f>
        <v>0</v>
      </c>
      <c r="J163" s="4">
        <f t="shared" si="13"/>
        <v>405316.56171355111</v>
      </c>
      <c r="K163" s="4">
        <f t="shared" si="14"/>
        <v>397082.16666295321</v>
      </c>
      <c r="L163" s="9">
        <f>(IF((Assumptions!$C$12/12)-E163&lt;0,0,(Assumptions!$C$12/12)-E163))</f>
        <v>0</v>
      </c>
      <c r="O163" s="9">
        <f t="shared" si="11"/>
        <v>0</v>
      </c>
      <c r="P163" s="35">
        <f>Assumptions!$C$12/12</f>
        <v>2916.6666666666665</v>
      </c>
      <c r="Q163" s="9">
        <f>Assumptions!$C$13/12</f>
        <v>1833.3333333333333</v>
      </c>
    </row>
    <row r="164" spans="1:17">
      <c r="A164" s="3">
        <f>Evaporation!A163</f>
        <v>19511</v>
      </c>
      <c r="B164" s="9">
        <f t="shared" si="12"/>
        <v>1953</v>
      </c>
      <c r="C164" s="4">
        <f>Assumptions!$C$1/Assumptions!$C$2*VLOOKUP(A164,Inflow!$A$2:$B$781,2,FALSE)</f>
        <v>0</v>
      </c>
      <c r="D164">
        <f>VLOOKUP(A164,'Supplemental Flows'!$A$2:$B$781,2,FALSE)</f>
        <v>0</v>
      </c>
      <c r="E164" s="9">
        <f>VLOOKUP(J163,Assumptions!$D$33:$E$127,2)/12</f>
        <v>7500.0000083747263</v>
      </c>
      <c r="F164" s="4">
        <f>VLOOKUP(J163,'Capacity Curve'!$C$2:$E$98,3,TRUE)</f>
        <v>12520</v>
      </c>
      <c r="G164" s="12">
        <f>VLOOKUP(A164,Evaporation!$A$2:$F$781,6,FALSE)/12</f>
        <v>0.72367250000000005</v>
      </c>
      <c r="H164" s="4">
        <f t="shared" si="10"/>
        <v>9060.3797000000013</v>
      </c>
      <c r="I164" s="4">
        <f>IF(J163+C164+D164-E164-H164&gt;Assumptions!$C$5,J163+C164+D164-E164-H164-Assumptions!$C$5,0)</f>
        <v>0</v>
      </c>
      <c r="J164" s="4">
        <f t="shared" si="13"/>
        <v>388756.18200517638</v>
      </c>
      <c r="K164" s="4">
        <f t="shared" si="14"/>
        <v>388756.18200517638</v>
      </c>
      <c r="L164" s="9">
        <f>(IF((Assumptions!$C$12/12)-E164&lt;0,0,(Assumptions!$C$12/12)-E164))</f>
        <v>0</v>
      </c>
      <c r="O164" s="9">
        <f t="shared" si="11"/>
        <v>0</v>
      </c>
      <c r="P164" s="35">
        <f>Assumptions!$C$12/12</f>
        <v>2916.6666666666665</v>
      </c>
      <c r="Q164" s="9">
        <f>Assumptions!$C$13/12</f>
        <v>1833.3333333333333</v>
      </c>
    </row>
    <row r="165" spans="1:17">
      <c r="A165" s="3">
        <f>Evaporation!A164</f>
        <v>19541</v>
      </c>
      <c r="B165" s="9">
        <f t="shared" si="12"/>
        <v>1953</v>
      </c>
      <c r="C165" s="4">
        <f>Assumptions!$C$1/Assumptions!$C$2*VLOOKUP(A165,Inflow!$A$2:$B$781,2,FALSE)</f>
        <v>73</v>
      </c>
      <c r="D165">
        <f>VLOOKUP(A165,'Supplemental Flows'!$A$2:$B$781,2,FALSE)</f>
        <v>0</v>
      </c>
      <c r="E165" s="9">
        <f>VLOOKUP(J164,Assumptions!$D$33:$E$127,2)/12</f>
        <v>7500.0000076940487</v>
      </c>
      <c r="F165" s="4">
        <f>VLOOKUP(J164,'Capacity Curve'!$C$2:$E$98,3,TRUE)</f>
        <v>12000</v>
      </c>
      <c r="G165" s="12">
        <f>VLOOKUP(A165,Evaporation!$A$2:$F$781,6,FALSE)/12</f>
        <v>0.43689916666666667</v>
      </c>
      <c r="H165" s="4">
        <f t="shared" si="10"/>
        <v>5242.79</v>
      </c>
      <c r="I165" s="4">
        <f>IF(J164+C165+D165-E165-H165&gt;Assumptions!$C$5,J164+C165+D165-E165-H165-Assumptions!$C$5,0)</f>
        <v>0</v>
      </c>
      <c r="J165" s="4">
        <f t="shared" si="13"/>
        <v>376086.39199748234</v>
      </c>
      <c r="K165" s="4">
        <f t="shared" si="14"/>
        <v>376086.39199748234</v>
      </c>
      <c r="L165" s="9">
        <f>(IF((Assumptions!$C$12/12)-E165&lt;0,0,(Assumptions!$C$12/12)-E165))</f>
        <v>0</v>
      </c>
      <c r="O165" s="9">
        <f t="shared" si="11"/>
        <v>0</v>
      </c>
      <c r="P165" s="35">
        <f>Assumptions!$C$12/12</f>
        <v>2916.6666666666665</v>
      </c>
      <c r="Q165" s="9">
        <f>Assumptions!$C$13/12</f>
        <v>1833.3333333333333</v>
      </c>
    </row>
    <row r="166" spans="1:17">
      <c r="A166" s="3">
        <f>Evaporation!A165</f>
        <v>19572</v>
      </c>
      <c r="B166" s="9">
        <f t="shared" si="12"/>
        <v>1953</v>
      </c>
      <c r="C166" s="4">
        <f>Assumptions!$C$1/Assumptions!$C$2*VLOOKUP(A166,Inflow!$A$2:$B$781,2,FALSE)</f>
        <v>20</v>
      </c>
      <c r="D166">
        <f>VLOOKUP(A166,'Supplemental Flows'!$A$2:$B$781,2,FALSE)</f>
        <v>0</v>
      </c>
      <c r="E166" s="9">
        <f>VLOOKUP(J165,Assumptions!$D$33:$E$127,2)/12</f>
        <v>7500.0000070614287</v>
      </c>
      <c r="F166" s="4">
        <f>VLOOKUP(J165,'Capacity Curve'!$C$2:$E$98,3,TRUE)</f>
        <v>11600</v>
      </c>
      <c r="G166" s="12">
        <f>VLOOKUP(A166,Evaporation!$A$2:$F$781,6,FALSE)/12</f>
        <v>0.55727916666666666</v>
      </c>
      <c r="H166" s="4">
        <f t="shared" si="10"/>
        <v>6464.4383333333335</v>
      </c>
      <c r="I166" s="4">
        <f>IF(J165+C166+D166-E166-H166&gt;Assumptions!$C$5,J165+C166+D166-E166-H166-Assumptions!$C$5,0)</f>
        <v>0</v>
      </c>
      <c r="J166" s="4">
        <f t="shared" si="13"/>
        <v>362141.95365708758</v>
      </c>
      <c r="K166" s="4">
        <f t="shared" si="14"/>
        <v>362141.95365708758</v>
      </c>
      <c r="L166" s="9">
        <f>(IF((Assumptions!$C$12/12)-E166&lt;0,0,(Assumptions!$C$12/12)-E166))</f>
        <v>0</v>
      </c>
      <c r="O166" s="9">
        <f t="shared" si="11"/>
        <v>0</v>
      </c>
      <c r="P166" s="35">
        <f>Assumptions!$C$12/12</f>
        <v>2916.6666666666665</v>
      </c>
      <c r="Q166" s="9">
        <f>Assumptions!$C$13/12</f>
        <v>1833.3333333333333</v>
      </c>
    </row>
    <row r="167" spans="1:17">
      <c r="A167" s="3">
        <f>Evaporation!A166</f>
        <v>19603</v>
      </c>
      <c r="B167" s="9">
        <f t="shared" si="12"/>
        <v>1953</v>
      </c>
      <c r="C167" s="4">
        <f>Assumptions!$C$1/Assumptions!$C$2*VLOOKUP(A167,Inflow!$A$2:$B$781,2,FALSE)</f>
        <v>282</v>
      </c>
      <c r="D167">
        <f>VLOOKUP(A167,'Supplemental Flows'!$A$2:$B$781,2,FALSE)</f>
        <v>0</v>
      </c>
      <c r="E167" s="9">
        <f>VLOOKUP(J166,Assumptions!$D$33:$E$127,2)/12</f>
        <v>7500.0000064706583</v>
      </c>
      <c r="F167" s="4">
        <f>VLOOKUP(J166,'Capacity Curve'!$C$2:$E$98,3,TRUE)</f>
        <v>11220</v>
      </c>
      <c r="G167" s="12">
        <f>VLOOKUP(A167,Evaporation!$A$2:$F$781,6,FALSE)/12</f>
        <v>0.56098833333333331</v>
      </c>
      <c r="H167" s="4">
        <f t="shared" si="10"/>
        <v>6294.2891</v>
      </c>
      <c r="I167" s="4">
        <f>IF(J166+C167+D167-E167-H167&gt;Assumptions!$C$5,J166+C167+D167-E167-H167-Assumptions!$C$5,0)</f>
        <v>0</v>
      </c>
      <c r="J167" s="4">
        <f t="shared" si="13"/>
        <v>348629.66455061693</v>
      </c>
      <c r="K167" s="4">
        <f t="shared" si="14"/>
        <v>348629.66455061693</v>
      </c>
      <c r="L167" s="9">
        <f>(IF((Assumptions!$C$12/12)-E167&lt;0,0,(Assumptions!$C$12/12)-E167))</f>
        <v>0</v>
      </c>
      <c r="O167" s="9">
        <f t="shared" si="11"/>
        <v>0</v>
      </c>
      <c r="P167" s="35">
        <f>Assumptions!$C$12/12</f>
        <v>2916.6666666666665</v>
      </c>
      <c r="Q167" s="9">
        <f>Assumptions!$C$13/12</f>
        <v>1833.3333333333333</v>
      </c>
    </row>
    <row r="168" spans="1:17">
      <c r="A168" s="3">
        <f>Evaporation!A167</f>
        <v>19633</v>
      </c>
      <c r="B168" s="9">
        <f t="shared" si="12"/>
        <v>1953</v>
      </c>
      <c r="C168" s="4">
        <f>Assumptions!$C$1/Assumptions!$C$2*VLOOKUP(A168,Inflow!$A$2:$B$781,2,FALSE)</f>
        <v>8501</v>
      </c>
      <c r="D168">
        <f>VLOOKUP(A168,'Supplemental Flows'!$A$2:$B$781,2,FALSE)</f>
        <v>0</v>
      </c>
      <c r="E168" s="9">
        <f>VLOOKUP(J167,Assumptions!$D$33:$E$127,2)/12</f>
        <v>7500.0000059232852</v>
      </c>
      <c r="F168" s="4">
        <f>VLOOKUP(J167,'Capacity Curve'!$C$2:$E$98,3,TRUE)</f>
        <v>10820</v>
      </c>
      <c r="G168" s="12">
        <f>VLOOKUP(A168,Evaporation!$A$2:$F$781,6,FALSE)/12</f>
        <v>0.14632416666666667</v>
      </c>
      <c r="H168" s="4">
        <f t="shared" si="10"/>
        <v>1583.2274833333333</v>
      </c>
      <c r="I168" s="4">
        <f>IF(J167+C168+D168-E168-H168&gt;Assumptions!$C$5,J167+C168+D168-E168-H168-Assumptions!$C$5,0)</f>
        <v>0</v>
      </c>
      <c r="J168" s="4">
        <f t="shared" si="13"/>
        <v>348047.43706136034</v>
      </c>
      <c r="K168" s="4">
        <f t="shared" si="14"/>
        <v>348047.43706136034</v>
      </c>
      <c r="L168" s="9">
        <f>(IF((Assumptions!$C$12/12)-E168&lt;0,0,(Assumptions!$C$12/12)-E168))</f>
        <v>0</v>
      </c>
      <c r="O168" s="9">
        <f t="shared" si="11"/>
        <v>0</v>
      </c>
      <c r="P168" s="35">
        <f>Assumptions!$C$12/12</f>
        <v>2916.6666666666665</v>
      </c>
      <c r="Q168" s="9">
        <f>Assumptions!$C$13/12</f>
        <v>1833.3333333333333</v>
      </c>
    </row>
    <row r="169" spans="1:17">
      <c r="A169" s="3">
        <f>Evaporation!A168</f>
        <v>19664</v>
      </c>
      <c r="B169" s="9">
        <f t="shared" si="12"/>
        <v>1953</v>
      </c>
      <c r="C169" s="4">
        <f>Assumptions!$C$1/Assumptions!$C$2*VLOOKUP(A169,Inflow!$A$2:$B$781,2,FALSE)</f>
        <v>2471</v>
      </c>
      <c r="D169">
        <f>VLOOKUP(A169,'Supplemental Flows'!$A$2:$B$781,2,FALSE)</f>
        <v>0</v>
      </c>
      <c r="E169" s="9">
        <f>VLOOKUP(J168,Assumptions!$D$33:$E$127,2)/12</f>
        <v>7500.0000059232852</v>
      </c>
      <c r="F169" s="4">
        <f>VLOOKUP(J168,'Capacity Curve'!$C$2:$E$98,3,TRUE)</f>
        <v>10820</v>
      </c>
      <c r="G169" s="12">
        <f>VLOOKUP(A169,Evaporation!$A$2:$F$781,6,FALSE)/12</f>
        <v>8.9456666666666684E-2</v>
      </c>
      <c r="H169" s="4">
        <f t="shared" si="10"/>
        <v>967.9211333333335</v>
      </c>
      <c r="I169" s="4">
        <f>IF(J168+C169+D169-E169-H169&gt;Assumptions!$C$5,J168+C169+D169-E169-H169-Assumptions!$C$5,0)</f>
        <v>0</v>
      </c>
      <c r="J169" s="4">
        <f t="shared" si="13"/>
        <v>342050.51592210372</v>
      </c>
      <c r="K169" s="4">
        <f t="shared" si="14"/>
        <v>342050.51592210372</v>
      </c>
      <c r="L169" s="9">
        <f>(IF((Assumptions!$C$12/12)-E169&lt;0,0,(Assumptions!$C$12/12)-E169))</f>
        <v>0</v>
      </c>
      <c r="M169" s="9"/>
      <c r="N169" s="9"/>
      <c r="O169" s="9">
        <f t="shared" si="11"/>
        <v>0</v>
      </c>
      <c r="P169" s="35">
        <f>Assumptions!$C$12/12</f>
        <v>2916.6666666666665</v>
      </c>
      <c r="Q169" s="9">
        <f>Assumptions!$C$13/12</f>
        <v>1833.3333333333333</v>
      </c>
    </row>
    <row r="170" spans="1:17">
      <c r="A170" s="3">
        <f>Evaporation!A169</f>
        <v>19694</v>
      </c>
      <c r="B170" s="9">
        <f t="shared" si="12"/>
        <v>1953</v>
      </c>
      <c r="C170" s="4">
        <f>Assumptions!$C$1/Assumptions!$C$2*VLOOKUP(A170,Inflow!$A$2:$B$781,2,FALSE)</f>
        <v>995</v>
      </c>
      <c r="D170">
        <f>VLOOKUP(A170,'Supplemental Flows'!$A$2:$B$781,2,FALSE)</f>
        <v>0</v>
      </c>
      <c r="E170" s="9">
        <f>VLOOKUP(J169,Assumptions!$D$33:$E$127,2)/12</f>
        <v>7500.0000059232852</v>
      </c>
      <c r="F170" s="4">
        <f>VLOOKUP(J169,'Capacity Curve'!$C$2:$E$98,3,TRUE)</f>
        <v>10820</v>
      </c>
      <c r="G170" s="12">
        <f>VLOOKUP(A170,Evaporation!$A$2:$F$781,6,FALSE)/12</f>
        <v>0.15227916666666666</v>
      </c>
      <c r="H170" s="4">
        <f t="shared" si="10"/>
        <v>1647.6605833333333</v>
      </c>
      <c r="I170" s="4">
        <f>IF(J169+C170+D170-E170-H170&gt;Assumptions!$C$5,J169+C170+D170-E170-H170-Assumptions!$C$5,0)</f>
        <v>0</v>
      </c>
      <c r="J170" s="4">
        <f t="shared" si="13"/>
        <v>333897.8553328471</v>
      </c>
      <c r="K170" s="4">
        <f t="shared" si="14"/>
        <v>333897.8553328471</v>
      </c>
      <c r="L170" s="9">
        <f>(IF((Assumptions!$C$12/12)-E170&lt;0,0,(Assumptions!$C$12/12)-E170))</f>
        <v>0</v>
      </c>
      <c r="M170" s="9">
        <f>SUM(L159:L170)</f>
        <v>0</v>
      </c>
      <c r="N170" s="9">
        <f>SUM(E159:E170)</f>
        <v>90000.000089295019</v>
      </c>
      <c r="O170" s="9">
        <f t="shared" si="11"/>
        <v>0</v>
      </c>
      <c r="P170" s="35">
        <f>Assumptions!$C$12/12</f>
        <v>2916.6666666666665</v>
      </c>
      <c r="Q170" s="9">
        <f>Assumptions!$C$13/12</f>
        <v>1833.3333333333333</v>
      </c>
    </row>
    <row r="171" spans="1:17">
      <c r="A171" s="3">
        <f>Evaporation!A170</f>
        <v>19725</v>
      </c>
      <c r="B171" s="9">
        <f t="shared" si="12"/>
        <v>1954</v>
      </c>
      <c r="C171" s="4">
        <f>Assumptions!$C$1/Assumptions!$C$2*VLOOKUP(A171,Inflow!$A$2:$B$781,2,FALSE)</f>
        <v>2023</v>
      </c>
      <c r="D171">
        <f>VLOOKUP(A171,'Supplemental Flows'!$A$2:$B$781,2,FALSE)</f>
        <v>0</v>
      </c>
      <c r="E171" s="9">
        <f>VLOOKUP(J170,Assumptions!$D$33:$E$127,2)/12</f>
        <v>7500.0000054135589</v>
      </c>
      <c r="F171" s="4">
        <f>VLOOKUP(J170,'Capacity Curve'!$C$2:$E$98,3,TRUE)</f>
        <v>10460</v>
      </c>
      <c r="G171" s="12">
        <f>VLOOKUP(A171,Evaporation!$A$2:$F$781,6,FALSE)/12</f>
        <v>-7.9327499999999995E-2</v>
      </c>
      <c r="H171" s="4">
        <f>F171*G171</f>
        <v>-829.76564999999994</v>
      </c>
      <c r="I171" s="4">
        <f>IF(J170+C171+D171-E171-H171&gt;Assumptions!$C$5,J170+C171+D171-E171-H171-Assumptions!$C$5,0)</f>
        <v>0</v>
      </c>
      <c r="J171" s="4">
        <f t="shared" si="13"/>
        <v>329250.62097743357</v>
      </c>
      <c r="K171" s="4">
        <f t="shared" si="14"/>
        <v>329250.62097743357</v>
      </c>
      <c r="L171" s="9">
        <f>(IF((Assumptions!$C$12/12)-E171&lt;0,0,(Assumptions!$C$12/12)-E171))</f>
        <v>0</v>
      </c>
      <c r="O171" s="9">
        <f t="shared" si="11"/>
        <v>0</v>
      </c>
      <c r="P171" s="35">
        <f>Assumptions!$C$12/12</f>
        <v>2916.6666666666665</v>
      </c>
      <c r="Q171" s="9">
        <f>Assumptions!$C$13/12</f>
        <v>1833.3333333333333</v>
      </c>
    </row>
    <row r="172" spans="1:17">
      <c r="A172" s="3">
        <f>Evaporation!A171</f>
        <v>19756</v>
      </c>
      <c r="B172" s="9">
        <f t="shared" si="12"/>
        <v>1954</v>
      </c>
      <c r="C172" s="4">
        <f>Assumptions!$C$1/Assumptions!$C$2*VLOOKUP(A172,Inflow!$A$2:$B$781,2,FALSE)</f>
        <v>913</v>
      </c>
      <c r="D172">
        <f>VLOOKUP(A172,'Supplemental Flows'!$A$2:$B$781,2,FALSE)</f>
        <v>0</v>
      </c>
      <c r="E172" s="9">
        <f>VLOOKUP(J171,Assumptions!$D$33:$E$127,2)/12</f>
        <v>7500.0000054135589</v>
      </c>
      <c r="F172" s="4">
        <f>VLOOKUP(J171,'Capacity Curve'!$C$2:$E$98,3,TRUE)</f>
        <v>10460</v>
      </c>
      <c r="G172" s="12">
        <f>VLOOKUP(A172,Evaporation!$A$2:$F$781,6,FALSE)/12</f>
        <v>0.27735000000000004</v>
      </c>
      <c r="H172" s="4">
        <f t="shared" ref="H172:H235" si="15">F172*G172</f>
        <v>2901.0810000000006</v>
      </c>
      <c r="I172" s="4">
        <f>IF(J171+C172+D172-E172-H172&gt;Assumptions!$C$5,J171+C172+D172-E172-H172-Assumptions!$C$5,0)</f>
        <v>0</v>
      </c>
      <c r="J172" s="4">
        <f t="shared" si="13"/>
        <v>319762.53997202002</v>
      </c>
      <c r="K172" s="4">
        <f t="shared" si="14"/>
        <v>319762.53997202002</v>
      </c>
      <c r="L172" s="9">
        <f>(IF((Assumptions!$C$12/12)-E172&lt;0,0,(Assumptions!$C$12/12)-E172))</f>
        <v>0</v>
      </c>
      <c r="O172" s="9">
        <f t="shared" si="11"/>
        <v>0</v>
      </c>
      <c r="P172" s="35">
        <f>Assumptions!$C$12/12</f>
        <v>2916.6666666666665</v>
      </c>
      <c r="Q172" s="9">
        <f>Assumptions!$C$13/12</f>
        <v>1833.3333333333333</v>
      </c>
    </row>
    <row r="173" spans="1:17">
      <c r="A173" s="3">
        <f>Evaporation!A172</f>
        <v>19784</v>
      </c>
      <c r="B173" s="9">
        <f t="shared" si="12"/>
        <v>1954</v>
      </c>
      <c r="C173" s="4">
        <f>Assumptions!$C$1/Assumptions!$C$2*VLOOKUP(A173,Inflow!$A$2:$B$781,2,FALSE)</f>
        <v>393</v>
      </c>
      <c r="D173">
        <f>VLOOKUP(A173,'Supplemental Flows'!$A$2:$B$781,2,FALSE)</f>
        <v>0</v>
      </c>
      <c r="E173" s="9">
        <f>VLOOKUP(J172,Assumptions!$D$33:$E$127,2)/12</f>
        <v>7500.0000049428318</v>
      </c>
      <c r="F173" s="4">
        <f>VLOOKUP(J172,'Capacity Curve'!$C$2:$E$98,3,TRUE)</f>
        <v>10080</v>
      </c>
      <c r="G173" s="12">
        <f>VLOOKUP(A173,Evaporation!$A$2:$F$781,6,FALSE)/12</f>
        <v>0.351045</v>
      </c>
      <c r="H173" s="4">
        <f t="shared" si="15"/>
        <v>3538.5335999999998</v>
      </c>
      <c r="I173" s="4">
        <f>IF(J172+C173+D173-E173-H173&gt;Assumptions!$C$5,J172+C173+D173-E173-H173-Assumptions!$C$5,0)</f>
        <v>0</v>
      </c>
      <c r="J173" s="4">
        <f t="shared" si="13"/>
        <v>309117.00636707718</v>
      </c>
      <c r="K173" s="4">
        <f t="shared" si="14"/>
        <v>309117.00636707718</v>
      </c>
      <c r="L173" s="9">
        <f>(IF((Assumptions!$C$12/12)-E173&lt;0,0,(Assumptions!$C$12/12)-E173))</f>
        <v>0</v>
      </c>
      <c r="O173" s="9">
        <f t="shared" si="11"/>
        <v>0</v>
      </c>
      <c r="P173" s="35">
        <f>Assumptions!$C$12/12</f>
        <v>2916.6666666666665</v>
      </c>
      <c r="Q173" s="9">
        <f>Assumptions!$C$13/12</f>
        <v>1833.3333333333333</v>
      </c>
    </row>
    <row r="174" spans="1:17">
      <c r="A174" s="3">
        <f>Evaporation!A173</f>
        <v>19815</v>
      </c>
      <c r="B174" s="9">
        <f t="shared" si="12"/>
        <v>1954</v>
      </c>
      <c r="C174" s="4">
        <f>Assumptions!$C$1/Assumptions!$C$2*VLOOKUP(A174,Inflow!$A$2:$B$781,2,FALSE)</f>
        <v>1334</v>
      </c>
      <c r="D174">
        <f>VLOOKUP(A174,'Supplemental Flows'!$A$2:$B$781,2,FALSE)</f>
        <v>0</v>
      </c>
      <c r="E174" s="9">
        <f>VLOOKUP(J173,Assumptions!$D$33:$E$127,2)/12</f>
        <v>7500.0000049428318</v>
      </c>
      <c r="F174" s="4">
        <f>VLOOKUP(J173,'Capacity Curve'!$C$2:$E$98,3,TRUE)</f>
        <v>10080</v>
      </c>
      <c r="G174" s="12">
        <f>VLOOKUP(A174,Evaporation!$A$2:$F$781,6,FALSE)/12</f>
        <v>0.15365500000000001</v>
      </c>
      <c r="H174" s="4">
        <f t="shared" si="15"/>
        <v>1548.8424000000002</v>
      </c>
      <c r="I174" s="4">
        <f>IF(J173+C174+D174-E174-H174&gt;Assumptions!$C$5,J173+C174+D174-E174-H174-Assumptions!$C$5,0)</f>
        <v>0</v>
      </c>
      <c r="J174" s="4">
        <f t="shared" si="13"/>
        <v>301402.16396213433</v>
      </c>
      <c r="K174" s="4">
        <f t="shared" si="14"/>
        <v>301402.16396213433</v>
      </c>
      <c r="L174" s="9">
        <f>(IF((Assumptions!$C$12/12)-E174&lt;0,0,(Assumptions!$C$12/12)-E174))</f>
        <v>0</v>
      </c>
      <c r="O174" s="9">
        <f t="shared" si="11"/>
        <v>0</v>
      </c>
      <c r="P174" s="35">
        <f>Assumptions!$C$12/12</f>
        <v>2916.6666666666665</v>
      </c>
      <c r="Q174" s="9">
        <f>Assumptions!$C$13/12</f>
        <v>1833.3333333333333</v>
      </c>
    </row>
    <row r="175" spans="1:17">
      <c r="A175" s="3">
        <f>Evaporation!A174</f>
        <v>19845</v>
      </c>
      <c r="B175" s="9">
        <f t="shared" si="12"/>
        <v>1954</v>
      </c>
      <c r="C175" s="4">
        <f>Assumptions!$C$1/Assumptions!$C$2*VLOOKUP(A175,Inflow!$A$2:$B$781,2,FALSE)</f>
        <v>4212</v>
      </c>
      <c r="D175">
        <f>VLOOKUP(A175,'Supplemental Flows'!$A$2:$B$781,2,FALSE)</f>
        <v>0</v>
      </c>
      <c r="E175" s="9">
        <f>VLOOKUP(J174,Assumptions!$D$33:$E$127,2)/12</f>
        <v>7500.0000045057905</v>
      </c>
      <c r="F175" s="4">
        <f>VLOOKUP(J174,'Capacity Curve'!$C$2:$E$98,3,TRUE)</f>
        <v>9700</v>
      </c>
      <c r="G175" s="12">
        <f>VLOOKUP(A175,Evaporation!$A$2:$F$781,6,FALSE)/12</f>
        <v>-5.6788333333333309E-2</v>
      </c>
      <c r="H175" s="4">
        <f t="shared" si="15"/>
        <v>-550.84683333333305</v>
      </c>
      <c r="I175" s="4">
        <f>IF(J174+C175+D175-E175-H175&gt;Assumptions!$C$5,J174+C175+D175-E175-H175-Assumptions!$C$5,0)</f>
        <v>0</v>
      </c>
      <c r="J175" s="4">
        <f t="shared" si="13"/>
        <v>298665.01079096185</v>
      </c>
      <c r="K175" s="4">
        <f t="shared" si="14"/>
        <v>298665.01079096185</v>
      </c>
      <c r="L175" s="9">
        <f>(IF((Assumptions!$C$12/12)-E175&lt;0,0,(Assumptions!$C$12/12)-E175))</f>
        <v>0</v>
      </c>
      <c r="O175" s="9">
        <f t="shared" si="11"/>
        <v>0</v>
      </c>
      <c r="P175" s="35">
        <f>Assumptions!$C$12/12</f>
        <v>2916.6666666666665</v>
      </c>
      <c r="Q175" s="9">
        <f>Assumptions!$C$13/12</f>
        <v>1833.3333333333333</v>
      </c>
    </row>
    <row r="176" spans="1:17">
      <c r="A176" s="3">
        <f>Evaporation!A175</f>
        <v>19876</v>
      </c>
      <c r="B176" s="9">
        <f t="shared" si="12"/>
        <v>1954</v>
      </c>
      <c r="C176" s="4">
        <f>Assumptions!$C$1/Assumptions!$C$2*VLOOKUP(A176,Inflow!$A$2:$B$781,2,FALSE)</f>
        <v>3274</v>
      </c>
      <c r="D176">
        <f>VLOOKUP(A176,'Supplemental Flows'!$A$2:$B$781,2,FALSE)</f>
        <v>0</v>
      </c>
      <c r="E176" s="9">
        <f>VLOOKUP(J175,Assumptions!$D$33:$E$127,2)/12</f>
        <v>7500.0000045057905</v>
      </c>
      <c r="F176" s="4">
        <f>VLOOKUP(J175,'Capacity Curve'!$C$2:$E$98,3,TRUE)</f>
        <v>9700</v>
      </c>
      <c r="G176" s="12">
        <f>VLOOKUP(A176,Evaporation!$A$2:$F$781,6,FALSE)/12</f>
        <v>0.47696583333333331</v>
      </c>
      <c r="H176" s="4">
        <f t="shared" si="15"/>
        <v>4626.5685833333328</v>
      </c>
      <c r="I176" s="4">
        <f>IF(J175+C176+D176-E176-H176&gt;Assumptions!$C$5,J175+C176+D176-E176-H176-Assumptions!$C$5,0)</f>
        <v>0</v>
      </c>
      <c r="J176" s="4">
        <f t="shared" si="13"/>
        <v>289812.44220312272</v>
      </c>
      <c r="K176" s="4">
        <f t="shared" si="14"/>
        <v>289812.44220312272</v>
      </c>
      <c r="L176" s="9">
        <f>(IF((Assumptions!$C$12/12)-E176&lt;0,0,(Assumptions!$C$12/12)-E176))</f>
        <v>0</v>
      </c>
      <c r="O176" s="9">
        <f t="shared" si="11"/>
        <v>0</v>
      </c>
      <c r="P176" s="35">
        <f>Assumptions!$C$12/12</f>
        <v>2916.6666666666665</v>
      </c>
      <c r="Q176" s="9">
        <f>Assumptions!$C$13/12</f>
        <v>1833.3333333333333</v>
      </c>
    </row>
    <row r="177" spans="1:17">
      <c r="A177" s="3">
        <f>Evaporation!A176</f>
        <v>19906</v>
      </c>
      <c r="B177" s="9">
        <f t="shared" si="12"/>
        <v>1954</v>
      </c>
      <c r="C177" s="4">
        <f>Assumptions!$C$1/Assumptions!$C$2*VLOOKUP(A177,Inflow!$A$2:$B$781,2,FALSE)</f>
        <v>0</v>
      </c>
      <c r="D177">
        <f>VLOOKUP(A177,'Supplemental Flows'!$A$2:$B$781,2,FALSE)</f>
        <v>0</v>
      </c>
      <c r="E177" s="9">
        <f>VLOOKUP(J176,Assumptions!$D$33:$E$127,2)/12</f>
        <v>7500.0000041036174</v>
      </c>
      <c r="F177" s="4">
        <f>VLOOKUP(J176,'Capacity Curve'!$C$2:$E$98,3,TRUE)</f>
        <v>9380</v>
      </c>
      <c r="G177" s="12">
        <f>VLOOKUP(A177,Evaporation!$A$2:$F$781,6,FALSE)/12</f>
        <v>0.67307916666666667</v>
      </c>
      <c r="H177" s="4">
        <f t="shared" si="15"/>
        <v>6313.4825833333334</v>
      </c>
      <c r="I177" s="4">
        <f>IF(J176+C177+D177-E177-H177&gt;Assumptions!$C$5,J176+C177+D177-E177-H177-Assumptions!$C$5,0)</f>
        <v>0</v>
      </c>
      <c r="J177" s="4">
        <f t="shared" si="13"/>
        <v>275998.95961568574</v>
      </c>
      <c r="K177" s="4">
        <f t="shared" si="14"/>
        <v>275998.95961568574</v>
      </c>
      <c r="L177" s="9">
        <f>(IF((Assumptions!$C$12/12)-E177&lt;0,0,(Assumptions!$C$12/12)-E177))</f>
        <v>0</v>
      </c>
      <c r="O177" s="9">
        <f t="shared" si="11"/>
        <v>0</v>
      </c>
      <c r="P177" s="35">
        <f>Assumptions!$C$12/12</f>
        <v>2916.6666666666665</v>
      </c>
      <c r="Q177" s="9">
        <f>Assumptions!$C$13/12</f>
        <v>1833.3333333333333</v>
      </c>
    </row>
    <row r="178" spans="1:17">
      <c r="A178" s="3">
        <f>Evaporation!A177</f>
        <v>19937</v>
      </c>
      <c r="B178" s="9">
        <f t="shared" si="12"/>
        <v>1954</v>
      </c>
      <c r="C178" s="4">
        <f>Assumptions!$C$1/Assumptions!$C$2*VLOOKUP(A178,Inflow!$A$2:$B$781,2,FALSE)</f>
        <v>0</v>
      </c>
      <c r="D178">
        <f>VLOOKUP(A178,'Supplemental Flows'!$A$2:$B$781,2,FALSE)</f>
        <v>0</v>
      </c>
      <c r="E178" s="9">
        <f>VLOOKUP(J177,Assumptions!$D$33:$E$127,2)/12</f>
        <v>7500.000003728619</v>
      </c>
      <c r="F178" s="4">
        <f>VLOOKUP(J177,'Capacity Curve'!$C$2:$E$98,3,TRUE)</f>
        <v>9040</v>
      </c>
      <c r="G178" s="12">
        <f>VLOOKUP(A178,Evaporation!$A$2:$F$781,6,FALSE)/12</f>
        <v>0.7641524999999999</v>
      </c>
      <c r="H178" s="4">
        <f t="shared" si="15"/>
        <v>6907.9385999999995</v>
      </c>
      <c r="I178" s="4">
        <f>IF(J177+C178+D178-E178-H178&gt;Assumptions!$C$5,J177+C178+D178-E178-H178-Assumptions!$C$5,0)</f>
        <v>0</v>
      </c>
      <c r="J178" s="4">
        <f t="shared" si="13"/>
        <v>261591.02101195714</v>
      </c>
      <c r="K178" s="4">
        <f t="shared" si="14"/>
        <v>261591.02101195714</v>
      </c>
      <c r="L178" s="9">
        <f>(IF((Assumptions!$C$12/12)-E178&lt;0,0,(Assumptions!$C$12/12)-E178))</f>
        <v>0</v>
      </c>
      <c r="O178" s="9">
        <f t="shared" si="11"/>
        <v>0</v>
      </c>
      <c r="P178" s="35">
        <f>Assumptions!$C$12/12</f>
        <v>2916.6666666666665</v>
      </c>
      <c r="Q178" s="9">
        <f>Assumptions!$C$13/12</f>
        <v>1833.3333333333333</v>
      </c>
    </row>
    <row r="179" spans="1:17">
      <c r="A179" s="3">
        <f>Evaporation!A178</f>
        <v>19968</v>
      </c>
      <c r="B179" s="9">
        <f t="shared" si="12"/>
        <v>1954</v>
      </c>
      <c r="C179" s="4">
        <f>Assumptions!$C$1/Assumptions!$C$2*VLOOKUP(A179,Inflow!$A$2:$B$781,2,FALSE)</f>
        <v>115</v>
      </c>
      <c r="D179">
        <f>VLOOKUP(A179,'Supplemental Flows'!$A$2:$B$781,2,FALSE)</f>
        <v>0</v>
      </c>
      <c r="E179" s="9">
        <f>VLOOKUP(J178,Assumptions!$D$33:$E$127,2)/12</f>
        <v>7500.0000033848819</v>
      </c>
      <c r="F179" s="4">
        <f>VLOOKUP(J178,'Capacity Curve'!$C$2:$E$98,3,TRUE)</f>
        <v>8710</v>
      </c>
      <c r="G179" s="12">
        <f>VLOOKUP(A179,Evaporation!$A$2:$F$781,6,FALSE)/12</f>
        <v>0.47911416666666667</v>
      </c>
      <c r="H179" s="4">
        <f t="shared" si="15"/>
        <v>4173.0843916666663</v>
      </c>
      <c r="I179" s="4">
        <f>IF(J178+C179+D179-E179-H179&gt;Assumptions!$C$5,J178+C179+D179-E179-H179-Assumptions!$C$5,0)</f>
        <v>0</v>
      </c>
      <c r="J179" s="4">
        <f t="shared" si="13"/>
        <v>250032.93661690559</v>
      </c>
      <c r="K179" s="4">
        <f t="shared" si="14"/>
        <v>250032.93661690559</v>
      </c>
      <c r="L179" s="9">
        <f>(IF((Assumptions!$C$12/12)-E179&lt;0,0,(Assumptions!$C$12/12)-E179))</f>
        <v>0</v>
      </c>
      <c r="O179" s="9">
        <f t="shared" si="11"/>
        <v>0</v>
      </c>
      <c r="P179" s="35">
        <f>Assumptions!$C$12/12</f>
        <v>2916.6666666666665</v>
      </c>
      <c r="Q179" s="9">
        <f>Assumptions!$C$13/12</f>
        <v>1833.3333333333333</v>
      </c>
    </row>
    <row r="180" spans="1:17">
      <c r="A180" s="3">
        <f>Evaporation!A179</f>
        <v>19998</v>
      </c>
      <c r="B180" s="9">
        <f t="shared" si="12"/>
        <v>1954</v>
      </c>
      <c r="C180" s="4">
        <f>Assumptions!$C$1/Assumptions!$C$2*VLOOKUP(A180,Inflow!$A$2:$B$781,2,FALSE)</f>
        <v>0</v>
      </c>
      <c r="D180">
        <f>VLOOKUP(A180,'Supplemental Flows'!$A$2:$B$781,2,FALSE)</f>
        <v>0</v>
      </c>
      <c r="E180" s="9">
        <f>VLOOKUP(J179,Assumptions!$D$33:$E$127,2)/12</f>
        <v>7500.0000030653609</v>
      </c>
      <c r="F180" s="4">
        <f>VLOOKUP(J179,'Capacity Curve'!$C$2:$E$98,3,TRUE)</f>
        <v>8400</v>
      </c>
      <c r="G180" s="12">
        <f>VLOOKUP(A180,Evaporation!$A$2:$F$781,6,FALSE)/12</f>
        <v>2.7327500000000005E-2</v>
      </c>
      <c r="H180" s="4">
        <f t="shared" si="15"/>
        <v>229.55100000000004</v>
      </c>
      <c r="I180" s="4">
        <f>IF(J179+C180+D180-E180-H180&gt;Assumptions!$C$5,J179+C180+D180-E180-H180-Assumptions!$C$5,0)</f>
        <v>0</v>
      </c>
      <c r="J180" s="4">
        <f t="shared" si="13"/>
        <v>242303.38561384022</v>
      </c>
      <c r="K180" s="4">
        <f t="shared" si="14"/>
        <v>242303.38561384022</v>
      </c>
      <c r="L180" s="9">
        <f>(IF((Assumptions!$C$12/12)-E180&lt;0,0,(Assumptions!$C$12/12)-E180))</f>
        <v>0</v>
      </c>
      <c r="O180" s="9">
        <f t="shared" si="11"/>
        <v>0</v>
      </c>
      <c r="P180" s="35">
        <f>Assumptions!$C$12/12</f>
        <v>2916.6666666666665</v>
      </c>
      <c r="Q180" s="9">
        <f>Assumptions!$C$13/12</f>
        <v>1833.3333333333333</v>
      </c>
    </row>
    <row r="181" spans="1:17">
      <c r="A181" s="3">
        <f>Evaporation!A180</f>
        <v>20029</v>
      </c>
      <c r="B181" s="9">
        <f t="shared" si="12"/>
        <v>1954</v>
      </c>
      <c r="C181" s="4">
        <f>Assumptions!$C$1/Assumptions!$C$2*VLOOKUP(A181,Inflow!$A$2:$B$781,2,FALSE)</f>
        <v>0</v>
      </c>
      <c r="D181">
        <f>VLOOKUP(A181,'Supplemental Flows'!$A$2:$B$781,2,FALSE)</f>
        <v>0</v>
      </c>
      <c r="E181" s="9">
        <f>VLOOKUP(J180,Assumptions!$D$33:$E$127,2)/12</f>
        <v>7500.0000030653609</v>
      </c>
      <c r="F181" s="4">
        <f>VLOOKUP(J180,'Capacity Curve'!$C$2:$E$98,3,TRUE)</f>
        <v>8400</v>
      </c>
      <c r="G181" s="12">
        <f>VLOOKUP(A181,Evaporation!$A$2:$F$781,6,FALSE)/12</f>
        <v>0.14105916666666665</v>
      </c>
      <c r="H181" s="4">
        <f t="shared" si="15"/>
        <v>1184.8969999999999</v>
      </c>
      <c r="I181" s="4">
        <f>IF(J180+C181+D181-E181-H181&gt;Assumptions!$C$5,J180+C181+D181-E181-H181-Assumptions!$C$5,0)</f>
        <v>0</v>
      </c>
      <c r="J181" s="4">
        <f t="shared" si="13"/>
        <v>233618.48861077486</v>
      </c>
      <c r="K181" s="4">
        <f t="shared" si="14"/>
        <v>233618.48861077486</v>
      </c>
      <c r="L181" s="9">
        <f>(IF((Assumptions!$C$12/12)-E181&lt;0,0,(Assumptions!$C$12/12)-E181))</f>
        <v>0</v>
      </c>
      <c r="M181" s="9"/>
      <c r="N181" s="9"/>
      <c r="O181" s="9">
        <f t="shared" si="11"/>
        <v>0</v>
      </c>
      <c r="P181" s="35">
        <f>Assumptions!$C$12/12</f>
        <v>2916.6666666666665</v>
      </c>
      <c r="Q181" s="9">
        <f>Assumptions!$C$13/12</f>
        <v>1833.3333333333333</v>
      </c>
    </row>
    <row r="182" spans="1:17">
      <c r="A182" s="3">
        <f>Evaporation!A181</f>
        <v>20059</v>
      </c>
      <c r="B182" s="9">
        <f t="shared" si="12"/>
        <v>1954</v>
      </c>
      <c r="C182" s="4">
        <f>Assumptions!$C$1/Assumptions!$C$2*VLOOKUP(A182,Inflow!$A$2:$B$781,2,FALSE)</f>
        <v>0</v>
      </c>
      <c r="D182">
        <f>VLOOKUP(A182,'Supplemental Flows'!$A$2:$B$781,2,FALSE)</f>
        <v>0</v>
      </c>
      <c r="E182" s="9">
        <f>VLOOKUP(J181,Assumptions!$D$33:$E$127,2)/12</f>
        <v>7500.0000027737142</v>
      </c>
      <c r="F182" s="4">
        <f>VLOOKUP(J181,'Capacity Curve'!$C$2:$E$98,3,TRUE)</f>
        <v>8100</v>
      </c>
      <c r="G182" s="12">
        <f>VLOOKUP(A182,Evaporation!$A$2:$F$781,6,FALSE)/12</f>
        <v>7.3694166666666672E-2</v>
      </c>
      <c r="H182" s="4">
        <f t="shared" si="15"/>
        <v>596.92275000000006</v>
      </c>
      <c r="I182" s="4">
        <f>IF(J181+C182+D182-E182-H182&gt;Assumptions!$C$5,J181+C182+D182-E182-H182-Assumptions!$C$5,0)</f>
        <v>0</v>
      </c>
      <c r="J182" s="4">
        <f t="shared" si="13"/>
        <v>225521.56585800115</v>
      </c>
      <c r="K182" s="4">
        <f t="shared" si="14"/>
        <v>225521.56585800115</v>
      </c>
      <c r="L182" s="9">
        <f>(IF((Assumptions!$C$12/12)-E182&lt;0,0,(Assumptions!$C$12/12)-E182))</f>
        <v>0</v>
      </c>
      <c r="M182" s="9">
        <f>SUM(L171:L182)</f>
        <v>0</v>
      </c>
      <c r="N182" s="9">
        <f>SUM(E171:E182)</f>
        <v>90000.000049845912</v>
      </c>
      <c r="O182" s="9">
        <f t="shared" si="11"/>
        <v>0</v>
      </c>
      <c r="P182" s="35">
        <f>Assumptions!$C$12/12</f>
        <v>2916.6666666666665</v>
      </c>
      <c r="Q182" s="9">
        <f>Assumptions!$C$13/12</f>
        <v>1833.3333333333333</v>
      </c>
    </row>
    <row r="183" spans="1:17">
      <c r="A183" s="3">
        <f>Evaporation!A182</f>
        <v>20090</v>
      </c>
      <c r="B183" s="9">
        <f t="shared" si="12"/>
        <v>1955</v>
      </c>
      <c r="C183" s="4">
        <f>Assumptions!$C$1/Assumptions!$C$2*VLOOKUP(A183,Inflow!$A$2:$B$781,2,FALSE)</f>
        <v>0</v>
      </c>
      <c r="D183">
        <f>VLOOKUP(A183,'Supplemental Flows'!$A$2:$B$781,2,FALSE)</f>
        <v>0</v>
      </c>
      <c r="E183" s="9">
        <f>VLOOKUP(J182,Assumptions!$D$33:$E$127,2)/12</f>
        <v>7500.0000025057952</v>
      </c>
      <c r="F183" s="4">
        <f>VLOOKUP(J182,'Capacity Curve'!$C$2:$E$98,3,TRUE)</f>
        <v>7810</v>
      </c>
      <c r="G183" s="12">
        <f>VLOOKUP(A183,Evaporation!$A$2:$F$781,6,FALSE)/12</f>
        <v>2.2413333333333341E-2</v>
      </c>
      <c r="H183" s="4">
        <f t="shared" si="15"/>
        <v>175.0481333333334</v>
      </c>
      <c r="I183" s="4">
        <f>IF(J182+C183+D183-E183-H183&gt;Assumptions!$C$5,J182+C183+D183-E183-H183-Assumptions!$C$5,0)</f>
        <v>0</v>
      </c>
      <c r="J183" s="4">
        <f t="shared" si="13"/>
        <v>217846.51772216204</v>
      </c>
      <c r="K183" s="4">
        <f t="shared" si="14"/>
        <v>217846.51772216204</v>
      </c>
      <c r="L183" s="9">
        <f>(IF((Assumptions!$C$12/12)-E183&lt;0,0,(Assumptions!$C$12/12)-E183))</f>
        <v>0</v>
      </c>
      <c r="O183" s="9">
        <f t="shared" si="11"/>
        <v>0</v>
      </c>
      <c r="P183" s="35">
        <f>Assumptions!$C$12/12</f>
        <v>2916.6666666666665</v>
      </c>
      <c r="Q183" s="9">
        <f>Assumptions!$C$13/12</f>
        <v>1833.3333333333333</v>
      </c>
    </row>
    <row r="184" spans="1:17">
      <c r="A184" s="3">
        <f>Evaporation!A183</f>
        <v>20121</v>
      </c>
      <c r="B184" s="9">
        <f t="shared" si="12"/>
        <v>1955</v>
      </c>
      <c r="C184" s="4">
        <f>Assumptions!$C$1/Assumptions!$C$2*VLOOKUP(A184,Inflow!$A$2:$B$781,2,FALSE)</f>
        <v>0</v>
      </c>
      <c r="D184">
        <f>VLOOKUP(A184,'Supplemental Flows'!$A$2:$B$781,2,FALSE)</f>
        <v>0</v>
      </c>
      <c r="E184" s="9">
        <f>VLOOKUP(J183,Assumptions!$D$33:$E$127,2)/12</f>
        <v>7500.0000022601753</v>
      </c>
      <c r="F184" s="4">
        <f>VLOOKUP(J183,'Capacity Curve'!$C$2:$E$98,3,TRUE)</f>
        <v>7540</v>
      </c>
      <c r="G184" s="12">
        <f>VLOOKUP(A184,Evaporation!$A$2:$F$781,6,FALSE)/12</f>
        <v>-1.7508333333333327E-2</v>
      </c>
      <c r="H184" s="4">
        <f t="shared" si="15"/>
        <v>-132.01283333333328</v>
      </c>
      <c r="I184" s="4">
        <f>IF(J183+C184+D184-E184-H184&gt;Assumptions!$C$5,J183+C184+D184-E184-H184-Assumptions!$C$5,0)</f>
        <v>0</v>
      </c>
      <c r="J184" s="4">
        <f t="shared" si="13"/>
        <v>210478.53055323521</v>
      </c>
      <c r="K184" s="4">
        <f t="shared" si="14"/>
        <v>210478.53055323521</v>
      </c>
      <c r="L184" s="9">
        <f>(IF((Assumptions!$C$12/12)-E184&lt;0,0,(Assumptions!$C$12/12)-E184))</f>
        <v>0</v>
      </c>
      <c r="O184" s="9">
        <f t="shared" si="11"/>
        <v>0</v>
      </c>
      <c r="P184" s="35">
        <f>Assumptions!$C$12/12</f>
        <v>2916.6666666666665</v>
      </c>
      <c r="Q184" s="9">
        <f>Assumptions!$C$13/12</f>
        <v>1833.3333333333333</v>
      </c>
    </row>
    <row r="185" spans="1:17">
      <c r="A185" s="3">
        <f>Evaporation!A184</f>
        <v>20149</v>
      </c>
      <c r="B185" s="9">
        <f t="shared" si="12"/>
        <v>1955</v>
      </c>
      <c r="C185" s="4">
        <f>Assumptions!$C$1/Assumptions!$C$2*VLOOKUP(A185,Inflow!$A$2:$B$781,2,FALSE)</f>
        <v>450</v>
      </c>
      <c r="D185">
        <f>VLOOKUP(A185,'Supplemental Flows'!$A$2:$B$781,2,FALSE)</f>
        <v>0</v>
      </c>
      <c r="E185" s="9">
        <f>VLOOKUP(J184,Assumptions!$D$33:$E$127,2)/12</f>
        <v>7500.0000022601753</v>
      </c>
      <c r="F185" s="4">
        <f>VLOOKUP(J184,'Capacity Curve'!$C$2:$E$98,3,TRUE)</f>
        <v>7540</v>
      </c>
      <c r="G185" s="12">
        <f>VLOOKUP(A185,Evaporation!$A$2:$F$781,6,FALSE)/12</f>
        <v>0.15088583333333336</v>
      </c>
      <c r="H185" s="4">
        <f t="shared" si="15"/>
        <v>1137.6791833333334</v>
      </c>
      <c r="I185" s="4">
        <f>IF(J184+C185+D185-E185-H185&gt;Assumptions!$C$5,J184+C185+D185-E185-H185-Assumptions!$C$5,0)</f>
        <v>0</v>
      </c>
      <c r="J185" s="4">
        <f t="shared" si="13"/>
        <v>202290.85136764171</v>
      </c>
      <c r="K185" s="4">
        <f t="shared" si="14"/>
        <v>202290.85136764171</v>
      </c>
      <c r="L185" s="9">
        <f>(IF((Assumptions!$C$12/12)-E185&lt;0,0,(Assumptions!$C$12/12)-E185))</f>
        <v>0</v>
      </c>
      <c r="O185" s="9">
        <f t="shared" si="11"/>
        <v>0</v>
      </c>
      <c r="P185" s="35">
        <f>Assumptions!$C$12/12</f>
        <v>2916.6666666666665</v>
      </c>
      <c r="Q185" s="9">
        <f>Assumptions!$C$13/12</f>
        <v>1833.3333333333333</v>
      </c>
    </row>
    <row r="186" spans="1:17">
      <c r="A186" s="3">
        <f>Evaporation!A185</f>
        <v>20180</v>
      </c>
      <c r="B186" s="9">
        <f t="shared" si="12"/>
        <v>1955</v>
      </c>
      <c r="C186" s="4">
        <f>Assumptions!$C$1/Assumptions!$C$2*VLOOKUP(A186,Inflow!$A$2:$B$781,2,FALSE)</f>
        <v>0</v>
      </c>
      <c r="D186">
        <f>VLOOKUP(A186,'Supplemental Flows'!$A$2:$B$781,2,FALSE)</f>
        <v>0</v>
      </c>
      <c r="E186" s="9">
        <f>VLOOKUP(J185,Assumptions!$D$33:$E$127,2)/12</f>
        <v>7500.0000020334073</v>
      </c>
      <c r="F186" s="4">
        <f>VLOOKUP(J185,'Capacity Curve'!$C$2:$E$98,3,TRUE)</f>
        <v>7290</v>
      </c>
      <c r="G186" s="12">
        <f>VLOOKUP(A186,Evaporation!$A$2:$F$781,6,FALSE)/12</f>
        <v>0.15735083333333333</v>
      </c>
      <c r="H186" s="4">
        <f t="shared" si="15"/>
        <v>1147.087575</v>
      </c>
      <c r="I186" s="4">
        <f>IF(J185+C186+D186-E186-H186&gt;Assumptions!$C$5,J185+C186+D186-E186-H186-Assumptions!$C$5,0)</f>
        <v>0</v>
      </c>
      <c r="J186" s="4">
        <f t="shared" si="13"/>
        <v>193643.7637906083</v>
      </c>
      <c r="K186" s="4">
        <f t="shared" si="14"/>
        <v>193643.7637906083</v>
      </c>
      <c r="L186" s="9">
        <f>(IF((Assumptions!$C$12/12)-E186&lt;0,0,(Assumptions!$C$12/12)-E186))</f>
        <v>0</v>
      </c>
      <c r="O186" s="9">
        <f t="shared" si="11"/>
        <v>0</v>
      </c>
      <c r="P186" s="35">
        <f>Assumptions!$C$12/12</f>
        <v>2916.6666666666665</v>
      </c>
      <c r="Q186" s="9">
        <f>Assumptions!$C$13/12</f>
        <v>1833.3333333333333</v>
      </c>
    </row>
    <row r="187" spans="1:17">
      <c r="A187" s="3">
        <f>Evaporation!A186</f>
        <v>20210</v>
      </c>
      <c r="B187" s="9">
        <f t="shared" si="12"/>
        <v>1955</v>
      </c>
      <c r="C187" s="4">
        <f>Assumptions!$C$1/Assumptions!$C$2*VLOOKUP(A187,Inflow!$A$2:$B$781,2,FALSE)</f>
        <v>7953</v>
      </c>
      <c r="D187">
        <f>VLOOKUP(A187,'Supplemental Flows'!$A$2:$B$781,2,FALSE)</f>
        <v>0</v>
      </c>
      <c r="E187" s="9">
        <f>VLOOKUP(J186,Assumptions!$D$33:$E$127,2)/12</f>
        <v>7500.0000018283936</v>
      </c>
      <c r="F187" s="4">
        <f>VLOOKUP(J186,'Capacity Curve'!$C$2:$E$98,3,TRUE)</f>
        <v>7000</v>
      </c>
      <c r="G187" s="12">
        <f>VLOOKUP(A187,Evaporation!$A$2:$F$781,6,FALSE)/12</f>
        <v>1.858916666666666E-2</v>
      </c>
      <c r="H187" s="4">
        <f t="shared" si="15"/>
        <v>130.12416666666661</v>
      </c>
      <c r="I187" s="4">
        <f>IF(J186+C187+D187-E187-H187&gt;Assumptions!$C$5,J186+C187+D187-E187-H187-Assumptions!$C$5,0)</f>
        <v>0</v>
      </c>
      <c r="J187" s="4">
        <f t="shared" si="13"/>
        <v>193966.63962211323</v>
      </c>
      <c r="K187" s="4">
        <f t="shared" si="14"/>
        <v>193643.7637906083</v>
      </c>
      <c r="L187" s="9">
        <f>(IF((Assumptions!$C$12/12)-E187&lt;0,0,(Assumptions!$C$12/12)-E187))</f>
        <v>0</v>
      </c>
      <c r="O187" s="9">
        <f t="shared" si="11"/>
        <v>0</v>
      </c>
      <c r="P187" s="35">
        <f>Assumptions!$C$12/12</f>
        <v>2916.6666666666665</v>
      </c>
      <c r="Q187" s="9">
        <f>Assumptions!$C$13/12</f>
        <v>1833.3333333333333</v>
      </c>
    </row>
    <row r="188" spans="1:17">
      <c r="A188" s="3">
        <f>Evaporation!A187</f>
        <v>20241</v>
      </c>
      <c r="B188" s="9">
        <f t="shared" si="12"/>
        <v>1955</v>
      </c>
      <c r="C188" s="4">
        <f>Assumptions!$C$1/Assumptions!$C$2*VLOOKUP(A188,Inflow!$A$2:$B$781,2,FALSE)</f>
        <v>7743</v>
      </c>
      <c r="D188">
        <f>VLOOKUP(A188,'Supplemental Flows'!$A$2:$B$781,2,FALSE)</f>
        <v>0</v>
      </c>
      <c r="E188" s="9">
        <f>VLOOKUP(J187,Assumptions!$D$33:$E$127,2)/12</f>
        <v>7500.0000018283936</v>
      </c>
      <c r="F188" s="4">
        <f>VLOOKUP(J187,'Capacity Curve'!$C$2:$E$98,3,TRUE)</f>
        <v>7000</v>
      </c>
      <c r="G188" s="12">
        <f>VLOOKUP(A188,Evaporation!$A$2:$F$781,6,FALSE)/12</f>
        <v>0.29190583333333336</v>
      </c>
      <c r="H188" s="4">
        <f t="shared" si="15"/>
        <v>2043.3408333333336</v>
      </c>
      <c r="I188" s="4">
        <f>IF(J187+C188+D188-E188-H188&gt;Assumptions!$C$5,J187+C188+D188-E188-H188-Assumptions!$C$5,0)</f>
        <v>0</v>
      </c>
      <c r="J188" s="4">
        <f t="shared" si="13"/>
        <v>192166.29878695152</v>
      </c>
      <c r="K188" s="4">
        <f t="shared" si="14"/>
        <v>192166.29878695152</v>
      </c>
      <c r="L188" s="9">
        <f>(IF((Assumptions!$C$12/12)-E188&lt;0,0,(Assumptions!$C$12/12)-E188))</f>
        <v>0</v>
      </c>
      <c r="O188" s="9">
        <f t="shared" si="11"/>
        <v>0</v>
      </c>
      <c r="P188" s="35">
        <f>Assumptions!$C$12/12</f>
        <v>2916.6666666666665</v>
      </c>
      <c r="Q188" s="9">
        <f>Assumptions!$C$13/12</f>
        <v>1833.3333333333333</v>
      </c>
    </row>
    <row r="189" spans="1:17">
      <c r="A189" s="3">
        <f>Evaporation!A188</f>
        <v>20271</v>
      </c>
      <c r="B189" s="9">
        <f t="shared" si="12"/>
        <v>1955</v>
      </c>
      <c r="C189" s="4">
        <f>Assumptions!$C$1/Assumptions!$C$2*VLOOKUP(A189,Inflow!$A$2:$B$781,2,FALSE)</f>
        <v>0</v>
      </c>
      <c r="D189">
        <f>VLOOKUP(A189,'Supplemental Flows'!$A$2:$B$781,2,FALSE)</f>
        <v>0</v>
      </c>
      <c r="E189" s="9">
        <f>VLOOKUP(J188,Assumptions!$D$33:$E$127,2)/12</f>
        <v>7500.0000018283936</v>
      </c>
      <c r="F189" s="4">
        <f>VLOOKUP(J188,'Capacity Curve'!$C$2:$E$98,3,TRUE)</f>
        <v>7000</v>
      </c>
      <c r="G189" s="12">
        <f>VLOOKUP(A189,Evaporation!$A$2:$F$781,6,FALSE)/12</f>
        <v>0.48935000000000001</v>
      </c>
      <c r="H189" s="4">
        <f t="shared" si="15"/>
        <v>3425.4500000000003</v>
      </c>
      <c r="I189" s="4">
        <f>IF(J188+C189+D189-E189-H189&gt;Assumptions!$C$5,J188+C189+D189-E189-H189-Assumptions!$C$5,0)</f>
        <v>0</v>
      </c>
      <c r="J189" s="4">
        <f t="shared" si="13"/>
        <v>181240.84878512312</v>
      </c>
      <c r="K189" s="4">
        <f t="shared" si="14"/>
        <v>181240.84878512312</v>
      </c>
      <c r="L189" s="9">
        <f>(IF((Assumptions!$C$12/12)-E189&lt;0,0,(Assumptions!$C$12/12)-E189))</f>
        <v>0</v>
      </c>
      <c r="O189" s="9">
        <f t="shared" si="11"/>
        <v>0</v>
      </c>
      <c r="P189" s="35">
        <f>Assumptions!$C$12/12</f>
        <v>2916.6666666666665</v>
      </c>
      <c r="Q189" s="9">
        <f>Assumptions!$C$13/12</f>
        <v>1833.3333333333333</v>
      </c>
    </row>
    <row r="190" spans="1:17">
      <c r="A190" s="3">
        <f>Evaporation!A189</f>
        <v>20302</v>
      </c>
      <c r="B190" s="9">
        <f t="shared" si="12"/>
        <v>1955</v>
      </c>
      <c r="C190" s="4">
        <f>Assumptions!$C$1/Assumptions!$C$2*VLOOKUP(A190,Inflow!$A$2:$B$781,2,FALSE)</f>
        <v>0</v>
      </c>
      <c r="D190">
        <f>VLOOKUP(A190,'Supplemental Flows'!$A$2:$B$781,2,FALSE)</f>
        <v>0</v>
      </c>
      <c r="E190" s="9">
        <f>VLOOKUP(J189,Assumptions!$D$33:$E$127,2)/12</f>
        <v>7500.0000016398253</v>
      </c>
      <c r="F190" s="4">
        <f>VLOOKUP(J189,'Capacity Curve'!$C$2:$E$98,3,TRUE)</f>
        <v>6670</v>
      </c>
      <c r="G190" s="12">
        <f>VLOOKUP(A190,Evaporation!$A$2:$F$781,6,FALSE)/12</f>
        <v>0.40996000000000005</v>
      </c>
      <c r="H190" s="4">
        <f t="shared" si="15"/>
        <v>2734.4332000000004</v>
      </c>
      <c r="I190" s="4">
        <f>IF(J189+C190+D190-E190-H190&gt;Assumptions!$C$5,J189+C190+D190-E190-H190-Assumptions!$C$5,0)</f>
        <v>0</v>
      </c>
      <c r="J190" s="4">
        <f t="shared" si="13"/>
        <v>171006.41558348329</v>
      </c>
      <c r="K190" s="4">
        <f t="shared" si="14"/>
        <v>171006.41558348329</v>
      </c>
      <c r="L190" s="9">
        <f>(IF((Assumptions!$C$12/12)-E190&lt;0,0,(Assumptions!$C$12/12)-E190))</f>
        <v>0</v>
      </c>
      <c r="O190" s="9">
        <f t="shared" si="11"/>
        <v>0</v>
      </c>
      <c r="P190" s="35">
        <f>Assumptions!$C$12/12</f>
        <v>2916.6666666666665</v>
      </c>
      <c r="Q190" s="9">
        <f>Assumptions!$C$13/12</f>
        <v>1833.3333333333333</v>
      </c>
    </row>
    <row r="191" spans="1:17">
      <c r="A191" s="3">
        <f>Evaporation!A190</f>
        <v>20333</v>
      </c>
      <c r="B191" s="9">
        <f t="shared" si="12"/>
        <v>1955</v>
      </c>
      <c r="C191" s="4">
        <f>Assumptions!$C$1/Assumptions!$C$2*VLOOKUP(A191,Inflow!$A$2:$B$781,2,FALSE)</f>
        <v>0</v>
      </c>
      <c r="D191">
        <f>VLOOKUP(A191,'Supplemental Flows'!$A$2:$B$781,2,FALSE)</f>
        <v>0</v>
      </c>
      <c r="E191" s="9">
        <f>VLOOKUP(J190,Assumptions!$D$33:$E$127,2)/12</f>
        <v>7500.0000014667703</v>
      </c>
      <c r="F191" s="4">
        <f>VLOOKUP(J190,'Capacity Curve'!$C$2:$E$98,3,TRUE)</f>
        <v>6400</v>
      </c>
      <c r="G191" s="12">
        <f>VLOOKUP(A191,Evaporation!$A$2:$F$781,6,FALSE)/12</f>
        <v>0.21056333333333335</v>
      </c>
      <c r="H191" s="4">
        <f t="shared" si="15"/>
        <v>1347.6053333333334</v>
      </c>
      <c r="I191" s="4">
        <f>IF(J190+C191+D191-E191-H191&gt;Assumptions!$C$5,J190+C191+D191-E191-H191-Assumptions!$C$5,0)</f>
        <v>0</v>
      </c>
      <c r="J191" s="4">
        <f t="shared" si="13"/>
        <v>162158.81024868318</v>
      </c>
      <c r="K191" s="4">
        <f t="shared" si="14"/>
        <v>162158.81024868318</v>
      </c>
      <c r="L191" s="9">
        <f>(IF((Assumptions!$C$12/12)-E191&lt;0,0,(Assumptions!$C$12/12)-E191))</f>
        <v>0</v>
      </c>
      <c r="O191" s="9">
        <f t="shared" si="11"/>
        <v>0</v>
      </c>
      <c r="P191" s="35">
        <f>Assumptions!$C$12/12</f>
        <v>2916.6666666666665</v>
      </c>
      <c r="Q191" s="9">
        <f>Assumptions!$C$13/12</f>
        <v>1833.3333333333333</v>
      </c>
    </row>
    <row r="192" spans="1:17">
      <c r="A192" s="3">
        <f>Evaporation!A191</f>
        <v>20363</v>
      </c>
      <c r="B192" s="9">
        <f t="shared" si="12"/>
        <v>1955</v>
      </c>
      <c r="C192" s="4">
        <f>Assumptions!$C$1/Assumptions!$C$2*VLOOKUP(A192,Inflow!$A$2:$B$781,2,FALSE)</f>
        <v>0</v>
      </c>
      <c r="D192">
        <f>VLOOKUP(A192,'Supplemental Flows'!$A$2:$B$781,2,FALSE)</f>
        <v>0</v>
      </c>
      <c r="E192" s="9">
        <f>VLOOKUP(J191,Assumptions!$D$33:$E$127,2)/12</f>
        <v>7500.000001309978</v>
      </c>
      <c r="F192" s="4">
        <f>VLOOKUP(J191,'Capacity Curve'!$C$2:$E$98,3,TRUE)</f>
        <v>6120</v>
      </c>
      <c r="G192" s="12">
        <f>VLOOKUP(A192,Evaporation!$A$2:$F$781,6,FALSE)/12</f>
        <v>0.41085583333333336</v>
      </c>
      <c r="H192" s="4">
        <f t="shared" si="15"/>
        <v>2514.4377000000004</v>
      </c>
      <c r="I192" s="4">
        <f>IF(J191+C192+D192-E192-H192&gt;Assumptions!$C$5,J191+C192+D192-E192-H192-Assumptions!$C$5,0)</f>
        <v>0</v>
      </c>
      <c r="J192" s="4">
        <f t="shared" si="13"/>
        <v>152144.37254737318</v>
      </c>
      <c r="K192" s="4">
        <f t="shared" si="14"/>
        <v>152144.37254737318</v>
      </c>
      <c r="L192" s="9">
        <f>(IF((Assumptions!$C$12/12)-E192&lt;0,0,(Assumptions!$C$12/12)-E192))</f>
        <v>0</v>
      </c>
      <c r="O192" s="9">
        <f t="shared" si="11"/>
        <v>0</v>
      </c>
      <c r="P192" s="35">
        <f>Assumptions!$C$12/12</f>
        <v>2916.6666666666665</v>
      </c>
      <c r="Q192" s="9">
        <f>Assumptions!$C$13/12</f>
        <v>1833.3333333333333</v>
      </c>
    </row>
    <row r="193" spans="1:17">
      <c r="A193" s="3">
        <f>Evaporation!A192</f>
        <v>20394</v>
      </c>
      <c r="B193" s="9">
        <f t="shared" si="12"/>
        <v>1955</v>
      </c>
      <c r="C193" s="4">
        <f>Assumptions!$C$1/Assumptions!$C$2*VLOOKUP(A193,Inflow!$A$2:$B$781,2,FALSE)</f>
        <v>0</v>
      </c>
      <c r="D193">
        <f>VLOOKUP(A193,'Supplemental Flows'!$A$2:$B$781,2,FALSE)</f>
        <v>0</v>
      </c>
      <c r="E193" s="9">
        <f>VLOOKUP(J192,Assumptions!$D$33:$E$127,2)/12</f>
        <v>7500.0000011667316</v>
      </c>
      <c r="F193" s="4">
        <f>VLOOKUP(J192,'Capacity Curve'!$C$2:$E$98,3,TRUE)</f>
        <v>5850</v>
      </c>
      <c r="G193" s="12">
        <f>VLOOKUP(A193,Evaporation!$A$2:$F$781,6,FALSE)/12</f>
        <v>0.35041333333333341</v>
      </c>
      <c r="H193" s="4">
        <f t="shared" si="15"/>
        <v>2049.9180000000006</v>
      </c>
      <c r="I193" s="4">
        <f>IF(J192+C193+D193-E193-H193&gt;Assumptions!$C$5,J192+C193+D193-E193-H193-Assumptions!$C$5,0)</f>
        <v>0</v>
      </c>
      <c r="J193" s="4">
        <f t="shared" si="13"/>
        <v>142594.45454620643</v>
      </c>
      <c r="K193" s="4">
        <f t="shared" si="14"/>
        <v>142594.45454620643</v>
      </c>
      <c r="L193" s="9">
        <f>(IF((Assumptions!$C$12/12)-E193&lt;0,0,(Assumptions!$C$12/12)-E193))</f>
        <v>0</v>
      </c>
      <c r="M193" s="9"/>
      <c r="N193" s="9"/>
      <c r="O193" s="9">
        <f t="shared" si="11"/>
        <v>0</v>
      </c>
      <c r="P193" s="35">
        <f>Assumptions!$C$12/12</f>
        <v>2916.6666666666665</v>
      </c>
      <c r="Q193" s="9">
        <f>Assumptions!$C$13/12</f>
        <v>1833.3333333333333</v>
      </c>
    </row>
    <row r="194" spans="1:17">
      <c r="A194" s="3">
        <f>Evaporation!A193</f>
        <v>20424</v>
      </c>
      <c r="B194" s="9">
        <f t="shared" si="12"/>
        <v>1955</v>
      </c>
      <c r="C194" s="4">
        <f>Assumptions!$C$1/Assumptions!$C$2*VLOOKUP(A194,Inflow!$A$2:$B$781,2,FALSE)</f>
        <v>0</v>
      </c>
      <c r="D194">
        <f>VLOOKUP(A194,'Supplemental Flows'!$A$2:$B$781,2,FALSE)</f>
        <v>0</v>
      </c>
      <c r="E194" s="9">
        <f>VLOOKUP(J193,Assumptions!$D$33:$E$127,2)/12</f>
        <v>7500.0000010376643</v>
      </c>
      <c r="F194" s="4">
        <f>VLOOKUP(J193,'Capacity Curve'!$C$2:$E$98,3,TRUE)</f>
        <v>5600</v>
      </c>
      <c r="G194" s="12">
        <f>VLOOKUP(A194,Evaporation!$A$2:$F$781,6,FALSE)/12</f>
        <v>0.15572833333333333</v>
      </c>
      <c r="H194" s="4">
        <f t="shared" si="15"/>
        <v>872.07866666666666</v>
      </c>
      <c r="I194" s="4">
        <f>IF(J193+C194+D194-E194-H194&gt;Assumptions!$C$5,J193+C194+D194-E194-H194-Assumptions!$C$5,0)</f>
        <v>0</v>
      </c>
      <c r="J194" s="4">
        <f t="shared" si="13"/>
        <v>134222.37587850209</v>
      </c>
      <c r="K194" s="4">
        <f t="shared" si="14"/>
        <v>134222.37587850209</v>
      </c>
      <c r="L194" s="9">
        <f>(IF((Assumptions!$C$12/12)-E194&lt;0,0,(Assumptions!$C$12/12)-E194))</f>
        <v>0</v>
      </c>
      <c r="M194" s="9">
        <f>SUM(L183:L194)</f>
        <v>0</v>
      </c>
      <c r="N194" s="9">
        <f>SUM(E183:E194)</f>
        <v>90000.000021165702</v>
      </c>
      <c r="O194" s="9">
        <f t="shared" si="11"/>
        <v>0</v>
      </c>
      <c r="P194" s="35">
        <f>Assumptions!$C$12/12</f>
        <v>2916.6666666666665</v>
      </c>
      <c r="Q194" s="9">
        <f>Assumptions!$C$13/12</f>
        <v>1833.3333333333333</v>
      </c>
    </row>
    <row r="195" spans="1:17">
      <c r="A195" s="3">
        <f>Evaporation!A194</f>
        <v>20455</v>
      </c>
      <c r="B195" s="9">
        <f t="shared" si="12"/>
        <v>1956</v>
      </c>
      <c r="C195" s="4">
        <f>Assumptions!$C$1/Assumptions!$C$2*VLOOKUP(A195,Inflow!$A$2:$B$781,2,FALSE)</f>
        <v>0</v>
      </c>
      <c r="D195">
        <f>VLOOKUP(A195,'Supplemental Flows'!$A$2:$B$781,2,FALSE)</f>
        <v>0</v>
      </c>
      <c r="E195" s="9">
        <f>VLOOKUP(J194,Assumptions!$D$33:$E$127,2)/12</f>
        <v>7500.0000009189316</v>
      </c>
      <c r="F195" s="4">
        <f>VLOOKUP(J194,'Capacity Curve'!$C$2:$E$98,3,TRUE)</f>
        <v>5350</v>
      </c>
      <c r="G195" s="12">
        <f>VLOOKUP(A195,Evaporation!$A$2:$F$781,6,FALSE)/12</f>
        <v>2.026416666666667E-2</v>
      </c>
      <c r="H195" s="4">
        <f t="shared" si="15"/>
        <v>108.41329166666668</v>
      </c>
      <c r="I195" s="4">
        <f>IF(J194+C195+D195-E195-H195&gt;Assumptions!$C$5,J194+C195+D195-E195-H195-Assumptions!$C$5,0)</f>
        <v>0</v>
      </c>
      <c r="J195" s="4">
        <f t="shared" si="13"/>
        <v>126613.96258591651</v>
      </c>
      <c r="K195" s="4">
        <f t="shared" si="14"/>
        <v>126613.96258591651</v>
      </c>
      <c r="L195" s="9">
        <f>(IF((Assumptions!$C$12/12)-E195&lt;0,0,(Assumptions!$C$12/12)-E195))</f>
        <v>0</v>
      </c>
      <c r="O195" s="9">
        <f t="shared" ref="O195:O258" si="16">AVERAGE($L$3:$L$686)</f>
        <v>0</v>
      </c>
      <c r="P195" s="35">
        <f>Assumptions!$C$12/12</f>
        <v>2916.6666666666665</v>
      </c>
      <c r="Q195" s="9">
        <f>Assumptions!$C$13/12</f>
        <v>1833.3333333333333</v>
      </c>
    </row>
    <row r="196" spans="1:17">
      <c r="A196" s="3">
        <f>Evaporation!A195</f>
        <v>20486</v>
      </c>
      <c r="B196" s="9">
        <f t="shared" ref="B196:B259" si="17">YEAR(A196)</f>
        <v>1956</v>
      </c>
      <c r="C196" s="4">
        <f>Assumptions!$C$1/Assumptions!$C$2*VLOOKUP(A196,Inflow!$A$2:$B$781,2,FALSE)</f>
        <v>2413</v>
      </c>
      <c r="D196">
        <f>VLOOKUP(A196,'Supplemental Flows'!$A$2:$B$781,2,FALSE)</f>
        <v>0</v>
      </c>
      <c r="E196" s="9">
        <f>VLOOKUP(J195,Assumptions!$D$33:$E$127,2)/12</f>
        <v>7500.0000008126199</v>
      </c>
      <c r="F196" s="4">
        <f>VLOOKUP(J195,'Capacity Curve'!$C$2:$E$98,3,TRUE)</f>
        <v>5120</v>
      </c>
      <c r="G196" s="12">
        <f>VLOOKUP(A196,Evaporation!$A$2:$F$781,6,FALSE)/12</f>
        <v>-9.0027499999999996E-2</v>
      </c>
      <c r="H196" s="4">
        <f t="shared" si="15"/>
        <v>-460.94079999999997</v>
      </c>
      <c r="I196" s="4">
        <f>IF(J195+C196+D196-E196-H196&gt;Assumptions!$C$5,J195+C196+D196-E196-H196-Assumptions!$C$5,0)</f>
        <v>0</v>
      </c>
      <c r="J196" s="4">
        <f t="shared" ref="J196:J259" si="18">IF(J195+C196+D196-H196-E196-I196&lt;0,0,J195+C196+D196-H196-E196-I196)</f>
        <v>121987.90338510388</v>
      </c>
      <c r="K196" s="4">
        <f t="shared" si="14"/>
        <v>121987.90338510388</v>
      </c>
      <c r="L196" s="9">
        <f>(IF((Assumptions!$C$12/12)-E196&lt;0,0,(Assumptions!$C$12/12)-E196))</f>
        <v>0</v>
      </c>
      <c r="O196" s="9">
        <f t="shared" si="16"/>
        <v>0</v>
      </c>
      <c r="P196" s="35">
        <f>Assumptions!$C$12/12</f>
        <v>2916.6666666666665</v>
      </c>
      <c r="Q196" s="9">
        <f>Assumptions!$C$13/12</f>
        <v>1833.3333333333333</v>
      </c>
    </row>
    <row r="197" spans="1:17">
      <c r="A197" s="3">
        <f>Evaporation!A196</f>
        <v>20515</v>
      </c>
      <c r="B197" s="9">
        <f t="shared" si="17"/>
        <v>1956</v>
      </c>
      <c r="C197" s="4">
        <f>Assumptions!$C$1/Assumptions!$C$2*VLOOKUP(A197,Inflow!$A$2:$B$781,2,FALSE)</f>
        <v>106</v>
      </c>
      <c r="D197">
        <f>VLOOKUP(A197,'Supplemental Flows'!$A$2:$B$781,2,FALSE)</f>
        <v>0</v>
      </c>
      <c r="E197" s="9">
        <f>VLOOKUP(J196,Assumptions!$D$33:$E$127,2)/12</f>
        <v>7500.0000007152876</v>
      </c>
      <c r="F197" s="4">
        <f>VLOOKUP(J196,'Capacity Curve'!$C$2:$E$98,3,TRUE)</f>
        <v>4890</v>
      </c>
      <c r="G197" s="12">
        <f>VLOOKUP(A197,Evaporation!$A$2:$F$781,6,FALSE)/12</f>
        <v>0.3831425</v>
      </c>
      <c r="H197" s="4">
        <f t="shared" si="15"/>
        <v>1873.5668249999999</v>
      </c>
      <c r="I197" s="4">
        <f>IF(J196+C197+D197-E197-H197&gt;Assumptions!$C$5,J196+C197+D197-E197-H197-Assumptions!$C$5,0)</f>
        <v>0</v>
      </c>
      <c r="J197" s="4">
        <f t="shared" si="18"/>
        <v>112720.3365593886</v>
      </c>
      <c r="K197" s="4">
        <f t="shared" si="14"/>
        <v>112720.3365593886</v>
      </c>
      <c r="L197" s="9">
        <f>(IF((Assumptions!$C$12/12)-E197&lt;0,0,(Assumptions!$C$12/12)-E197))</f>
        <v>0</v>
      </c>
      <c r="O197" s="9">
        <f t="shared" si="16"/>
        <v>0</v>
      </c>
      <c r="P197" s="35">
        <f>Assumptions!$C$12/12</f>
        <v>2916.6666666666665</v>
      </c>
      <c r="Q197" s="9">
        <f>Assumptions!$C$13/12</f>
        <v>1833.3333333333333</v>
      </c>
    </row>
    <row r="198" spans="1:17">
      <c r="A198" s="3">
        <f>Evaporation!A197</f>
        <v>20546</v>
      </c>
      <c r="B198" s="9">
        <f t="shared" si="17"/>
        <v>1956</v>
      </c>
      <c r="C198" s="4">
        <f>Assumptions!$C$1/Assumptions!$C$2*VLOOKUP(A198,Inflow!$A$2:$B$781,2,FALSE)</f>
        <v>807</v>
      </c>
      <c r="D198">
        <f>VLOOKUP(A198,'Supplemental Flows'!$A$2:$B$781,2,FALSE)</f>
        <v>0</v>
      </c>
      <c r="E198" s="9">
        <f>VLOOKUP(J197,Assumptions!$D$33:$E$127,2)/12</f>
        <v>7500.000000627595</v>
      </c>
      <c r="F198" s="4">
        <f>VLOOKUP(J197,'Capacity Curve'!$C$2:$E$98,3,TRUE)</f>
        <v>4640</v>
      </c>
      <c r="G198" s="12">
        <f>VLOOKUP(A198,Evaporation!$A$2:$F$781,6,FALSE)/12</f>
        <v>0.28276833333333334</v>
      </c>
      <c r="H198" s="4">
        <f t="shared" si="15"/>
        <v>1312.0450666666668</v>
      </c>
      <c r="I198" s="4">
        <f>IF(J197+C198+D198-E198-H198&gt;Assumptions!$C$5,J197+C198+D198-E198-H198-Assumptions!$C$5,0)</f>
        <v>0</v>
      </c>
      <c r="J198" s="4">
        <f t="shared" si="18"/>
        <v>104715.29149209433</v>
      </c>
      <c r="K198" s="4">
        <f t="shared" si="14"/>
        <v>104715.29149209433</v>
      </c>
      <c r="L198" s="9">
        <f>(IF((Assumptions!$C$12/12)-E198&lt;0,0,(Assumptions!$C$12/12)-E198))</f>
        <v>0</v>
      </c>
      <c r="O198" s="9">
        <f t="shared" si="16"/>
        <v>0</v>
      </c>
      <c r="P198" s="35">
        <f>Assumptions!$C$12/12</f>
        <v>2916.6666666666665</v>
      </c>
      <c r="Q198" s="9">
        <f>Assumptions!$C$13/12</f>
        <v>1833.3333333333333</v>
      </c>
    </row>
    <row r="199" spans="1:17">
      <c r="A199" s="3">
        <f>Evaporation!A198</f>
        <v>20576</v>
      </c>
      <c r="B199" s="9">
        <f t="shared" si="17"/>
        <v>1956</v>
      </c>
      <c r="C199" s="4">
        <f>Assumptions!$C$1/Assumptions!$C$2*VLOOKUP(A199,Inflow!$A$2:$B$781,2,FALSE)</f>
        <v>8087</v>
      </c>
      <c r="D199">
        <f>VLOOKUP(A199,'Supplemental Flows'!$A$2:$B$781,2,FALSE)</f>
        <v>0</v>
      </c>
      <c r="E199" s="9">
        <f>VLOOKUP(J198,Assumptions!$D$33:$E$127,2)/12</f>
        <v>7500.0000001107082</v>
      </c>
      <c r="F199" s="4">
        <f>VLOOKUP(J198,'Capacity Curve'!$C$2:$E$98,3,TRUE)</f>
        <v>4440</v>
      </c>
      <c r="G199" s="12">
        <f>VLOOKUP(A199,Evaporation!$A$2:$F$781,6,FALSE)/12</f>
        <v>0.19859333333333332</v>
      </c>
      <c r="H199" s="4">
        <f t="shared" si="15"/>
        <v>881.75439999999992</v>
      </c>
      <c r="I199" s="4">
        <f>IF(J198+C199+D199-E199-H199&gt;Assumptions!$C$5,J198+C199+D199-E199-H199-Assumptions!$C$5,0)</f>
        <v>0</v>
      </c>
      <c r="J199" s="4">
        <f t="shared" si="18"/>
        <v>104420.53709198361</v>
      </c>
      <c r="K199" s="4">
        <f t="shared" ref="K199:K262" si="19">IF(J199&lt;K198,J199,K198)</f>
        <v>104420.53709198361</v>
      </c>
      <c r="L199" s="9">
        <f>(IF((Assumptions!$C$12/12)-E199&lt;0,0,(Assumptions!$C$12/12)-E199))</f>
        <v>0</v>
      </c>
      <c r="O199" s="9">
        <f t="shared" si="16"/>
        <v>0</v>
      </c>
      <c r="P199" s="35">
        <f>Assumptions!$C$12/12</f>
        <v>2916.6666666666665</v>
      </c>
      <c r="Q199" s="9">
        <f>Assumptions!$C$13/12</f>
        <v>1833.3333333333333</v>
      </c>
    </row>
    <row r="200" spans="1:17">
      <c r="A200" s="3">
        <f>Evaporation!A199</f>
        <v>20607</v>
      </c>
      <c r="B200" s="9">
        <f t="shared" si="17"/>
        <v>1956</v>
      </c>
      <c r="C200" s="4">
        <f>Assumptions!$C$1/Assumptions!$C$2*VLOOKUP(A200,Inflow!$A$2:$B$781,2,FALSE)</f>
        <v>0</v>
      </c>
      <c r="D200">
        <f>VLOOKUP(A200,'Supplemental Flows'!$A$2:$B$781,2,FALSE)</f>
        <v>0</v>
      </c>
      <c r="E200" s="9">
        <f>VLOOKUP(J199,Assumptions!$D$33:$E$127,2)/12</f>
        <v>7500.0000001107082</v>
      </c>
      <c r="F200" s="4">
        <f>VLOOKUP(J199,'Capacity Curve'!$C$2:$E$98,3,TRUE)</f>
        <v>4440</v>
      </c>
      <c r="G200" s="12">
        <f>VLOOKUP(A200,Evaporation!$A$2:$F$781,6,FALSE)/12</f>
        <v>0.60919500000000004</v>
      </c>
      <c r="H200" s="4">
        <f t="shared" si="15"/>
        <v>2704.8258000000001</v>
      </c>
      <c r="I200" s="4">
        <f>IF(J199+C200+D200-E200-H200&gt;Assumptions!$C$5,J199+C200+D200-E200-H200-Assumptions!$C$5,0)</f>
        <v>0</v>
      </c>
      <c r="J200" s="4">
        <f t="shared" si="18"/>
        <v>94215.711291872896</v>
      </c>
      <c r="K200" s="4">
        <f t="shared" si="19"/>
        <v>94215.711291872896</v>
      </c>
      <c r="L200" s="9">
        <f>(IF((Assumptions!$C$12/12)-E200&lt;0,0,(Assumptions!$C$12/12)-E200))</f>
        <v>0</v>
      </c>
      <c r="O200" s="9">
        <f t="shared" si="16"/>
        <v>0</v>
      </c>
      <c r="P200" s="35">
        <f>Assumptions!$C$12/12</f>
        <v>2916.6666666666665</v>
      </c>
      <c r="Q200" s="9">
        <f>Assumptions!$C$13/12</f>
        <v>1833.3333333333333</v>
      </c>
    </row>
    <row r="201" spans="1:17">
      <c r="A201" s="3">
        <f>Evaporation!A200</f>
        <v>20637</v>
      </c>
      <c r="B201" s="9">
        <f t="shared" si="17"/>
        <v>1956</v>
      </c>
      <c r="C201" s="4">
        <f>Assumptions!$C$1/Assumptions!$C$2*VLOOKUP(A201,Inflow!$A$2:$B$781,2,FALSE)</f>
        <v>0</v>
      </c>
      <c r="D201">
        <f>VLOOKUP(A201,'Supplemental Flows'!$A$2:$B$781,2,FALSE)</f>
        <v>0</v>
      </c>
      <c r="E201" s="9">
        <f>VLOOKUP(J200,Assumptions!$D$33:$E$127,2)/12</f>
        <v>7500.0000001107082</v>
      </c>
      <c r="F201" s="4">
        <f>VLOOKUP(J200,'Capacity Curve'!$C$2:$E$98,3,TRUE)</f>
        <v>4440</v>
      </c>
      <c r="G201" s="12">
        <f>VLOOKUP(A201,Evaporation!$A$2:$F$781,6,FALSE)/12</f>
        <v>0.73126999999999998</v>
      </c>
      <c r="H201" s="4">
        <f t="shared" si="15"/>
        <v>3246.8388</v>
      </c>
      <c r="I201" s="4">
        <f>IF(J200+C201+D201-E201-H201&gt;Assumptions!$C$5,J200+C201+D201-E201-H201-Assumptions!$C$5,0)</f>
        <v>0</v>
      </c>
      <c r="J201" s="4">
        <f t="shared" si="18"/>
        <v>83468.872491762188</v>
      </c>
      <c r="K201" s="4">
        <f t="shared" si="19"/>
        <v>83468.872491762188</v>
      </c>
      <c r="L201" s="9">
        <f>(IF((Assumptions!$C$12/12)-E201&lt;0,0,(Assumptions!$C$12/12)-E201))</f>
        <v>0</v>
      </c>
      <c r="O201" s="9">
        <f t="shared" si="16"/>
        <v>0</v>
      </c>
      <c r="P201" s="35">
        <f>Assumptions!$C$12/12</f>
        <v>2916.6666666666665</v>
      </c>
      <c r="Q201" s="9">
        <f>Assumptions!$C$13/12</f>
        <v>1833.3333333333333</v>
      </c>
    </row>
    <row r="202" spans="1:17">
      <c r="A202" s="3">
        <f>Evaporation!A201</f>
        <v>20668</v>
      </c>
      <c r="B202" s="9">
        <f t="shared" si="17"/>
        <v>1956</v>
      </c>
      <c r="C202" s="4">
        <f>Assumptions!$C$1/Assumptions!$C$2*VLOOKUP(A202,Inflow!$A$2:$B$781,2,FALSE)</f>
        <v>0</v>
      </c>
      <c r="D202">
        <f>VLOOKUP(A202,'Supplemental Flows'!$A$2:$B$781,2,FALSE)</f>
        <v>0</v>
      </c>
      <c r="E202" s="9">
        <f>VLOOKUP(J201,Assumptions!$D$33:$E$127,2)/12</f>
        <v>7500.0000001107082</v>
      </c>
      <c r="F202" s="4">
        <f>VLOOKUP(J201,'Capacity Curve'!$C$2:$E$98,3,TRUE)</f>
        <v>4440</v>
      </c>
      <c r="G202" s="12">
        <f>VLOOKUP(A202,Evaporation!$A$2:$F$781,6,FALSE)/12</f>
        <v>0.79151749999999998</v>
      </c>
      <c r="H202" s="4">
        <f t="shared" si="15"/>
        <v>3514.3377</v>
      </c>
      <c r="I202" s="4">
        <f>IF(J201+C202+D202-E202-H202&gt;Assumptions!$C$5,J201+C202+D202-E202-H202-Assumptions!$C$5,0)</f>
        <v>0</v>
      </c>
      <c r="J202" s="4">
        <f t="shared" si="18"/>
        <v>72454.534791651473</v>
      </c>
      <c r="K202" s="4">
        <f t="shared" si="19"/>
        <v>72454.534791651473</v>
      </c>
      <c r="L202" s="9">
        <f>(IF((Assumptions!$C$12/12)-E202&lt;0,0,(Assumptions!$C$12/12)-E202))</f>
        <v>0</v>
      </c>
      <c r="O202" s="9">
        <f t="shared" si="16"/>
        <v>0</v>
      </c>
      <c r="P202" s="35">
        <f>Assumptions!$C$12/12</f>
        <v>2916.6666666666665</v>
      </c>
      <c r="Q202" s="9">
        <f>Assumptions!$C$13/12</f>
        <v>1833.3333333333333</v>
      </c>
    </row>
    <row r="203" spans="1:17">
      <c r="A203" s="3">
        <f>Evaporation!A202</f>
        <v>20699</v>
      </c>
      <c r="B203" s="9">
        <f t="shared" si="17"/>
        <v>1956</v>
      </c>
      <c r="C203" s="4">
        <f>Assumptions!$C$1/Assumptions!$C$2*VLOOKUP(A203,Inflow!$A$2:$B$781,2,FALSE)</f>
        <v>0</v>
      </c>
      <c r="D203">
        <f>VLOOKUP(A203,'Supplemental Flows'!$A$2:$B$781,2,FALSE)</f>
        <v>0</v>
      </c>
      <c r="E203" s="9">
        <f>VLOOKUP(J202,Assumptions!$D$33:$E$127,2)/12</f>
        <v>7500.0000001107082</v>
      </c>
      <c r="F203" s="4">
        <f>VLOOKUP(J202,'Capacity Curve'!$C$2:$E$98,3,TRUE)</f>
        <v>4440</v>
      </c>
      <c r="G203" s="12">
        <f>VLOOKUP(A203,Evaporation!$A$2:$F$781,6,FALSE)/12</f>
        <v>0.6999416666666668</v>
      </c>
      <c r="H203" s="4">
        <f t="shared" si="15"/>
        <v>3107.7410000000004</v>
      </c>
      <c r="I203" s="4">
        <f>IF(J202+C203+D203-E203-H203&gt;Assumptions!$C$5,J202+C203+D203-E203-H203-Assumptions!$C$5,0)</f>
        <v>0</v>
      </c>
      <c r="J203" s="4">
        <f t="shared" si="18"/>
        <v>61846.793791540767</v>
      </c>
      <c r="K203" s="4">
        <f t="shared" si="19"/>
        <v>61846.793791540767</v>
      </c>
      <c r="L203" s="9">
        <f>(IF((Assumptions!$C$12/12)-E203&lt;0,0,(Assumptions!$C$12/12)-E203))</f>
        <v>0</v>
      </c>
      <c r="O203" s="9">
        <f t="shared" si="16"/>
        <v>0</v>
      </c>
      <c r="P203" s="35">
        <f>Assumptions!$C$12/12</f>
        <v>2916.6666666666665</v>
      </c>
      <c r="Q203" s="9">
        <f>Assumptions!$C$13/12</f>
        <v>1833.3333333333333</v>
      </c>
    </row>
    <row r="204" spans="1:17">
      <c r="A204" s="3">
        <f>Evaporation!A203</f>
        <v>20729</v>
      </c>
      <c r="B204" s="9">
        <f t="shared" si="17"/>
        <v>1956</v>
      </c>
      <c r="C204" s="4">
        <f>Assumptions!$C$1/Assumptions!$C$2*VLOOKUP(A204,Inflow!$A$2:$B$781,2,FALSE)</f>
        <v>0</v>
      </c>
      <c r="D204">
        <f>VLOOKUP(A204,'Supplemental Flows'!$A$2:$B$781,2,FALSE)</f>
        <v>0</v>
      </c>
      <c r="E204" s="9">
        <f>VLOOKUP(J203,Assumptions!$D$33:$E$127,2)/12</f>
        <v>7500.0000001107082</v>
      </c>
      <c r="F204" s="4">
        <f>VLOOKUP(J203,'Capacity Curve'!$C$2:$E$98,3,TRUE)</f>
        <v>4440</v>
      </c>
      <c r="G204" s="12">
        <f>VLOOKUP(A204,Evaporation!$A$2:$F$781,6,FALSE)/12</f>
        <v>0.27823666666666669</v>
      </c>
      <c r="H204" s="4">
        <f t="shared" si="15"/>
        <v>1235.3708000000001</v>
      </c>
      <c r="I204" s="4">
        <f>IF(J203+C204+D204-E204-H204&gt;Assumptions!$C$5,J203+C204+D204-E204-H204-Assumptions!$C$5,0)</f>
        <v>0</v>
      </c>
      <c r="J204" s="4">
        <f t="shared" si="18"/>
        <v>53111.422991430059</v>
      </c>
      <c r="K204" s="4">
        <f t="shared" si="19"/>
        <v>53111.422991430059</v>
      </c>
      <c r="L204" s="9">
        <f>(IF((Assumptions!$C$12/12)-E204&lt;0,0,(Assumptions!$C$12/12)-E204))</f>
        <v>0</v>
      </c>
      <c r="O204" s="9">
        <f t="shared" si="16"/>
        <v>0</v>
      </c>
      <c r="P204" s="35">
        <f>Assumptions!$C$12/12</f>
        <v>2916.6666666666665</v>
      </c>
      <c r="Q204" s="9">
        <f>Assumptions!$C$13/12</f>
        <v>1833.3333333333333</v>
      </c>
    </row>
    <row r="205" spans="1:17">
      <c r="A205" s="3">
        <f>Evaporation!A204</f>
        <v>20760</v>
      </c>
      <c r="B205" s="9">
        <f t="shared" si="17"/>
        <v>1956</v>
      </c>
      <c r="C205" s="4">
        <f>Assumptions!$C$1/Assumptions!$C$2*VLOOKUP(A205,Inflow!$A$2:$B$781,2,FALSE)</f>
        <v>0</v>
      </c>
      <c r="D205">
        <f>VLOOKUP(A205,'Supplemental Flows'!$A$2:$B$781,2,FALSE)</f>
        <v>0</v>
      </c>
      <c r="E205" s="9">
        <f>VLOOKUP(J204,Assumptions!$D$33:$E$127,2)/12</f>
        <v>7500.0000001107082</v>
      </c>
      <c r="F205" s="4">
        <f>VLOOKUP(J204,'Capacity Curve'!$C$2:$E$98,3,TRUE)</f>
        <v>4440</v>
      </c>
      <c r="G205" s="12">
        <f>VLOOKUP(A205,Evaporation!$A$2:$F$781,6,FALSE)/12</f>
        <v>5.4784166666666669E-2</v>
      </c>
      <c r="H205" s="4">
        <f t="shared" si="15"/>
        <v>243.24170000000001</v>
      </c>
      <c r="I205" s="4">
        <f>IF(J204+C205+D205-E205-H205&gt;Assumptions!$C$5,J204+C205+D205-E205-H205-Assumptions!$C$5,0)</f>
        <v>0</v>
      </c>
      <c r="J205" s="4">
        <f t="shared" si="18"/>
        <v>45368.18129131935</v>
      </c>
      <c r="K205" s="4">
        <f t="shared" si="19"/>
        <v>45368.18129131935</v>
      </c>
      <c r="L205" s="9">
        <f>(IF((Assumptions!$C$12/12)-E205&lt;0,0,(Assumptions!$C$12/12)-E205))</f>
        <v>0</v>
      </c>
      <c r="M205" s="9"/>
      <c r="N205" s="9"/>
      <c r="O205" s="9">
        <f t="shared" si="16"/>
        <v>0</v>
      </c>
      <c r="P205" s="35">
        <f>Assumptions!$C$12/12</f>
        <v>2916.6666666666665</v>
      </c>
      <c r="Q205" s="9">
        <f>Assumptions!$C$13/12</f>
        <v>1833.3333333333333</v>
      </c>
    </row>
    <row r="206" spans="1:17">
      <c r="A206" s="3">
        <f>Evaporation!A205</f>
        <v>20790</v>
      </c>
      <c r="B206" s="9">
        <f t="shared" si="17"/>
        <v>1956</v>
      </c>
      <c r="C206" s="4">
        <f>Assumptions!$C$1/Assumptions!$C$2*VLOOKUP(A206,Inflow!$A$2:$B$781,2,FALSE)</f>
        <v>1048</v>
      </c>
      <c r="D206">
        <f>VLOOKUP(A206,'Supplemental Flows'!$A$2:$B$781,2,FALSE)</f>
        <v>0</v>
      </c>
      <c r="E206" s="9">
        <f>VLOOKUP(J205,Assumptions!$D$33:$E$127,2)/12</f>
        <v>7500.0000000908431</v>
      </c>
      <c r="F206" s="4">
        <f>VLOOKUP(J205,'Capacity Curve'!$C$2:$E$98,3,TRUE)</f>
        <v>4230</v>
      </c>
      <c r="G206" s="12">
        <f>VLOOKUP(A206,Evaporation!$A$2:$F$781,6,FALSE)/12</f>
        <v>6.909166666666665E-3</v>
      </c>
      <c r="H206" s="4">
        <f t="shared" si="15"/>
        <v>29.225774999999992</v>
      </c>
      <c r="I206" s="4">
        <f>IF(J205+C206+D206-E206-H206&gt;Assumptions!$C$5,J205+C206+D206-E206-H206-Assumptions!$C$5,0)</f>
        <v>0</v>
      </c>
      <c r="J206" s="4">
        <f t="shared" si="18"/>
        <v>38886.955516228511</v>
      </c>
      <c r="K206" s="4">
        <f t="shared" si="19"/>
        <v>38886.955516228511</v>
      </c>
      <c r="L206" s="9">
        <f>(IF((Assumptions!$C$12/12)-E206&lt;0,0,(Assumptions!$C$12/12)-E206))</f>
        <v>0</v>
      </c>
      <c r="M206" s="9">
        <f>SUM(L195:L206)</f>
        <v>0</v>
      </c>
      <c r="N206" s="9">
        <f>SUM(E195:E206)</f>
        <v>90000.000003940251</v>
      </c>
      <c r="O206" s="9">
        <f t="shared" si="16"/>
        <v>0</v>
      </c>
      <c r="P206" s="35">
        <f>Assumptions!$C$12/12</f>
        <v>2916.6666666666665</v>
      </c>
      <c r="Q206" s="9">
        <f>Assumptions!$C$13/12</f>
        <v>1833.3333333333333</v>
      </c>
    </row>
    <row r="207" spans="1:17">
      <c r="A207" s="3">
        <f>Evaporation!A206</f>
        <v>20821</v>
      </c>
      <c r="B207" s="9">
        <f t="shared" si="17"/>
        <v>1957</v>
      </c>
      <c r="C207" s="4">
        <f>Assumptions!$C$1/Assumptions!$C$2*VLOOKUP(A207,Inflow!$A$2:$B$781,2,FALSE)</f>
        <v>22</v>
      </c>
      <c r="D207">
        <f>VLOOKUP(A207,'Supplemental Flows'!$A$2:$B$781,2,FALSE)</f>
        <v>0</v>
      </c>
      <c r="E207" s="9">
        <f>VLOOKUP(J206,Assumptions!$D$33:$E$127,2)/12</f>
        <v>7500.0000000737637</v>
      </c>
      <c r="F207" s="4">
        <f>VLOOKUP(J206,'Capacity Curve'!$C$2:$E$98,3,TRUE)</f>
        <v>4000</v>
      </c>
      <c r="G207" s="12">
        <f>VLOOKUP(A207,Evaporation!$A$2:$F$781,6,FALSE)/12</f>
        <v>-9.9558333333333322E-3</v>
      </c>
      <c r="H207" s="4">
        <f t="shared" si="15"/>
        <v>-39.823333333333331</v>
      </c>
      <c r="I207" s="4">
        <f>IF(J206+C207+D207-E207-H207&gt;Assumptions!$C$5,J206+C207+D207-E207-H207-Assumptions!$C$5,0)</f>
        <v>0</v>
      </c>
      <c r="J207" s="4">
        <f t="shared" si="18"/>
        <v>31448.778849488081</v>
      </c>
      <c r="K207" s="4">
        <f t="shared" si="19"/>
        <v>31448.778849488081</v>
      </c>
      <c r="L207" s="9">
        <f>(IF((Assumptions!$C$12/12)-E207&lt;0,0,(Assumptions!$C$12/12)-E207))</f>
        <v>0</v>
      </c>
      <c r="O207" s="9">
        <f t="shared" si="16"/>
        <v>0</v>
      </c>
      <c r="P207" s="35">
        <f>Assumptions!$C$12/12</f>
        <v>2916.6666666666665</v>
      </c>
      <c r="Q207" s="9">
        <f>Assumptions!$C$13/12</f>
        <v>1833.3333333333333</v>
      </c>
    </row>
    <row r="208" spans="1:17">
      <c r="A208" s="3">
        <f>Evaporation!A207</f>
        <v>20852</v>
      </c>
      <c r="B208" s="9">
        <f t="shared" si="17"/>
        <v>1957</v>
      </c>
      <c r="C208" s="4">
        <f>Assumptions!$C$1/Assumptions!$C$2*VLOOKUP(A208,Inflow!$A$2:$B$781,2,FALSE)</f>
        <v>1382</v>
      </c>
      <c r="D208">
        <f>VLOOKUP(A208,'Supplemental Flows'!$A$2:$B$781,2,FALSE)</f>
        <v>0</v>
      </c>
      <c r="E208" s="9">
        <f>VLOOKUP(J207,Assumptions!$D$33:$E$127,2)/12</f>
        <v>7500.0000000470764</v>
      </c>
      <c r="F208" s="4">
        <f>VLOOKUP(J207,'Capacity Curve'!$C$2:$E$98,3,TRUE)</f>
        <v>3550</v>
      </c>
      <c r="G208" s="12">
        <f>VLOOKUP(A208,Evaporation!$A$2:$F$781,6,FALSE)/12</f>
        <v>-4.9380833333333339E-2</v>
      </c>
      <c r="H208" s="4">
        <f t="shared" si="15"/>
        <v>-175.30195833333335</v>
      </c>
      <c r="I208" s="4">
        <f>IF(J207+C208+D208-E208-H208&gt;Assumptions!$C$5,J207+C208+D208-E208-H208-Assumptions!$C$5,0)</f>
        <v>0</v>
      </c>
      <c r="J208" s="4">
        <f t="shared" si="18"/>
        <v>25506.080807774335</v>
      </c>
      <c r="K208" s="4">
        <f t="shared" si="19"/>
        <v>25506.080807774335</v>
      </c>
      <c r="L208" s="9">
        <f>(IF((Assumptions!$C$12/12)-E208&lt;0,0,(Assumptions!$C$12/12)-E208))</f>
        <v>0</v>
      </c>
      <c r="O208" s="9">
        <f t="shared" si="16"/>
        <v>0</v>
      </c>
      <c r="P208" s="35">
        <f>Assumptions!$C$12/12</f>
        <v>2916.6666666666665</v>
      </c>
      <c r="Q208" s="9">
        <f>Assumptions!$C$13/12</f>
        <v>1833.3333333333333</v>
      </c>
    </row>
    <row r="209" spans="1:17">
      <c r="A209" s="3">
        <f>Evaporation!A208</f>
        <v>20880</v>
      </c>
      <c r="B209" s="9">
        <f t="shared" si="17"/>
        <v>1957</v>
      </c>
      <c r="C209" s="4">
        <f>Assumptions!$C$1/Assumptions!$C$2*VLOOKUP(A209,Inflow!$A$2:$B$781,2,FALSE)</f>
        <v>1607</v>
      </c>
      <c r="D209">
        <f>VLOOKUP(A209,'Supplemental Flows'!$A$2:$B$781,2,FALSE)</f>
        <v>0</v>
      </c>
      <c r="E209" s="9">
        <f>VLOOKUP(J208,Assumptions!$D$33:$E$127,2)/12</f>
        <v>7500.0000000286354</v>
      </c>
      <c r="F209" s="4">
        <f>VLOOKUP(J208,'Capacity Curve'!$C$2:$E$98,3,TRUE)</f>
        <v>3050</v>
      </c>
      <c r="G209" s="12">
        <f>VLOOKUP(A209,Evaporation!$A$2:$F$781,6,FALSE)/12</f>
        <v>-7.7104166666666682E-2</v>
      </c>
      <c r="H209" s="4">
        <f t="shared" si="15"/>
        <v>-235.16770833333339</v>
      </c>
      <c r="I209" s="4">
        <f>IF(J208+C209+D209-E209-H209&gt;Assumptions!$C$5,J208+C209+D209-E209-H209-Assumptions!$C$5,0)</f>
        <v>0</v>
      </c>
      <c r="J209" s="4">
        <f t="shared" si="18"/>
        <v>19848.248516079035</v>
      </c>
      <c r="K209" s="4">
        <f t="shared" si="19"/>
        <v>19848.248516079035</v>
      </c>
      <c r="L209" s="9">
        <f>(IF((Assumptions!$C$12/12)-E209&lt;0,0,(Assumptions!$C$12/12)-E209))</f>
        <v>0</v>
      </c>
      <c r="O209" s="9">
        <f t="shared" si="16"/>
        <v>0</v>
      </c>
      <c r="P209" s="35">
        <f>Assumptions!$C$12/12</f>
        <v>2916.6666666666665</v>
      </c>
      <c r="Q209" s="9">
        <f>Assumptions!$C$13/12</f>
        <v>1833.3333333333333</v>
      </c>
    </row>
    <row r="210" spans="1:17">
      <c r="A210" s="3">
        <f>Evaporation!A209</f>
        <v>20911</v>
      </c>
      <c r="B210" s="9">
        <f t="shared" si="17"/>
        <v>1957</v>
      </c>
      <c r="C210" s="4">
        <f>Assumptions!$C$1/Assumptions!$C$2*VLOOKUP(A210,Inflow!$A$2:$B$781,2,FALSE)</f>
        <v>166576</v>
      </c>
      <c r="D210">
        <f>VLOOKUP(A210,'Supplemental Flows'!$A$2:$B$781,2,FALSE)</f>
        <v>0</v>
      </c>
      <c r="E210" s="9">
        <f>VLOOKUP(J209,Assumptions!$D$33:$E$127,2)/12</f>
        <v>7500.0000000165664</v>
      </c>
      <c r="F210" s="4">
        <f>VLOOKUP(J209,'Capacity Curve'!$C$2:$E$98,3,TRUE)</f>
        <v>2550</v>
      </c>
      <c r="G210" s="12">
        <f>VLOOKUP(A210,Evaporation!$A$2:$F$781,6,FALSE)/12</f>
        <v>-0.76670166666666661</v>
      </c>
      <c r="H210" s="4">
        <f t="shared" si="15"/>
        <v>-1955.0892499999998</v>
      </c>
      <c r="I210" s="4">
        <f>IF(J209+C210+D210-E210-H210&gt;Assumptions!$C$5,J209+C210+D210-E210-H210-Assumptions!$C$5,0)</f>
        <v>0</v>
      </c>
      <c r="J210" s="4">
        <f t="shared" si="18"/>
        <v>180879.33776606247</v>
      </c>
      <c r="K210" s="4">
        <f t="shared" si="19"/>
        <v>19848.248516079035</v>
      </c>
      <c r="L210" s="9">
        <f>(IF((Assumptions!$C$12/12)-E210&lt;0,0,(Assumptions!$C$12/12)-E210))</f>
        <v>0</v>
      </c>
      <c r="O210" s="9">
        <f t="shared" si="16"/>
        <v>0</v>
      </c>
      <c r="P210" s="35">
        <f>Assumptions!$C$12/12</f>
        <v>2916.6666666666665</v>
      </c>
      <c r="Q210" s="9">
        <f>Assumptions!$C$13/12</f>
        <v>1833.3333333333333</v>
      </c>
    </row>
    <row r="211" spans="1:17">
      <c r="A211" s="3">
        <f>Evaporation!A210</f>
        <v>20941</v>
      </c>
      <c r="B211" s="9">
        <f t="shared" si="17"/>
        <v>1957</v>
      </c>
      <c r="C211" s="4">
        <f>Assumptions!$C$1/Assumptions!$C$2*VLOOKUP(A211,Inflow!$A$2:$B$781,2,FALSE)</f>
        <v>227247</v>
      </c>
      <c r="D211">
        <f>VLOOKUP(A211,'Supplemental Flows'!$A$2:$B$781,2,FALSE)</f>
        <v>0</v>
      </c>
      <c r="E211" s="9">
        <f>VLOOKUP(J210,Assumptions!$D$33:$E$127,2)/12</f>
        <v>7500.0000016398253</v>
      </c>
      <c r="F211" s="4">
        <f>VLOOKUP(J210,'Capacity Curve'!$C$2:$E$98,3,TRUE)</f>
        <v>6670</v>
      </c>
      <c r="G211" s="12">
        <f>VLOOKUP(A211,Evaporation!$A$2:$F$781,6,FALSE)/12</f>
        <v>-0.59060833333333329</v>
      </c>
      <c r="H211" s="4">
        <f t="shared" si="15"/>
        <v>-3939.357583333333</v>
      </c>
      <c r="I211" s="4">
        <f>IF(J210+C211+D211-E211-H211&gt;Assumptions!$C$5,J210+C211+D211-E211-H211-Assumptions!$C$5,0)</f>
        <v>0</v>
      </c>
      <c r="J211" s="4">
        <f t="shared" si="18"/>
        <v>404565.69534775597</v>
      </c>
      <c r="K211" s="4">
        <f t="shared" si="19"/>
        <v>19848.248516079035</v>
      </c>
      <c r="L211" s="9">
        <f>(IF((Assumptions!$C$12/12)-E211&lt;0,0,(Assumptions!$C$12/12)-E211))</f>
        <v>0</v>
      </c>
      <c r="O211" s="9">
        <f t="shared" si="16"/>
        <v>0</v>
      </c>
      <c r="P211" s="35">
        <f>Assumptions!$C$12/12</f>
        <v>2916.6666666666665</v>
      </c>
      <c r="Q211" s="9">
        <f>Assumptions!$C$13/12</f>
        <v>1833.3333333333333</v>
      </c>
    </row>
    <row r="212" spans="1:17">
      <c r="A212" s="3">
        <f>Evaporation!A211</f>
        <v>20972</v>
      </c>
      <c r="B212" s="9">
        <f t="shared" si="17"/>
        <v>1957</v>
      </c>
      <c r="C212" s="4">
        <f>Assumptions!$C$1/Assumptions!$C$2*VLOOKUP(A212,Inflow!$A$2:$B$781,2,FALSE)</f>
        <v>63890</v>
      </c>
      <c r="D212">
        <f>VLOOKUP(A212,'Supplemental Flows'!$A$2:$B$781,2,FALSE)</f>
        <v>0</v>
      </c>
      <c r="E212" s="9">
        <f>VLOOKUP(J211,Assumptions!$D$33:$E$127,2)/12</f>
        <v>7500.0000083747263</v>
      </c>
      <c r="F212" s="4">
        <f>VLOOKUP(J211,'Capacity Curve'!$C$2:$E$98,3,TRUE)</f>
        <v>12520</v>
      </c>
      <c r="G212" s="12">
        <f>VLOOKUP(A212,Evaporation!$A$2:$F$781,6,FALSE)/12</f>
        <v>0.24794916666666666</v>
      </c>
      <c r="H212" s="4">
        <f t="shared" si="15"/>
        <v>3104.3235666666665</v>
      </c>
      <c r="I212" s="4">
        <f>IF(J211+C212+D212-E212-H212&gt;Assumptions!$C$5,J211+C212+D212-E212-H212-Assumptions!$C$5,0)</f>
        <v>0</v>
      </c>
      <c r="J212" s="4">
        <f t="shared" si="18"/>
        <v>457851.37177271454</v>
      </c>
      <c r="K212" s="4">
        <f t="shared" si="19"/>
        <v>19848.248516079035</v>
      </c>
      <c r="L212" s="9">
        <f>(IF((Assumptions!$C$12/12)-E212&lt;0,0,(Assumptions!$C$12/12)-E212))</f>
        <v>0</v>
      </c>
      <c r="O212" s="9">
        <f t="shared" si="16"/>
        <v>0</v>
      </c>
      <c r="P212" s="35">
        <f>Assumptions!$C$12/12</f>
        <v>2916.6666666666665</v>
      </c>
      <c r="Q212" s="9">
        <f>Assumptions!$C$13/12</f>
        <v>1833.3333333333333</v>
      </c>
    </row>
    <row r="213" spans="1:17">
      <c r="A213" s="3">
        <f>Evaporation!A212</f>
        <v>21002</v>
      </c>
      <c r="B213" s="9">
        <f t="shared" si="17"/>
        <v>1957</v>
      </c>
      <c r="C213" s="4">
        <f>Assumptions!$C$1/Assumptions!$C$2*VLOOKUP(A213,Inflow!$A$2:$B$781,2,FALSE)</f>
        <v>2159</v>
      </c>
      <c r="D213">
        <f>VLOOKUP(A213,'Supplemental Flows'!$A$2:$B$781,2,FALSE)</f>
        <v>0</v>
      </c>
      <c r="E213" s="9">
        <f>VLOOKUP(J212,Assumptions!$D$33:$E$127,2)/12</f>
        <v>7500.0000107363157</v>
      </c>
      <c r="F213" s="4">
        <f>VLOOKUP(J212,'Capacity Curve'!$C$2:$E$98,3,TRUE)</f>
        <v>18400</v>
      </c>
      <c r="G213" s="12">
        <f>VLOOKUP(A213,Evaporation!$A$2:$F$781,6,FALSE)/12</f>
        <v>0.56633500000000003</v>
      </c>
      <c r="H213" s="4">
        <f t="shared" si="15"/>
        <v>10420.564</v>
      </c>
      <c r="I213" s="4">
        <f>IF(J212+C213+D213-E213-H213&gt;Assumptions!$C$5,J212+C213+D213-E213-H213-Assumptions!$C$5,0)</f>
        <v>0</v>
      </c>
      <c r="J213" s="4">
        <f t="shared" si="18"/>
        <v>442089.80776197824</v>
      </c>
      <c r="K213" s="4">
        <f t="shared" si="19"/>
        <v>19848.248516079035</v>
      </c>
      <c r="L213" s="9">
        <f>(IF((Assumptions!$C$12/12)-E213&lt;0,0,(Assumptions!$C$12/12)-E213))</f>
        <v>0</v>
      </c>
      <c r="O213" s="9">
        <f t="shared" si="16"/>
        <v>0</v>
      </c>
      <c r="P213" s="35">
        <f>Assumptions!$C$12/12</f>
        <v>2916.6666666666665</v>
      </c>
      <c r="Q213" s="9">
        <f>Assumptions!$C$13/12</f>
        <v>1833.3333333333333</v>
      </c>
    </row>
    <row r="214" spans="1:17">
      <c r="A214" s="3">
        <f>Evaporation!A213</f>
        <v>21033</v>
      </c>
      <c r="B214" s="9">
        <f t="shared" si="17"/>
        <v>1957</v>
      </c>
      <c r="C214" s="4">
        <f>Assumptions!$C$1/Assumptions!$C$2*VLOOKUP(A214,Inflow!$A$2:$B$781,2,FALSE)</f>
        <v>0</v>
      </c>
      <c r="D214">
        <f>VLOOKUP(A214,'Supplemental Flows'!$A$2:$B$781,2,FALSE)</f>
        <v>0</v>
      </c>
      <c r="E214" s="9">
        <f>VLOOKUP(J213,Assumptions!$D$33:$E$127,2)/12</f>
        <v>7500.0000098953169</v>
      </c>
      <c r="F214" s="4">
        <f>VLOOKUP(J213,'Capacity Curve'!$C$2:$E$98,3,TRUE)</f>
        <v>13240</v>
      </c>
      <c r="G214" s="12">
        <f>VLOOKUP(A214,Evaporation!$A$2:$F$781,6,FALSE)/12</f>
        <v>0.54248666666666667</v>
      </c>
      <c r="H214" s="4">
        <f t="shared" si="15"/>
        <v>7182.5234666666665</v>
      </c>
      <c r="I214" s="4">
        <f>IF(J213+C214+D214-E214-H214&gt;Assumptions!$C$5,J213+C214+D214-E214-H214-Assumptions!$C$5,0)</f>
        <v>0</v>
      </c>
      <c r="J214" s="4">
        <f t="shared" si="18"/>
        <v>427407.28428541624</v>
      </c>
      <c r="K214" s="4">
        <f t="shared" si="19"/>
        <v>19848.248516079035</v>
      </c>
      <c r="L214" s="9">
        <f>(IF((Assumptions!$C$12/12)-E214&lt;0,0,(Assumptions!$C$12/12)-E214))</f>
        <v>0</v>
      </c>
      <c r="O214" s="9">
        <f t="shared" si="16"/>
        <v>0</v>
      </c>
      <c r="P214" s="35">
        <f>Assumptions!$C$12/12</f>
        <v>2916.6666666666665</v>
      </c>
      <c r="Q214" s="9">
        <f>Assumptions!$C$13/12</f>
        <v>1833.3333333333333</v>
      </c>
    </row>
    <row r="215" spans="1:17">
      <c r="A215" s="3">
        <f>Evaporation!A214</f>
        <v>21064</v>
      </c>
      <c r="B215" s="9">
        <f t="shared" si="17"/>
        <v>1957</v>
      </c>
      <c r="C215" s="4">
        <f>Assumptions!$C$1/Assumptions!$C$2*VLOOKUP(A215,Inflow!$A$2:$B$781,2,FALSE)</f>
        <v>0</v>
      </c>
      <c r="D215">
        <f>VLOOKUP(A215,'Supplemental Flows'!$A$2:$B$781,2,FALSE)</f>
        <v>0</v>
      </c>
      <c r="E215" s="9">
        <f>VLOOKUP(J214,Assumptions!$D$33:$E$127,2)/12</f>
        <v>7500.000009106071</v>
      </c>
      <c r="F215" s="4">
        <f>VLOOKUP(J214,'Capacity Curve'!$C$2:$E$98,3,TRUE)</f>
        <v>12820</v>
      </c>
      <c r="G215" s="12">
        <f>VLOOKUP(A215,Evaporation!$A$2:$F$781,6,FALSE)/12</f>
        <v>8.59375E-2</v>
      </c>
      <c r="H215" s="4">
        <f t="shared" si="15"/>
        <v>1101.71875</v>
      </c>
      <c r="I215" s="4">
        <f>IF(J214+C215+D215-E215-H215&gt;Assumptions!$C$5,J214+C215+D215-E215-H215-Assumptions!$C$5,0)</f>
        <v>0</v>
      </c>
      <c r="J215" s="4">
        <f t="shared" si="18"/>
        <v>418805.56552631018</v>
      </c>
      <c r="K215" s="4">
        <f t="shared" si="19"/>
        <v>19848.248516079035</v>
      </c>
      <c r="L215" s="9">
        <f>(IF((Assumptions!$C$12/12)-E215&lt;0,0,(Assumptions!$C$12/12)-E215))</f>
        <v>0</v>
      </c>
      <c r="O215" s="9">
        <f t="shared" si="16"/>
        <v>0</v>
      </c>
      <c r="P215" s="35">
        <f>Assumptions!$C$12/12</f>
        <v>2916.6666666666665</v>
      </c>
      <c r="Q215" s="9">
        <f>Assumptions!$C$13/12</f>
        <v>1833.3333333333333</v>
      </c>
    </row>
    <row r="216" spans="1:17">
      <c r="A216" s="3">
        <f>Evaporation!A215</f>
        <v>21094</v>
      </c>
      <c r="B216" s="9">
        <f t="shared" si="17"/>
        <v>1957</v>
      </c>
      <c r="C216" s="4">
        <f>Assumptions!$C$1/Assumptions!$C$2*VLOOKUP(A216,Inflow!$A$2:$B$781,2,FALSE)</f>
        <v>0</v>
      </c>
      <c r="D216">
        <f>VLOOKUP(A216,'Supplemental Flows'!$A$2:$B$781,2,FALSE)</f>
        <v>0</v>
      </c>
      <c r="E216" s="9">
        <f>VLOOKUP(J215,Assumptions!$D$33:$E$127,2)/12</f>
        <v>7500.000009106071</v>
      </c>
      <c r="F216" s="4">
        <f>VLOOKUP(J215,'Capacity Curve'!$C$2:$E$98,3,TRUE)</f>
        <v>12820</v>
      </c>
      <c r="G216" s="12">
        <f>VLOOKUP(A216,Evaporation!$A$2:$F$781,6,FALSE)/12</f>
        <v>-6.3446666666666665E-2</v>
      </c>
      <c r="H216" s="4">
        <f t="shared" si="15"/>
        <v>-813.38626666666664</v>
      </c>
      <c r="I216" s="4">
        <f>IF(J215+C216+D216-E216-H216&gt;Assumptions!$C$5,J215+C216+D216-E216-H216-Assumptions!$C$5,0)</f>
        <v>0</v>
      </c>
      <c r="J216" s="4">
        <f t="shared" si="18"/>
        <v>412118.95178387075</v>
      </c>
      <c r="K216" s="4">
        <f t="shared" si="19"/>
        <v>19848.248516079035</v>
      </c>
      <c r="L216" s="9">
        <f>(IF((Assumptions!$C$12/12)-E216&lt;0,0,(Assumptions!$C$12/12)-E216))</f>
        <v>0</v>
      </c>
      <c r="O216" s="9">
        <f t="shared" si="16"/>
        <v>0</v>
      </c>
      <c r="P216" s="35">
        <f>Assumptions!$C$12/12</f>
        <v>2916.6666666666665</v>
      </c>
      <c r="Q216" s="9">
        <f>Assumptions!$C$13/12</f>
        <v>1833.3333333333333</v>
      </c>
    </row>
    <row r="217" spans="1:17">
      <c r="A217" s="3">
        <f>Evaporation!A216</f>
        <v>21125</v>
      </c>
      <c r="B217" s="9">
        <f t="shared" si="17"/>
        <v>1957</v>
      </c>
      <c r="C217" s="4">
        <f>Assumptions!$C$1/Assumptions!$C$2*VLOOKUP(A217,Inflow!$A$2:$B$781,2,FALSE)</f>
        <v>16761</v>
      </c>
      <c r="D217">
        <f>VLOOKUP(A217,'Supplemental Flows'!$A$2:$B$781,2,FALSE)</f>
        <v>0</v>
      </c>
      <c r="E217" s="9">
        <f>VLOOKUP(J216,Assumptions!$D$33:$E$127,2)/12</f>
        <v>7500.0000083747263</v>
      </c>
      <c r="F217" s="4">
        <f>VLOOKUP(J216,'Capacity Curve'!$C$2:$E$98,3,TRUE)</f>
        <v>12520</v>
      </c>
      <c r="G217" s="12">
        <f>VLOOKUP(A217,Evaporation!$A$2:$F$781,6,FALSE)/12</f>
        <v>-0.35761999999999999</v>
      </c>
      <c r="H217" s="4">
        <f t="shared" si="15"/>
        <v>-4477.4023999999999</v>
      </c>
      <c r="I217" s="4">
        <f>IF(J216+C217+D217-E217-H217&gt;Assumptions!$C$5,J216+C217+D217-E217-H217-Assumptions!$C$5,0)</f>
        <v>0</v>
      </c>
      <c r="J217" s="4">
        <f t="shared" si="18"/>
        <v>425857.35417549603</v>
      </c>
      <c r="K217" s="4">
        <f t="shared" si="19"/>
        <v>19848.248516079035</v>
      </c>
      <c r="L217" s="9">
        <f>(IF((Assumptions!$C$12/12)-E217&lt;0,0,(Assumptions!$C$12/12)-E217))</f>
        <v>0</v>
      </c>
      <c r="M217" s="9"/>
      <c r="N217" s="9"/>
      <c r="O217" s="9">
        <f t="shared" si="16"/>
        <v>0</v>
      </c>
      <c r="P217" s="35">
        <f>Assumptions!$C$12/12</f>
        <v>2916.6666666666665</v>
      </c>
      <c r="Q217" s="9">
        <f>Assumptions!$C$13/12</f>
        <v>1833.3333333333333</v>
      </c>
    </row>
    <row r="218" spans="1:17">
      <c r="A218" s="3">
        <f>Evaporation!A217</f>
        <v>21155</v>
      </c>
      <c r="B218" s="9">
        <f t="shared" si="17"/>
        <v>1957</v>
      </c>
      <c r="C218" s="4">
        <f>Assumptions!$C$1/Assumptions!$C$2*VLOOKUP(A218,Inflow!$A$2:$B$781,2,FALSE)</f>
        <v>3478</v>
      </c>
      <c r="D218">
        <f>VLOOKUP(A218,'Supplemental Flows'!$A$2:$B$781,2,FALSE)</f>
        <v>0</v>
      </c>
      <c r="E218" s="9">
        <f>VLOOKUP(J217,Assumptions!$D$33:$E$127,2)/12</f>
        <v>7500.000009106071</v>
      </c>
      <c r="F218" s="4">
        <f>VLOOKUP(J217,'Capacity Curve'!$C$2:$E$98,3,TRUE)</f>
        <v>12820</v>
      </c>
      <c r="G218" s="12">
        <f>VLOOKUP(A218,Evaporation!$A$2:$F$781,6,FALSE)/12</f>
        <v>5.4918333333333326E-2</v>
      </c>
      <c r="H218" s="4">
        <f t="shared" si="15"/>
        <v>704.05303333333325</v>
      </c>
      <c r="I218" s="4">
        <f>IF(J217+C218+D218-E218-H218&gt;Assumptions!$C$5,J217+C218+D218-E218-H218-Assumptions!$C$5,0)</f>
        <v>0</v>
      </c>
      <c r="J218" s="4">
        <f t="shared" si="18"/>
        <v>421131.30113305664</v>
      </c>
      <c r="K218" s="4">
        <f t="shared" si="19"/>
        <v>19848.248516079035</v>
      </c>
      <c r="L218" s="9">
        <f>(IF((Assumptions!$C$12/12)-E218&lt;0,0,(Assumptions!$C$12/12)-E218))</f>
        <v>0</v>
      </c>
      <c r="M218" s="9">
        <f>SUM(L207:L218)</f>
        <v>0</v>
      </c>
      <c r="N218" s="9">
        <f>SUM(E207:E218)</f>
        <v>90000.000066505148</v>
      </c>
      <c r="O218" s="9">
        <f t="shared" si="16"/>
        <v>0</v>
      </c>
      <c r="P218" s="35">
        <f>Assumptions!$C$12/12</f>
        <v>2916.6666666666665</v>
      </c>
      <c r="Q218" s="9">
        <f>Assumptions!$C$13/12</f>
        <v>1833.3333333333333</v>
      </c>
    </row>
    <row r="219" spans="1:17">
      <c r="A219" s="3">
        <f>Evaporation!A218</f>
        <v>21186</v>
      </c>
      <c r="B219" s="9">
        <f t="shared" si="17"/>
        <v>1958</v>
      </c>
      <c r="C219" s="4">
        <f>Assumptions!$C$1/Assumptions!$C$2*VLOOKUP(A219,Inflow!$A$2:$B$781,2,FALSE)</f>
        <v>5682</v>
      </c>
      <c r="D219">
        <f>VLOOKUP(A219,'Supplemental Flows'!$A$2:$B$781,2,FALSE)</f>
        <v>0</v>
      </c>
      <c r="E219" s="9">
        <f>VLOOKUP(J218,Assumptions!$D$33:$E$127,2)/12</f>
        <v>7500.000009106071</v>
      </c>
      <c r="F219" s="4">
        <f>VLOOKUP(J218,'Capacity Curve'!$C$2:$E$98,3,TRUE)</f>
        <v>12820</v>
      </c>
      <c r="G219" s="12">
        <f>VLOOKUP(A219,Evaporation!$A$2:$F$781,6,FALSE)/12</f>
        <v>-6.3993333333333347E-2</v>
      </c>
      <c r="H219" s="4">
        <f t="shared" si="15"/>
        <v>-820.39453333333347</v>
      </c>
      <c r="I219" s="4">
        <f>IF(J218+C219+D219-E219-H219&gt;Assumptions!$C$5,J218+C219+D219-E219-H219-Assumptions!$C$5,0)</f>
        <v>0</v>
      </c>
      <c r="J219" s="4">
        <f t="shared" si="18"/>
        <v>420133.69565728388</v>
      </c>
      <c r="K219" s="4">
        <f t="shared" si="19"/>
        <v>19848.248516079035</v>
      </c>
      <c r="L219" s="9">
        <f>(IF((Assumptions!$C$12/12)-E219&lt;0,0,(Assumptions!$C$12/12)-E219))</f>
        <v>0</v>
      </c>
      <c r="O219" s="9">
        <f t="shared" si="16"/>
        <v>0</v>
      </c>
      <c r="P219" s="35">
        <f>Assumptions!$C$12/12</f>
        <v>2916.6666666666665</v>
      </c>
      <c r="Q219" s="9">
        <f>Assumptions!$C$13/12</f>
        <v>1833.3333333333333</v>
      </c>
    </row>
    <row r="220" spans="1:17">
      <c r="A220" s="3">
        <f>Evaporation!A219</f>
        <v>21217</v>
      </c>
      <c r="B220" s="9">
        <f t="shared" si="17"/>
        <v>1958</v>
      </c>
      <c r="C220" s="4">
        <f>Assumptions!$C$1/Assumptions!$C$2*VLOOKUP(A220,Inflow!$A$2:$B$781,2,FALSE)</f>
        <v>3004</v>
      </c>
      <c r="D220">
        <f>VLOOKUP(A220,'Supplemental Flows'!$A$2:$B$781,2,FALSE)</f>
        <v>0</v>
      </c>
      <c r="E220" s="9">
        <f>VLOOKUP(J219,Assumptions!$D$33:$E$127,2)/12</f>
        <v>7500.000009106071</v>
      </c>
      <c r="F220" s="4">
        <f>VLOOKUP(J219,'Capacity Curve'!$C$2:$E$98,3,TRUE)</f>
        <v>12820</v>
      </c>
      <c r="G220" s="12">
        <f>VLOOKUP(A220,Evaporation!$A$2:$F$781,6,FALSE)/12</f>
        <v>7.1746666666666667E-2</v>
      </c>
      <c r="H220" s="4">
        <f t="shared" si="15"/>
        <v>919.79226666666671</v>
      </c>
      <c r="I220" s="4">
        <f>IF(J219+C220+D220-E220-H220&gt;Assumptions!$C$5,J219+C220+D220-E220-H220-Assumptions!$C$5,0)</f>
        <v>0</v>
      </c>
      <c r="J220" s="4">
        <f t="shared" si="18"/>
        <v>414717.90338151116</v>
      </c>
      <c r="K220" s="4">
        <f t="shared" si="19"/>
        <v>19848.248516079035</v>
      </c>
      <c r="L220" s="9">
        <f>(IF((Assumptions!$C$12/12)-E220&lt;0,0,(Assumptions!$C$12/12)-E220))</f>
        <v>0</v>
      </c>
      <c r="O220" s="9">
        <f t="shared" si="16"/>
        <v>0</v>
      </c>
      <c r="P220" s="35">
        <f>Assumptions!$C$12/12</f>
        <v>2916.6666666666665</v>
      </c>
      <c r="Q220" s="9">
        <f>Assumptions!$C$13/12</f>
        <v>1833.3333333333333</v>
      </c>
    </row>
    <row r="221" spans="1:17">
      <c r="A221" s="3">
        <f>Evaporation!A220</f>
        <v>21245</v>
      </c>
      <c r="B221" s="9">
        <f t="shared" si="17"/>
        <v>1958</v>
      </c>
      <c r="C221" s="4">
        <f>Assumptions!$C$1/Assumptions!$C$2*VLOOKUP(A221,Inflow!$A$2:$B$781,2,FALSE)</f>
        <v>22254</v>
      </c>
      <c r="D221">
        <f>VLOOKUP(A221,'Supplemental Flows'!$A$2:$B$781,2,FALSE)</f>
        <v>0</v>
      </c>
      <c r="E221" s="9">
        <f>VLOOKUP(J220,Assumptions!$D$33:$E$127,2)/12</f>
        <v>7500.0000083747263</v>
      </c>
      <c r="F221" s="4">
        <f>VLOOKUP(J220,'Capacity Curve'!$C$2:$E$98,3,TRUE)</f>
        <v>12520</v>
      </c>
      <c r="G221" s="12">
        <f>VLOOKUP(A221,Evaporation!$A$2:$F$781,6,FALSE)/12</f>
        <v>-0.12090416666666669</v>
      </c>
      <c r="H221" s="4">
        <f t="shared" si="15"/>
        <v>-1513.720166666667</v>
      </c>
      <c r="I221" s="4">
        <f>IF(J220+C221+D221-E221-H221&gt;Assumptions!$C$5,J220+C221+D221-E221-H221-Assumptions!$C$5,0)</f>
        <v>0</v>
      </c>
      <c r="J221" s="4">
        <f t="shared" si="18"/>
        <v>430985.62353980308</v>
      </c>
      <c r="K221" s="4">
        <f t="shared" si="19"/>
        <v>19848.248516079035</v>
      </c>
      <c r="L221" s="9">
        <f>(IF((Assumptions!$C$12/12)-E221&lt;0,0,(Assumptions!$C$12/12)-E221))</f>
        <v>0</v>
      </c>
      <c r="O221" s="9">
        <f t="shared" si="16"/>
        <v>0</v>
      </c>
      <c r="P221" s="35">
        <f>Assumptions!$C$12/12</f>
        <v>2916.6666666666665</v>
      </c>
      <c r="Q221" s="9">
        <f>Assumptions!$C$13/12</f>
        <v>1833.3333333333333</v>
      </c>
    </row>
    <row r="222" spans="1:17">
      <c r="A222" s="3">
        <f>Evaporation!A221</f>
        <v>21276</v>
      </c>
      <c r="B222" s="9">
        <f t="shared" si="17"/>
        <v>1958</v>
      </c>
      <c r="C222" s="4">
        <f>Assumptions!$C$1/Assumptions!$C$2*VLOOKUP(A222,Inflow!$A$2:$B$781,2,FALSE)</f>
        <v>59184</v>
      </c>
      <c r="D222">
        <f>VLOOKUP(A222,'Supplemental Flows'!$A$2:$B$781,2,FALSE)</f>
        <v>0</v>
      </c>
      <c r="E222" s="9">
        <f>VLOOKUP(J221,Assumptions!$D$33:$E$127,2)/12</f>
        <v>7500.000009106071</v>
      </c>
      <c r="F222" s="4">
        <f>VLOOKUP(J221,'Capacity Curve'!$C$2:$E$98,3,TRUE)</f>
        <v>12820</v>
      </c>
      <c r="G222" s="12">
        <f>VLOOKUP(A222,Evaporation!$A$2:$F$781,6,FALSE)/12</f>
        <v>-0.17973416666666667</v>
      </c>
      <c r="H222" s="4">
        <f t="shared" si="15"/>
        <v>-2304.1920166666669</v>
      </c>
      <c r="I222" s="4">
        <f>IF(J221+C222+D222-E222-H222&gt;Assumptions!$C$5,J221+C222+D222-E222-H222-Assumptions!$C$5,0)</f>
        <v>0</v>
      </c>
      <c r="J222" s="4">
        <f t="shared" si="18"/>
        <v>484973.81554736366</v>
      </c>
      <c r="K222" s="4">
        <f t="shared" si="19"/>
        <v>19848.248516079035</v>
      </c>
      <c r="L222" s="9">
        <f>(IF((Assumptions!$C$12/12)-E222&lt;0,0,(Assumptions!$C$12/12)-E222))</f>
        <v>0</v>
      </c>
      <c r="O222" s="9">
        <f t="shared" si="16"/>
        <v>0</v>
      </c>
      <c r="P222" s="35">
        <f>Assumptions!$C$12/12</f>
        <v>2916.6666666666665</v>
      </c>
      <c r="Q222" s="9">
        <f>Assumptions!$C$13/12</f>
        <v>1833.3333333333333</v>
      </c>
    </row>
    <row r="223" spans="1:17">
      <c r="A223" s="3">
        <f>Evaporation!A222</f>
        <v>21306</v>
      </c>
      <c r="B223" s="9">
        <f t="shared" si="17"/>
        <v>1958</v>
      </c>
      <c r="C223" s="4">
        <f>Assumptions!$C$1/Assumptions!$C$2*VLOOKUP(A223,Inflow!$A$2:$B$781,2,FALSE)</f>
        <v>99964</v>
      </c>
      <c r="D223">
        <f>VLOOKUP(A223,'Supplemental Flows'!$A$2:$B$781,2,FALSE)</f>
        <v>0</v>
      </c>
      <c r="E223" s="9">
        <f>VLOOKUP(J222,Assumptions!$D$33:$E$127,2)/12</f>
        <v>7500.0000116362753</v>
      </c>
      <c r="F223" s="4">
        <f>VLOOKUP(J222,'Capacity Curve'!$C$2:$E$98,3,TRUE)</f>
        <v>18900</v>
      </c>
      <c r="G223" s="12">
        <f>VLOOKUP(A223,Evaporation!$A$2:$F$781,6,FALSE)/12</f>
        <v>2.6841666666666633E-3</v>
      </c>
      <c r="H223" s="4">
        <f t="shared" si="15"/>
        <v>50.730749999999937</v>
      </c>
      <c r="I223" s="4">
        <f>IF(J222+C223+D223-E223-H223&gt;Assumptions!$C$5,J222+C223+D223-E223-H223-Assumptions!$C$5,0)</f>
        <v>0</v>
      </c>
      <c r="J223" s="4">
        <f t="shared" si="18"/>
        <v>577387.08478572732</v>
      </c>
      <c r="K223" s="4">
        <f t="shared" si="19"/>
        <v>19848.248516079035</v>
      </c>
      <c r="L223" s="9">
        <f>(IF((Assumptions!$C$12/12)-E223&lt;0,0,(Assumptions!$C$12/12)-E223))</f>
        <v>0</v>
      </c>
      <c r="O223" s="9">
        <f t="shared" si="16"/>
        <v>0</v>
      </c>
      <c r="P223" s="35">
        <f>Assumptions!$C$12/12</f>
        <v>2916.6666666666665</v>
      </c>
      <c r="Q223" s="9">
        <f>Assumptions!$C$13/12</f>
        <v>1833.3333333333333</v>
      </c>
    </row>
    <row r="224" spans="1:17">
      <c r="A224" s="3">
        <f>Evaporation!A223</f>
        <v>21337</v>
      </c>
      <c r="B224" s="9">
        <f t="shared" si="17"/>
        <v>1958</v>
      </c>
      <c r="C224" s="4">
        <f>Assumptions!$C$1/Assumptions!$C$2*VLOOKUP(A224,Inflow!$A$2:$B$781,2,FALSE)</f>
        <v>0</v>
      </c>
      <c r="D224">
        <f>VLOOKUP(A224,'Supplemental Flows'!$A$2:$B$781,2,FALSE)</f>
        <v>0</v>
      </c>
      <c r="E224" s="9">
        <f>VLOOKUP(J223,Assumptions!$D$33:$E$127,2)/12</f>
        <v>7500.0000161400885</v>
      </c>
      <c r="F224" s="4">
        <f>VLOOKUP(J223,'Capacity Curve'!$C$2:$E$98,3,TRUE)</f>
        <v>22400</v>
      </c>
      <c r="G224" s="12">
        <f>VLOOKUP(A224,Evaporation!$A$2:$F$781,6,FALSE)/12</f>
        <v>0.31422416666666669</v>
      </c>
      <c r="H224" s="4">
        <f t="shared" si="15"/>
        <v>7038.6213333333335</v>
      </c>
      <c r="I224" s="4">
        <f>IF(J223+C224+D224-E224-H224&gt;Assumptions!$C$5,J223+C224+D224-E224-H224-Assumptions!$C$5,0)</f>
        <v>0</v>
      </c>
      <c r="J224" s="4">
        <f t="shared" si="18"/>
        <v>562848.46343625395</v>
      </c>
      <c r="K224" s="4">
        <f t="shared" si="19"/>
        <v>19848.248516079035</v>
      </c>
      <c r="L224" s="9">
        <f>(IF((Assumptions!$C$12/12)-E224&lt;0,0,(Assumptions!$C$12/12)-E224))</f>
        <v>0</v>
      </c>
      <c r="O224" s="9">
        <f t="shared" si="16"/>
        <v>0</v>
      </c>
      <c r="P224" s="35">
        <f>Assumptions!$C$12/12</f>
        <v>2916.6666666666665</v>
      </c>
      <c r="Q224" s="9">
        <f>Assumptions!$C$13/12</f>
        <v>1833.3333333333333</v>
      </c>
    </row>
    <row r="225" spans="1:17">
      <c r="A225" s="3">
        <f>Evaporation!A224</f>
        <v>21367</v>
      </c>
      <c r="B225" s="9">
        <f t="shared" si="17"/>
        <v>1958</v>
      </c>
      <c r="C225" s="4">
        <f>Assumptions!$C$1/Assumptions!$C$2*VLOOKUP(A225,Inflow!$A$2:$B$781,2,FALSE)</f>
        <v>2606</v>
      </c>
      <c r="D225">
        <f>VLOOKUP(A225,'Supplemental Flows'!$A$2:$B$781,2,FALSE)</f>
        <v>0</v>
      </c>
      <c r="E225" s="9">
        <f>VLOOKUP(J224,Assumptions!$D$33:$E$127,2)/12</f>
        <v>7500.0000161400885</v>
      </c>
      <c r="F225" s="4">
        <f>VLOOKUP(J224,'Capacity Curve'!$C$2:$E$98,3,TRUE)</f>
        <v>22400</v>
      </c>
      <c r="G225" s="12">
        <f>VLOOKUP(A225,Evaporation!$A$2:$F$781,6,FALSE)/12</f>
        <v>0.43887833333333343</v>
      </c>
      <c r="H225" s="4">
        <f t="shared" si="15"/>
        <v>9830.8746666666684</v>
      </c>
      <c r="I225" s="4">
        <f>IF(J224+C225+D225-E225-H225&gt;Assumptions!$C$5,J224+C225+D225-E225-H225-Assumptions!$C$5,0)</f>
        <v>0</v>
      </c>
      <c r="J225" s="4">
        <f t="shared" si="18"/>
        <v>548123.58875344729</v>
      </c>
      <c r="K225" s="4">
        <f t="shared" si="19"/>
        <v>19848.248516079035</v>
      </c>
      <c r="L225" s="9">
        <f>(IF((Assumptions!$C$12/12)-E225&lt;0,0,(Assumptions!$C$12/12)-E225))</f>
        <v>0</v>
      </c>
      <c r="O225" s="9">
        <f t="shared" si="16"/>
        <v>0</v>
      </c>
      <c r="P225" s="35">
        <f>Assumptions!$C$12/12</f>
        <v>2916.6666666666665</v>
      </c>
      <c r="Q225" s="9">
        <f>Assumptions!$C$13/12</f>
        <v>1833.3333333333333</v>
      </c>
    </row>
    <row r="226" spans="1:17">
      <c r="A226" s="3">
        <f>Evaporation!A225</f>
        <v>21398</v>
      </c>
      <c r="B226" s="9">
        <f t="shared" si="17"/>
        <v>1958</v>
      </c>
      <c r="C226" s="4">
        <f>Assumptions!$C$1/Assumptions!$C$2*VLOOKUP(A226,Inflow!$A$2:$B$781,2,FALSE)</f>
        <v>0</v>
      </c>
      <c r="D226">
        <f>VLOOKUP(A226,'Supplemental Flows'!$A$2:$B$781,2,FALSE)</f>
        <v>0</v>
      </c>
      <c r="E226" s="9">
        <f>VLOOKUP(J225,Assumptions!$D$33:$E$127,2)/12</f>
        <v>7500.0000148865392</v>
      </c>
      <c r="F226" s="4">
        <f>VLOOKUP(J225,'Capacity Curve'!$C$2:$E$98,3,TRUE)</f>
        <v>21700</v>
      </c>
      <c r="G226" s="12">
        <f>VLOOKUP(A226,Evaporation!$A$2:$F$781,6,FALSE)/12</f>
        <v>0.37310833333333338</v>
      </c>
      <c r="H226" s="4">
        <f t="shared" si="15"/>
        <v>8096.4508333333342</v>
      </c>
      <c r="I226" s="4">
        <f>IF(J225+C226+D226-E226-H226&gt;Assumptions!$C$5,J225+C226+D226-E226-H226-Assumptions!$C$5,0)</f>
        <v>0</v>
      </c>
      <c r="J226" s="4">
        <f t="shared" si="18"/>
        <v>532527.13790522749</v>
      </c>
      <c r="K226" s="4">
        <f t="shared" si="19"/>
        <v>19848.248516079035</v>
      </c>
      <c r="L226" s="9">
        <f>(IF((Assumptions!$C$12/12)-E226&lt;0,0,(Assumptions!$C$12/12)-E226))</f>
        <v>0</v>
      </c>
      <c r="O226" s="9">
        <f t="shared" si="16"/>
        <v>0</v>
      </c>
      <c r="P226" s="35">
        <f>Assumptions!$C$12/12</f>
        <v>2916.6666666666665</v>
      </c>
      <c r="Q226" s="9">
        <f>Assumptions!$C$13/12</f>
        <v>1833.3333333333333</v>
      </c>
    </row>
    <row r="227" spans="1:17">
      <c r="A227" s="3">
        <f>Evaporation!A226</f>
        <v>21429</v>
      </c>
      <c r="B227" s="9">
        <f t="shared" si="17"/>
        <v>1958</v>
      </c>
      <c r="C227" s="4">
        <f>Assumptions!$C$1/Assumptions!$C$2*VLOOKUP(A227,Inflow!$A$2:$B$781,2,FALSE)</f>
        <v>0</v>
      </c>
      <c r="D227">
        <f>VLOOKUP(A227,'Supplemental Flows'!$A$2:$B$781,2,FALSE)</f>
        <v>0</v>
      </c>
      <c r="E227" s="9">
        <f>VLOOKUP(J226,Assumptions!$D$33:$E$127,2)/12</f>
        <v>7500.0000137157913</v>
      </c>
      <c r="F227" s="4">
        <f>VLOOKUP(J226,'Capacity Curve'!$C$2:$E$98,3,TRUE)</f>
        <v>21000</v>
      </c>
      <c r="G227" s="12">
        <f>VLOOKUP(A227,Evaporation!$A$2:$F$781,6,FALSE)/12</f>
        <v>3.0238333333333329E-2</v>
      </c>
      <c r="H227" s="4">
        <f t="shared" si="15"/>
        <v>635.00499999999988</v>
      </c>
      <c r="I227" s="4">
        <f>IF(J226+C227+D227-E227-H227&gt;Assumptions!$C$5,J226+C227+D227-E227-H227-Assumptions!$C$5,0)</f>
        <v>0</v>
      </c>
      <c r="J227" s="4">
        <f t="shared" si="18"/>
        <v>524392.13289151166</v>
      </c>
      <c r="K227" s="4">
        <f t="shared" si="19"/>
        <v>19848.248516079035</v>
      </c>
      <c r="L227" s="9">
        <f>(IF((Assumptions!$C$12/12)-E227&lt;0,0,(Assumptions!$C$12/12)-E227))</f>
        <v>0</v>
      </c>
      <c r="O227" s="9">
        <f t="shared" si="16"/>
        <v>0</v>
      </c>
      <c r="P227" s="35">
        <f>Assumptions!$C$12/12</f>
        <v>2916.6666666666665</v>
      </c>
      <c r="Q227" s="9">
        <f>Assumptions!$C$13/12</f>
        <v>1833.3333333333333</v>
      </c>
    </row>
    <row r="228" spans="1:17">
      <c r="A228" s="3">
        <f>Evaporation!A227</f>
        <v>21459</v>
      </c>
      <c r="B228" s="9">
        <f t="shared" si="17"/>
        <v>1958</v>
      </c>
      <c r="C228" s="4">
        <f>Assumptions!$C$1/Assumptions!$C$2*VLOOKUP(A228,Inflow!$A$2:$B$781,2,FALSE)</f>
        <v>0</v>
      </c>
      <c r="D228">
        <f>VLOOKUP(A228,'Supplemental Flows'!$A$2:$B$781,2,FALSE)</f>
        <v>0</v>
      </c>
      <c r="E228" s="9">
        <f>VLOOKUP(J227,Assumptions!$D$33:$E$127,2)/12</f>
        <v>7500.0000137157913</v>
      </c>
      <c r="F228" s="4">
        <f>VLOOKUP(J227,'Capacity Curve'!$C$2:$E$98,3,TRUE)</f>
        <v>21000</v>
      </c>
      <c r="G228" s="12">
        <f>VLOOKUP(A228,Evaporation!$A$2:$F$781,6,FALSE)/12</f>
        <v>0.16829833333333333</v>
      </c>
      <c r="H228" s="4">
        <f t="shared" si="15"/>
        <v>3534.2649999999999</v>
      </c>
      <c r="I228" s="4">
        <f>IF(J227+C228+D228-E228-H228&gt;Assumptions!$C$5,J227+C228+D228-E228-H228-Assumptions!$C$5,0)</f>
        <v>0</v>
      </c>
      <c r="J228" s="4">
        <f t="shared" si="18"/>
        <v>513357.86787779583</v>
      </c>
      <c r="K228" s="4">
        <f t="shared" si="19"/>
        <v>19848.248516079035</v>
      </c>
      <c r="L228" s="9">
        <f>(IF((Assumptions!$C$12/12)-E228&lt;0,0,(Assumptions!$C$12/12)-E228))</f>
        <v>0</v>
      </c>
      <c r="O228" s="9">
        <f t="shared" si="16"/>
        <v>0</v>
      </c>
      <c r="P228" s="35">
        <f>Assumptions!$C$12/12</f>
        <v>2916.6666666666665</v>
      </c>
      <c r="Q228" s="9">
        <f>Assumptions!$C$13/12</f>
        <v>1833.3333333333333</v>
      </c>
    </row>
    <row r="229" spans="1:17">
      <c r="A229" s="3">
        <f>Evaporation!A228</f>
        <v>21490</v>
      </c>
      <c r="B229" s="9">
        <f t="shared" si="17"/>
        <v>1958</v>
      </c>
      <c r="C229" s="4">
        <f>Assumptions!$C$1/Assumptions!$C$2*VLOOKUP(A229,Inflow!$A$2:$B$781,2,FALSE)</f>
        <v>0</v>
      </c>
      <c r="D229">
        <f>VLOOKUP(A229,'Supplemental Flows'!$A$2:$B$781,2,FALSE)</f>
        <v>0</v>
      </c>
      <c r="E229" s="9">
        <f>VLOOKUP(J228,Assumptions!$D$33:$E$127,2)/12</f>
        <v>7500.0000137157913</v>
      </c>
      <c r="F229" s="4">
        <f>VLOOKUP(J228,'Capacity Curve'!$C$2:$E$98,3,TRUE)</f>
        <v>21000</v>
      </c>
      <c r="G229" s="12">
        <f>VLOOKUP(A229,Evaporation!$A$2:$F$781,6,FALSE)/12</f>
        <v>9.2575000000000005E-2</v>
      </c>
      <c r="H229" s="4">
        <f t="shared" si="15"/>
        <v>1944.075</v>
      </c>
      <c r="I229" s="4">
        <f>IF(J228+C229+D229-E229-H229&gt;Assumptions!$C$5,J228+C229+D229-E229-H229-Assumptions!$C$5,0)</f>
        <v>0</v>
      </c>
      <c r="J229" s="4">
        <f t="shared" si="18"/>
        <v>503913.79286408005</v>
      </c>
      <c r="K229" s="4">
        <f t="shared" si="19"/>
        <v>19848.248516079035</v>
      </c>
      <c r="L229" s="9">
        <f>(IF((Assumptions!$C$12/12)-E229&lt;0,0,(Assumptions!$C$12/12)-E229))</f>
        <v>0</v>
      </c>
      <c r="M229" s="9"/>
      <c r="N229" s="9"/>
      <c r="O229" s="9">
        <f t="shared" si="16"/>
        <v>0</v>
      </c>
      <c r="P229" s="35">
        <f>Assumptions!$C$12/12</f>
        <v>2916.6666666666665</v>
      </c>
      <c r="Q229" s="9">
        <f>Assumptions!$C$13/12</f>
        <v>1833.3333333333333</v>
      </c>
    </row>
    <row r="230" spans="1:17">
      <c r="A230" s="3">
        <f>Evaporation!A229</f>
        <v>21520</v>
      </c>
      <c r="B230" s="9">
        <f t="shared" si="17"/>
        <v>1958</v>
      </c>
      <c r="C230" s="4">
        <f>Assumptions!$C$1/Assumptions!$C$2*VLOOKUP(A230,Inflow!$A$2:$B$781,2,FALSE)</f>
        <v>0</v>
      </c>
      <c r="D230">
        <f>VLOOKUP(A230,'Supplemental Flows'!$A$2:$B$781,2,FALSE)</f>
        <v>0</v>
      </c>
      <c r="E230" s="9">
        <f>VLOOKUP(J229,Assumptions!$D$33:$E$127,2)/12</f>
        <v>7500.0000126289524</v>
      </c>
      <c r="F230" s="4">
        <f>VLOOKUP(J229,'Capacity Curve'!$C$2:$E$98,3,TRUE)</f>
        <v>20460</v>
      </c>
      <c r="G230" s="12">
        <f>VLOOKUP(A230,Evaporation!$A$2:$F$781,6,FALSE)/12</f>
        <v>6.3706666666666675E-2</v>
      </c>
      <c r="H230" s="4">
        <f t="shared" si="15"/>
        <v>1303.4384000000002</v>
      </c>
      <c r="I230" s="4">
        <f>IF(J229+C230+D230-E230-H230&gt;Assumptions!$C$5,J229+C230+D230-E230-H230-Assumptions!$C$5,0)</f>
        <v>0</v>
      </c>
      <c r="J230" s="4">
        <f t="shared" si="18"/>
        <v>495110.3544514511</v>
      </c>
      <c r="K230" s="4">
        <f t="shared" si="19"/>
        <v>19848.248516079035</v>
      </c>
      <c r="L230" s="9">
        <f>(IF((Assumptions!$C$12/12)-E230&lt;0,0,(Assumptions!$C$12/12)-E230))</f>
        <v>0</v>
      </c>
      <c r="M230" s="9">
        <f>SUM(L219:L230)</f>
        <v>0</v>
      </c>
      <c r="N230" s="9">
        <f>SUM(E219:E230)</f>
        <v>90000.000148272258</v>
      </c>
      <c r="O230" s="9">
        <f t="shared" si="16"/>
        <v>0</v>
      </c>
      <c r="P230" s="35">
        <f>Assumptions!$C$12/12</f>
        <v>2916.6666666666665</v>
      </c>
      <c r="Q230" s="9">
        <f>Assumptions!$C$13/12</f>
        <v>1833.3333333333333</v>
      </c>
    </row>
    <row r="231" spans="1:17">
      <c r="A231" s="3">
        <f>Evaporation!A230</f>
        <v>21551</v>
      </c>
      <c r="B231" s="9">
        <f t="shared" si="17"/>
        <v>1959</v>
      </c>
      <c r="C231" s="4">
        <f>Assumptions!$C$1/Assumptions!$C$2*VLOOKUP(A231,Inflow!$A$2:$B$781,2,FALSE)</f>
        <v>0</v>
      </c>
      <c r="D231">
        <f>VLOOKUP(A231,'Supplemental Flows'!$A$2:$B$781,2,FALSE)</f>
        <v>0</v>
      </c>
      <c r="E231" s="9">
        <f>VLOOKUP(J230,Assumptions!$D$33:$E$127,2)/12</f>
        <v>7500.0000126289524</v>
      </c>
      <c r="F231" s="4">
        <f>VLOOKUP(J230,'Capacity Curve'!$C$2:$E$98,3,TRUE)</f>
        <v>20460</v>
      </c>
      <c r="G231" s="12">
        <f>VLOOKUP(A231,Evaporation!$A$2:$F$781,6,FALSE)/12</f>
        <v>0.10065250000000002</v>
      </c>
      <c r="H231" s="4">
        <f t="shared" si="15"/>
        <v>2059.3501500000002</v>
      </c>
      <c r="I231" s="4">
        <f>IF(J230+C231+D231-E231-H231&gt;Assumptions!$C$5,J230+C231+D231-E231-H231-Assumptions!$C$5,0)</f>
        <v>0</v>
      </c>
      <c r="J231" s="4">
        <f t="shared" si="18"/>
        <v>485551.00428882212</v>
      </c>
      <c r="K231" s="4">
        <f t="shared" si="19"/>
        <v>19848.248516079035</v>
      </c>
      <c r="L231" s="9">
        <f>(IF((Assumptions!$C$12/12)-E231&lt;0,0,(Assumptions!$C$12/12)-E231))</f>
        <v>0</v>
      </c>
      <c r="O231" s="9">
        <f t="shared" si="16"/>
        <v>0</v>
      </c>
      <c r="P231" s="35">
        <f>Assumptions!$C$12/12</f>
        <v>2916.6666666666665</v>
      </c>
      <c r="Q231" s="9">
        <f>Assumptions!$C$13/12</f>
        <v>1833.3333333333333</v>
      </c>
    </row>
    <row r="232" spans="1:17">
      <c r="A232" s="3">
        <f>Evaporation!A231</f>
        <v>21582</v>
      </c>
      <c r="B232" s="9">
        <f t="shared" si="17"/>
        <v>1959</v>
      </c>
      <c r="C232" s="4">
        <f>Assumptions!$C$1/Assumptions!$C$2*VLOOKUP(A232,Inflow!$A$2:$B$781,2,FALSE)</f>
        <v>0</v>
      </c>
      <c r="D232">
        <f>VLOOKUP(A232,'Supplemental Flows'!$A$2:$B$781,2,FALSE)</f>
        <v>0</v>
      </c>
      <c r="E232" s="9">
        <f>VLOOKUP(J231,Assumptions!$D$33:$E$127,2)/12</f>
        <v>7500.0000116362753</v>
      </c>
      <c r="F232" s="4">
        <f>VLOOKUP(J231,'Capacity Curve'!$C$2:$E$98,3,TRUE)</f>
        <v>18900</v>
      </c>
      <c r="G232" s="12">
        <f>VLOOKUP(A232,Evaporation!$A$2:$F$781,6,FALSE)/12</f>
        <v>3.379166666666674E-3</v>
      </c>
      <c r="H232" s="4">
        <f t="shared" si="15"/>
        <v>63.866250000000136</v>
      </c>
      <c r="I232" s="4">
        <f>IF(J231+C232+D232-E232-H232&gt;Assumptions!$C$5,J231+C232+D232-E232-H232-Assumptions!$C$5,0)</f>
        <v>0</v>
      </c>
      <c r="J232" s="4">
        <f t="shared" si="18"/>
        <v>477987.13802718581</v>
      </c>
      <c r="K232" s="4">
        <f t="shared" si="19"/>
        <v>19848.248516079035</v>
      </c>
      <c r="L232" s="9">
        <f>(IF((Assumptions!$C$12/12)-E232&lt;0,0,(Assumptions!$C$12/12)-E232))</f>
        <v>0</v>
      </c>
      <c r="O232" s="9">
        <f t="shared" si="16"/>
        <v>0</v>
      </c>
      <c r="P232" s="35">
        <f>Assumptions!$C$12/12</f>
        <v>2916.6666666666665</v>
      </c>
      <c r="Q232" s="9">
        <f>Assumptions!$C$13/12</f>
        <v>1833.3333333333333</v>
      </c>
    </row>
    <row r="233" spans="1:17">
      <c r="A233" s="3">
        <f>Evaporation!A232</f>
        <v>21610</v>
      </c>
      <c r="B233" s="9">
        <f t="shared" si="17"/>
        <v>1959</v>
      </c>
      <c r="C233" s="4">
        <f>Assumptions!$C$1/Assumptions!$C$2*VLOOKUP(A233,Inflow!$A$2:$B$781,2,FALSE)</f>
        <v>0</v>
      </c>
      <c r="D233">
        <f>VLOOKUP(A233,'Supplemental Flows'!$A$2:$B$781,2,FALSE)</f>
        <v>0</v>
      </c>
      <c r="E233" s="9">
        <f>VLOOKUP(J232,Assumptions!$D$33:$E$127,2)/12</f>
        <v>7500.0000116362753</v>
      </c>
      <c r="F233" s="4">
        <f>VLOOKUP(J232,'Capacity Curve'!$C$2:$E$98,3,TRUE)</f>
        <v>18900</v>
      </c>
      <c r="G233" s="12">
        <f>VLOOKUP(A233,Evaporation!$A$2:$F$781,6,FALSE)/12</f>
        <v>0.2923858333333334</v>
      </c>
      <c r="H233" s="4">
        <f>F233*G233</f>
        <v>5526.0922500000015</v>
      </c>
      <c r="I233" s="4">
        <f>IF(J232+C233+D233-E233-H233&gt;Assumptions!$C$5,J232+C233+D233-E233-H233-Assumptions!$C$5,0)</f>
        <v>0</v>
      </c>
      <c r="J233" s="4">
        <f t="shared" si="18"/>
        <v>464961.04576554953</v>
      </c>
      <c r="K233" s="4">
        <f t="shared" si="19"/>
        <v>19848.248516079035</v>
      </c>
      <c r="L233" s="9">
        <f>(IF((Assumptions!$C$12/12)-E233&lt;0,0,(Assumptions!$C$12/12)-E233))</f>
        <v>0</v>
      </c>
      <c r="O233" s="9">
        <f t="shared" si="16"/>
        <v>0</v>
      </c>
      <c r="P233" s="35">
        <f>Assumptions!$C$12/12</f>
        <v>2916.6666666666665</v>
      </c>
      <c r="Q233" s="9">
        <f>Assumptions!$C$13/12</f>
        <v>1833.3333333333333</v>
      </c>
    </row>
    <row r="234" spans="1:17">
      <c r="A234" s="3">
        <f>Evaporation!A233</f>
        <v>21641</v>
      </c>
      <c r="B234" s="9">
        <f t="shared" si="17"/>
        <v>1959</v>
      </c>
      <c r="C234" s="4">
        <f>Assumptions!$C$1/Assumptions!$C$2*VLOOKUP(A234,Inflow!$A$2:$B$781,2,FALSE)</f>
        <v>0</v>
      </c>
      <c r="D234">
        <f>VLOOKUP(A234,'Supplemental Flows'!$A$2:$B$781,2,FALSE)</f>
        <v>0</v>
      </c>
      <c r="E234" s="9">
        <f>VLOOKUP(J233,Assumptions!$D$33:$E$127,2)/12</f>
        <v>7500.0000107363157</v>
      </c>
      <c r="F234" s="4">
        <f>VLOOKUP(J233,'Capacity Curve'!$C$2:$E$98,3,TRUE)</f>
        <v>18400</v>
      </c>
      <c r="G234" s="12">
        <f>VLOOKUP(A234,Evaporation!$A$2:$F$781,6,FALSE)/12</f>
        <v>0.14890833333333334</v>
      </c>
      <c r="H234" s="4">
        <f t="shared" si="15"/>
        <v>2739.9133333333334</v>
      </c>
      <c r="I234" s="4">
        <f>IF(J233+C234+D234-E234-H234&gt;Assumptions!$C$5,J233+C234+D234-E234-H234-Assumptions!$C$5,0)</f>
        <v>0</v>
      </c>
      <c r="J234" s="4">
        <f t="shared" si="18"/>
        <v>454721.13242147991</v>
      </c>
      <c r="K234" s="4">
        <f t="shared" si="19"/>
        <v>19848.248516079035</v>
      </c>
      <c r="L234" s="9">
        <f>(IF((Assumptions!$C$12/12)-E234&lt;0,0,(Assumptions!$C$12/12)-E234))</f>
        <v>0</v>
      </c>
      <c r="O234" s="9">
        <f t="shared" si="16"/>
        <v>0</v>
      </c>
      <c r="P234" s="35">
        <f>Assumptions!$C$12/12</f>
        <v>2916.6666666666665</v>
      </c>
      <c r="Q234" s="9">
        <f>Assumptions!$C$13/12</f>
        <v>1833.3333333333333</v>
      </c>
    </row>
    <row r="235" spans="1:17">
      <c r="A235" s="3">
        <f>Evaporation!A234</f>
        <v>21671</v>
      </c>
      <c r="B235" s="9">
        <f t="shared" si="17"/>
        <v>1959</v>
      </c>
      <c r="C235" s="4">
        <f>Assumptions!$C$1/Assumptions!$C$2*VLOOKUP(A235,Inflow!$A$2:$B$781,2,FALSE)</f>
        <v>0</v>
      </c>
      <c r="D235">
        <f>VLOOKUP(A235,'Supplemental Flows'!$A$2:$B$781,2,FALSE)</f>
        <v>0</v>
      </c>
      <c r="E235" s="9">
        <f>VLOOKUP(J234,Assumptions!$D$33:$E$127,2)/12</f>
        <v>7500.0000107363157</v>
      </c>
      <c r="F235" s="4">
        <f>VLOOKUP(J234,'Capacity Curve'!$C$2:$E$98,3,TRUE)</f>
        <v>18400</v>
      </c>
      <c r="G235" s="12">
        <f>VLOOKUP(A235,Evaporation!$A$2:$F$781,6,FALSE)/12</f>
        <v>0.11194333333333334</v>
      </c>
      <c r="H235" s="4">
        <f t="shared" si="15"/>
        <v>2059.7573333333335</v>
      </c>
      <c r="I235" s="4">
        <f>IF(J234+C235+D235-E235-H235&gt;Assumptions!$C$5,J234+C235+D235-E235-H235-Assumptions!$C$5,0)</f>
        <v>0</v>
      </c>
      <c r="J235" s="4">
        <f t="shared" si="18"/>
        <v>445161.37507741025</v>
      </c>
      <c r="K235" s="4">
        <f t="shared" si="19"/>
        <v>19848.248516079035</v>
      </c>
      <c r="L235" s="9">
        <f>(IF((Assumptions!$C$12/12)-E235&lt;0,0,(Assumptions!$C$12/12)-E235))</f>
        <v>0</v>
      </c>
      <c r="O235" s="9">
        <f t="shared" si="16"/>
        <v>0</v>
      </c>
      <c r="P235" s="35">
        <f>Assumptions!$C$12/12</f>
        <v>2916.6666666666665</v>
      </c>
      <c r="Q235" s="9">
        <f>Assumptions!$C$13/12</f>
        <v>1833.3333333333333</v>
      </c>
    </row>
    <row r="236" spans="1:17">
      <c r="A236" s="3">
        <f>Evaporation!A235</f>
        <v>21702</v>
      </c>
      <c r="B236" s="9">
        <f t="shared" si="17"/>
        <v>1959</v>
      </c>
      <c r="C236" s="4">
        <f>Assumptions!$C$1/Assumptions!$C$2*VLOOKUP(A236,Inflow!$A$2:$B$781,2,FALSE)</f>
        <v>23983</v>
      </c>
      <c r="D236">
        <f>VLOOKUP(A236,'Supplemental Flows'!$A$2:$B$781,2,FALSE)</f>
        <v>0</v>
      </c>
      <c r="E236" s="9">
        <f>VLOOKUP(J235,Assumptions!$D$33:$E$127,2)/12</f>
        <v>7500.0000098953169</v>
      </c>
      <c r="F236" s="4">
        <f>VLOOKUP(J235,'Capacity Curve'!$C$2:$E$98,3,TRUE)</f>
        <v>13240</v>
      </c>
      <c r="G236" s="12">
        <f>VLOOKUP(A236,Evaporation!$A$2:$F$781,6,FALSE)/12</f>
        <v>-6.3305833333333353E-2</v>
      </c>
      <c r="H236" s="4">
        <f t="shared" ref="H236:H299" si="20">F236*G236</f>
        <v>-838.16923333333364</v>
      </c>
      <c r="I236" s="4">
        <f>IF(J235+C236+D236-E236-H236&gt;Assumptions!$C$5,J235+C236+D236-E236-H236-Assumptions!$C$5,0)</f>
        <v>0</v>
      </c>
      <c r="J236" s="4">
        <f t="shared" si="18"/>
        <v>462482.54430084827</v>
      </c>
      <c r="K236" s="4">
        <f t="shared" si="19"/>
        <v>19848.248516079035</v>
      </c>
      <c r="L236" s="9">
        <f>(IF((Assumptions!$C$12/12)-E236&lt;0,0,(Assumptions!$C$12/12)-E236))</f>
        <v>0</v>
      </c>
      <c r="O236" s="9">
        <f t="shared" si="16"/>
        <v>0</v>
      </c>
      <c r="P236" s="35">
        <f>Assumptions!$C$12/12</f>
        <v>2916.6666666666665</v>
      </c>
      <c r="Q236" s="9">
        <f>Assumptions!$C$13/12</f>
        <v>1833.3333333333333</v>
      </c>
    </row>
    <row r="237" spans="1:17">
      <c r="A237" s="3">
        <f>Evaporation!A236</f>
        <v>21732</v>
      </c>
      <c r="B237" s="9">
        <f t="shared" si="17"/>
        <v>1959</v>
      </c>
      <c r="C237" s="4">
        <f>Assumptions!$C$1/Assumptions!$C$2*VLOOKUP(A237,Inflow!$A$2:$B$781,2,FALSE)</f>
        <v>7975</v>
      </c>
      <c r="D237">
        <f>VLOOKUP(A237,'Supplemental Flows'!$A$2:$B$781,2,FALSE)</f>
        <v>0</v>
      </c>
      <c r="E237" s="9">
        <f>VLOOKUP(J236,Assumptions!$D$33:$E$127,2)/12</f>
        <v>7500.0000107363157</v>
      </c>
      <c r="F237" s="4">
        <f>VLOOKUP(J236,'Capacity Curve'!$C$2:$E$98,3,TRUE)</f>
        <v>18400</v>
      </c>
      <c r="G237" s="12">
        <f>VLOOKUP(A237,Evaporation!$A$2:$F$781,6,FALSE)/12</f>
        <v>0.12758500000000003</v>
      </c>
      <c r="H237" s="4">
        <f t="shared" si="20"/>
        <v>2347.5640000000008</v>
      </c>
      <c r="I237" s="4">
        <f>IF(J236+C237+D237-E237-H237&gt;Assumptions!$C$5,J236+C237+D237-E237-H237-Assumptions!$C$5,0)</f>
        <v>0</v>
      </c>
      <c r="J237" s="4">
        <f t="shared" si="18"/>
        <v>460609.98029011197</v>
      </c>
      <c r="K237" s="4">
        <f t="shared" si="19"/>
        <v>19848.248516079035</v>
      </c>
      <c r="L237" s="9">
        <f>(IF((Assumptions!$C$12/12)-E237&lt;0,0,(Assumptions!$C$12/12)-E237))</f>
        <v>0</v>
      </c>
      <c r="O237" s="9">
        <f t="shared" si="16"/>
        <v>0</v>
      </c>
      <c r="P237" s="35">
        <f>Assumptions!$C$12/12</f>
        <v>2916.6666666666665</v>
      </c>
      <c r="Q237" s="9">
        <f>Assumptions!$C$13/12</f>
        <v>1833.3333333333333</v>
      </c>
    </row>
    <row r="238" spans="1:17">
      <c r="A238" s="3">
        <f>Evaporation!A237</f>
        <v>21763</v>
      </c>
      <c r="B238" s="9">
        <f t="shared" si="17"/>
        <v>1959</v>
      </c>
      <c r="C238" s="4">
        <f>Assumptions!$C$1/Assumptions!$C$2*VLOOKUP(A238,Inflow!$A$2:$B$781,2,FALSE)</f>
        <v>0</v>
      </c>
      <c r="D238">
        <f>VLOOKUP(A238,'Supplemental Flows'!$A$2:$B$781,2,FALSE)</f>
        <v>0</v>
      </c>
      <c r="E238" s="9">
        <f>VLOOKUP(J237,Assumptions!$D$33:$E$127,2)/12</f>
        <v>7500.0000107363157</v>
      </c>
      <c r="F238" s="4">
        <f>VLOOKUP(J237,'Capacity Curve'!$C$2:$E$98,3,TRUE)</f>
        <v>18400</v>
      </c>
      <c r="G238" s="12">
        <f>VLOOKUP(A238,Evaporation!$A$2:$F$781,6,FALSE)/12</f>
        <v>0.42356083333333339</v>
      </c>
      <c r="H238" s="4">
        <f t="shared" si="20"/>
        <v>7793.5193333333345</v>
      </c>
      <c r="I238" s="4">
        <f>IF(J237+C238+D238-E238-H238&gt;Assumptions!$C$5,J237+C238+D238-E238-H238-Assumptions!$C$5,0)</f>
        <v>0</v>
      </c>
      <c r="J238" s="4">
        <f t="shared" si="18"/>
        <v>445316.46094604232</v>
      </c>
      <c r="K238" s="4">
        <f t="shared" si="19"/>
        <v>19848.248516079035</v>
      </c>
      <c r="L238" s="9">
        <f>(IF((Assumptions!$C$12/12)-E238&lt;0,0,(Assumptions!$C$12/12)-E238))</f>
        <v>0</v>
      </c>
      <c r="O238" s="9">
        <f t="shared" si="16"/>
        <v>0</v>
      </c>
      <c r="P238" s="35">
        <f>Assumptions!$C$12/12</f>
        <v>2916.6666666666665</v>
      </c>
      <c r="Q238" s="9">
        <f>Assumptions!$C$13/12</f>
        <v>1833.3333333333333</v>
      </c>
    </row>
    <row r="239" spans="1:17">
      <c r="A239" s="3">
        <f>Evaporation!A238</f>
        <v>21794</v>
      </c>
      <c r="B239" s="9">
        <f t="shared" si="17"/>
        <v>1959</v>
      </c>
      <c r="C239" s="4">
        <f>Assumptions!$C$1/Assumptions!$C$2*VLOOKUP(A239,Inflow!$A$2:$B$781,2,FALSE)</f>
        <v>0</v>
      </c>
      <c r="D239">
        <f>VLOOKUP(A239,'Supplemental Flows'!$A$2:$B$781,2,FALSE)</f>
        <v>0</v>
      </c>
      <c r="E239" s="9">
        <f>VLOOKUP(J238,Assumptions!$D$33:$E$127,2)/12</f>
        <v>7500.0000098953169</v>
      </c>
      <c r="F239" s="4">
        <f>VLOOKUP(J238,'Capacity Curve'!$C$2:$E$98,3,TRUE)</f>
        <v>13240</v>
      </c>
      <c r="G239" s="12">
        <f>VLOOKUP(A239,Evaporation!$A$2:$F$781,6,FALSE)/12</f>
        <v>0.28980916666666667</v>
      </c>
      <c r="H239" s="4">
        <f t="shared" si="20"/>
        <v>3837.073366666667</v>
      </c>
      <c r="I239" s="4">
        <f>IF(J238+C239+D239-E239-H239&gt;Assumptions!$C$5,J238+C239+D239-E239-H239-Assumptions!$C$5,0)</f>
        <v>0</v>
      </c>
      <c r="J239" s="4">
        <f t="shared" si="18"/>
        <v>433979.38756948034</v>
      </c>
      <c r="K239" s="4">
        <f t="shared" si="19"/>
        <v>19848.248516079035</v>
      </c>
      <c r="L239" s="9">
        <f>(IF((Assumptions!$C$12/12)-E239&lt;0,0,(Assumptions!$C$12/12)-E239))</f>
        <v>0</v>
      </c>
      <c r="O239" s="9">
        <f t="shared" si="16"/>
        <v>0</v>
      </c>
      <c r="P239" s="35">
        <f>Assumptions!$C$12/12</f>
        <v>2916.6666666666665</v>
      </c>
      <c r="Q239" s="9">
        <f>Assumptions!$C$13/12</f>
        <v>1833.3333333333333</v>
      </c>
    </row>
    <row r="240" spans="1:17">
      <c r="A240" s="3">
        <f>Evaporation!A239</f>
        <v>21824</v>
      </c>
      <c r="B240" s="9">
        <f t="shared" si="17"/>
        <v>1959</v>
      </c>
      <c r="C240" s="4">
        <f>Assumptions!$C$1/Assumptions!$C$2*VLOOKUP(A240,Inflow!$A$2:$B$781,2,FALSE)</f>
        <v>42567</v>
      </c>
      <c r="D240">
        <f>VLOOKUP(A240,'Supplemental Flows'!$A$2:$B$781,2,FALSE)</f>
        <v>0</v>
      </c>
      <c r="E240" s="9">
        <f>VLOOKUP(J239,Assumptions!$D$33:$E$127,2)/12</f>
        <v>7500.000009106071</v>
      </c>
      <c r="F240" s="4">
        <f>VLOOKUP(J239,'Capacity Curve'!$C$2:$E$98,3,TRUE)</f>
        <v>12820</v>
      </c>
      <c r="G240" s="12">
        <f>VLOOKUP(A240,Evaporation!$A$2:$F$781,6,FALSE)/12</f>
        <v>-0.32577833333333334</v>
      </c>
      <c r="H240" s="4">
        <f t="shared" si="20"/>
        <v>-4176.4782333333333</v>
      </c>
      <c r="I240" s="4">
        <f>IF(J239+C240+D240-E240-H240&gt;Assumptions!$C$5,J239+C240+D240-E240-H240-Assumptions!$C$5,0)</f>
        <v>0</v>
      </c>
      <c r="J240" s="4">
        <f t="shared" si="18"/>
        <v>473222.86579370761</v>
      </c>
      <c r="K240" s="4">
        <f t="shared" si="19"/>
        <v>19848.248516079035</v>
      </c>
      <c r="L240" s="9">
        <f>(IF((Assumptions!$C$12/12)-E240&lt;0,0,(Assumptions!$C$12/12)-E240))</f>
        <v>0</v>
      </c>
      <c r="O240" s="9">
        <f t="shared" si="16"/>
        <v>0</v>
      </c>
      <c r="P240" s="35">
        <f>Assumptions!$C$12/12</f>
        <v>2916.6666666666665</v>
      </c>
      <c r="Q240" s="9">
        <f>Assumptions!$C$13/12</f>
        <v>1833.3333333333333</v>
      </c>
    </row>
    <row r="241" spans="1:17">
      <c r="A241" s="3">
        <f>Evaporation!A240</f>
        <v>21855</v>
      </c>
      <c r="B241" s="9">
        <f t="shared" si="17"/>
        <v>1959</v>
      </c>
      <c r="C241" s="4">
        <f>Assumptions!$C$1/Assumptions!$C$2*VLOOKUP(A241,Inflow!$A$2:$B$781,2,FALSE)</f>
        <v>0</v>
      </c>
      <c r="D241">
        <f>VLOOKUP(A241,'Supplemental Flows'!$A$2:$B$781,2,FALSE)</f>
        <v>0</v>
      </c>
      <c r="E241" s="9">
        <f>VLOOKUP(J240,Assumptions!$D$33:$E$127,2)/12</f>
        <v>7500.0000116362753</v>
      </c>
      <c r="F241" s="4">
        <f>VLOOKUP(J240,'Capacity Curve'!$C$2:$E$98,3,TRUE)</f>
        <v>18900</v>
      </c>
      <c r="G241" s="12">
        <f>VLOOKUP(A241,Evaporation!$A$2:$F$781,6,FALSE)/12</f>
        <v>0.12324583333333335</v>
      </c>
      <c r="H241" s="4">
        <f t="shared" si="20"/>
        <v>2329.3462500000001</v>
      </c>
      <c r="I241" s="4">
        <f>IF(J240+C241+D241-E241-H241&gt;Assumptions!$C$5,J240+C241+D241-E241-H241-Assumptions!$C$5,0)</f>
        <v>0</v>
      </c>
      <c r="J241" s="4">
        <f t="shared" si="18"/>
        <v>463393.51953207131</v>
      </c>
      <c r="K241" s="4">
        <f t="shared" si="19"/>
        <v>19848.248516079035</v>
      </c>
      <c r="L241" s="9">
        <f>(IF((Assumptions!$C$12/12)-E241&lt;0,0,(Assumptions!$C$12/12)-E241))</f>
        <v>0</v>
      </c>
      <c r="M241" s="9"/>
      <c r="N241" s="9"/>
      <c r="O241" s="9">
        <f t="shared" si="16"/>
        <v>0</v>
      </c>
      <c r="P241" s="35">
        <f>Assumptions!$C$12/12</f>
        <v>2916.6666666666665</v>
      </c>
      <c r="Q241" s="9">
        <f>Assumptions!$C$13/12</f>
        <v>1833.3333333333333</v>
      </c>
    </row>
    <row r="242" spans="1:17">
      <c r="A242" s="3">
        <f>Evaporation!A241</f>
        <v>21885</v>
      </c>
      <c r="B242" s="9">
        <f t="shared" si="17"/>
        <v>1959</v>
      </c>
      <c r="C242" s="4">
        <f>Assumptions!$C$1/Assumptions!$C$2*VLOOKUP(A242,Inflow!$A$2:$B$781,2,FALSE)</f>
        <v>6685</v>
      </c>
      <c r="D242">
        <f>VLOOKUP(A242,'Supplemental Flows'!$A$2:$B$781,2,FALSE)</f>
        <v>0</v>
      </c>
      <c r="E242" s="9">
        <f>VLOOKUP(J241,Assumptions!$D$33:$E$127,2)/12</f>
        <v>7500.0000107363157</v>
      </c>
      <c r="F242" s="4">
        <f>VLOOKUP(J241,'Capacity Curve'!$C$2:$E$98,3,TRUE)</f>
        <v>18400</v>
      </c>
      <c r="G242" s="12">
        <f>VLOOKUP(A242,Evaporation!$A$2:$F$781,6,FALSE)/12</f>
        <v>-0.13444416666666667</v>
      </c>
      <c r="H242" s="4">
        <f t="shared" si="20"/>
        <v>-2473.7726666666667</v>
      </c>
      <c r="I242" s="4">
        <f>IF(J241+C242+D242-E242-H242&gt;Assumptions!$C$5,J241+C242+D242-E242-H242-Assumptions!$C$5,0)</f>
        <v>0</v>
      </c>
      <c r="J242" s="4">
        <f t="shared" si="18"/>
        <v>465052.29218800168</v>
      </c>
      <c r="K242" s="4">
        <f t="shared" si="19"/>
        <v>19848.248516079035</v>
      </c>
      <c r="L242" s="9">
        <f>(IF((Assumptions!$C$12/12)-E242&lt;0,0,(Assumptions!$C$12/12)-E242))</f>
        <v>0</v>
      </c>
      <c r="M242" s="9">
        <f>SUM(L231:L242)</f>
        <v>0</v>
      </c>
      <c r="N242" s="9">
        <f>SUM(E231:E242)</f>
        <v>90000.000130116052</v>
      </c>
      <c r="O242" s="9">
        <f t="shared" si="16"/>
        <v>0</v>
      </c>
      <c r="P242" s="35">
        <f>Assumptions!$C$12/12</f>
        <v>2916.6666666666665</v>
      </c>
      <c r="Q242" s="9">
        <f>Assumptions!$C$13/12</f>
        <v>1833.3333333333333</v>
      </c>
    </row>
    <row r="243" spans="1:17">
      <c r="A243" s="3">
        <f>Evaporation!A242</f>
        <v>21916</v>
      </c>
      <c r="B243" s="9">
        <f t="shared" si="17"/>
        <v>1960</v>
      </c>
      <c r="C243" s="4">
        <f>Assumptions!$C$1/Assumptions!$C$2*VLOOKUP(A243,Inflow!$A$2:$B$781,2,FALSE)</f>
        <v>26422</v>
      </c>
      <c r="D243">
        <f>VLOOKUP(A243,'Supplemental Flows'!$A$2:$B$781,2,FALSE)</f>
        <v>0</v>
      </c>
      <c r="E243" s="9">
        <f>VLOOKUP(J242,Assumptions!$D$33:$E$127,2)/12</f>
        <v>7500.0000107363157</v>
      </c>
      <c r="F243" s="4">
        <f>VLOOKUP(J242,'Capacity Curve'!$C$2:$E$98,3,TRUE)</f>
        <v>18400</v>
      </c>
      <c r="G243" s="12">
        <f>VLOOKUP(A243,Evaporation!$A$2:$F$781,6,FALSE)/12</f>
        <v>-0.1234175</v>
      </c>
      <c r="H243" s="4">
        <f t="shared" si="20"/>
        <v>-2270.8820000000001</v>
      </c>
      <c r="I243" s="4">
        <f>IF(J242+C243+D243-E243-H243&gt;Assumptions!$C$5,J242+C243+D243-E243-H243-Assumptions!$C$5,0)</f>
        <v>0</v>
      </c>
      <c r="J243" s="4">
        <f t="shared" si="18"/>
        <v>486245.17417726538</v>
      </c>
      <c r="K243" s="4">
        <f t="shared" si="19"/>
        <v>19848.248516079035</v>
      </c>
      <c r="L243" s="9">
        <f>(IF((Assumptions!$C$12/12)-E243&lt;0,0,(Assumptions!$C$12/12)-E243))</f>
        <v>0</v>
      </c>
      <c r="O243" s="9">
        <f t="shared" si="16"/>
        <v>0</v>
      </c>
      <c r="P243" s="35">
        <f>Assumptions!$C$12/12</f>
        <v>2916.6666666666665</v>
      </c>
      <c r="Q243" s="9">
        <f>Assumptions!$C$13/12</f>
        <v>1833.3333333333333</v>
      </c>
    </row>
    <row r="244" spans="1:17">
      <c r="A244" s="3">
        <f>Evaporation!A243</f>
        <v>21947</v>
      </c>
      <c r="B244" s="9">
        <f t="shared" si="17"/>
        <v>1960</v>
      </c>
      <c r="C244" s="4">
        <f>Assumptions!$C$1/Assumptions!$C$2*VLOOKUP(A244,Inflow!$A$2:$B$781,2,FALSE)</f>
        <v>5469</v>
      </c>
      <c r="D244">
        <f>VLOOKUP(A244,'Supplemental Flows'!$A$2:$B$781,2,FALSE)</f>
        <v>0</v>
      </c>
      <c r="E244" s="9">
        <f>VLOOKUP(J243,Assumptions!$D$33:$E$127,2)/12</f>
        <v>7500.0000116362753</v>
      </c>
      <c r="F244" s="4">
        <f>VLOOKUP(J243,'Capacity Curve'!$C$2:$E$98,3,TRUE)</f>
        <v>18900</v>
      </c>
      <c r="G244" s="12">
        <f>VLOOKUP(A244,Evaporation!$A$2:$F$781,6,FALSE)/12</f>
        <v>8.8758333333333397E-3</v>
      </c>
      <c r="H244" s="4">
        <f t="shared" si="20"/>
        <v>167.75325000000012</v>
      </c>
      <c r="I244" s="4">
        <f>IF(J243+C244+D244-E244-H244&gt;Assumptions!$C$5,J243+C244+D244-E244-H244-Assumptions!$C$5,0)</f>
        <v>0</v>
      </c>
      <c r="J244" s="4">
        <f t="shared" si="18"/>
        <v>484046.42091562907</v>
      </c>
      <c r="K244" s="4">
        <f t="shared" si="19"/>
        <v>19848.248516079035</v>
      </c>
      <c r="L244" s="9">
        <f>(IF((Assumptions!$C$12/12)-E244&lt;0,0,(Assumptions!$C$12/12)-E244))</f>
        <v>0</v>
      </c>
      <c r="O244" s="9">
        <f t="shared" si="16"/>
        <v>0</v>
      </c>
      <c r="P244" s="35">
        <f>Assumptions!$C$12/12</f>
        <v>2916.6666666666665</v>
      </c>
      <c r="Q244" s="9">
        <f>Assumptions!$C$13/12</f>
        <v>1833.3333333333333</v>
      </c>
    </row>
    <row r="245" spans="1:17">
      <c r="A245" s="3">
        <f>Evaporation!A244</f>
        <v>21976</v>
      </c>
      <c r="B245" s="9">
        <f t="shared" si="17"/>
        <v>1960</v>
      </c>
      <c r="C245" s="4">
        <f>Assumptions!$C$1/Assumptions!$C$2*VLOOKUP(A245,Inflow!$A$2:$B$781,2,FALSE)</f>
        <v>7414</v>
      </c>
      <c r="D245">
        <f>VLOOKUP(A245,'Supplemental Flows'!$A$2:$B$781,2,FALSE)</f>
        <v>0</v>
      </c>
      <c r="E245" s="9">
        <f>VLOOKUP(J244,Assumptions!$D$33:$E$127,2)/12</f>
        <v>7500.0000116362753</v>
      </c>
      <c r="F245" s="4">
        <f>VLOOKUP(J244,'Capacity Curve'!$C$2:$E$98,3,TRUE)</f>
        <v>18900</v>
      </c>
      <c r="G245" s="12">
        <f>VLOOKUP(A245,Evaporation!$A$2:$F$781,6,FALSE)/12</f>
        <v>0.14087916666666667</v>
      </c>
      <c r="H245" s="4">
        <f t="shared" si="20"/>
        <v>2662.61625</v>
      </c>
      <c r="I245" s="4">
        <f>IF(J244+C245+D245-E245-H245&gt;Assumptions!$C$5,J244+C245+D245-E245-H245-Assumptions!$C$5,0)</f>
        <v>0</v>
      </c>
      <c r="J245" s="4">
        <f t="shared" si="18"/>
        <v>481297.80465399276</v>
      </c>
      <c r="K245" s="4">
        <f t="shared" si="19"/>
        <v>19848.248516079035</v>
      </c>
      <c r="L245" s="9">
        <f>(IF((Assumptions!$C$12/12)-E245&lt;0,0,(Assumptions!$C$12/12)-E245))</f>
        <v>0</v>
      </c>
      <c r="O245" s="9">
        <f t="shared" si="16"/>
        <v>0</v>
      </c>
      <c r="P245" s="35">
        <f>Assumptions!$C$12/12</f>
        <v>2916.6666666666665</v>
      </c>
      <c r="Q245" s="9">
        <f>Assumptions!$C$13/12</f>
        <v>1833.3333333333333</v>
      </c>
    </row>
    <row r="246" spans="1:17">
      <c r="A246" s="3">
        <f>Evaporation!A245</f>
        <v>22007</v>
      </c>
      <c r="B246" s="9">
        <f t="shared" si="17"/>
        <v>1960</v>
      </c>
      <c r="C246" s="4">
        <f>Assumptions!$C$1/Assumptions!$C$2*VLOOKUP(A246,Inflow!$A$2:$B$781,2,FALSE)</f>
        <v>4389</v>
      </c>
      <c r="D246">
        <f>VLOOKUP(A246,'Supplemental Flows'!$A$2:$B$781,2,FALSE)</f>
        <v>0</v>
      </c>
      <c r="E246" s="9">
        <f>VLOOKUP(J245,Assumptions!$D$33:$E$127,2)/12</f>
        <v>7500.0000116362753</v>
      </c>
      <c r="F246" s="4">
        <f>VLOOKUP(J245,'Capacity Curve'!$C$2:$E$98,3,TRUE)</f>
        <v>18900</v>
      </c>
      <c r="G246" s="12">
        <f>VLOOKUP(A246,Evaporation!$A$2:$F$781,6,FALSE)/12</f>
        <v>0.18103166666666667</v>
      </c>
      <c r="H246" s="4">
        <f t="shared" si="20"/>
        <v>3421.4985000000001</v>
      </c>
      <c r="I246" s="4">
        <f>IF(J245+C246+D246-E246-H246&gt;Assumptions!$C$5,J245+C246+D246-E246-H246-Assumptions!$C$5,0)</f>
        <v>0</v>
      </c>
      <c r="J246" s="4">
        <f t="shared" si="18"/>
        <v>474765.30614235648</v>
      </c>
      <c r="K246" s="4">
        <f t="shared" si="19"/>
        <v>19848.248516079035</v>
      </c>
      <c r="L246" s="9">
        <f>(IF((Assumptions!$C$12/12)-E246&lt;0,0,(Assumptions!$C$12/12)-E246))</f>
        <v>0</v>
      </c>
      <c r="O246" s="9">
        <f t="shared" si="16"/>
        <v>0</v>
      </c>
      <c r="P246" s="35">
        <f>Assumptions!$C$12/12</f>
        <v>2916.6666666666665</v>
      </c>
      <c r="Q246" s="9">
        <f>Assumptions!$C$13/12</f>
        <v>1833.3333333333333</v>
      </c>
    </row>
    <row r="247" spans="1:17">
      <c r="A247" s="3">
        <f>Evaporation!A246</f>
        <v>22037</v>
      </c>
      <c r="B247" s="9">
        <f t="shared" si="17"/>
        <v>1960</v>
      </c>
      <c r="C247" s="4">
        <f>Assumptions!$C$1/Assumptions!$C$2*VLOOKUP(A247,Inflow!$A$2:$B$781,2,FALSE)</f>
        <v>7379</v>
      </c>
      <c r="D247">
        <f>VLOOKUP(A247,'Supplemental Flows'!$A$2:$B$781,2,FALSE)</f>
        <v>0</v>
      </c>
      <c r="E247" s="9">
        <f>VLOOKUP(J246,Assumptions!$D$33:$E$127,2)/12</f>
        <v>7500.0000116362753</v>
      </c>
      <c r="F247" s="4">
        <f>VLOOKUP(J246,'Capacity Curve'!$C$2:$E$98,3,TRUE)</f>
        <v>18900</v>
      </c>
      <c r="G247" s="12">
        <f>VLOOKUP(A247,Evaporation!$A$2:$F$781,6,FALSE)/12</f>
        <v>0.18253333333333335</v>
      </c>
      <c r="H247" s="4">
        <f t="shared" si="20"/>
        <v>3449.8800000000006</v>
      </c>
      <c r="I247" s="4">
        <f>IF(J246+C247+D247-E247-H247&gt;Assumptions!$C$5,J246+C247+D247-E247-H247-Assumptions!$C$5,0)</f>
        <v>0</v>
      </c>
      <c r="J247" s="4">
        <f t="shared" si="18"/>
        <v>471194.42613072018</v>
      </c>
      <c r="K247" s="4">
        <f t="shared" si="19"/>
        <v>19848.248516079035</v>
      </c>
      <c r="L247" s="9">
        <f>(IF((Assumptions!$C$12/12)-E247&lt;0,0,(Assumptions!$C$12/12)-E247))</f>
        <v>0</v>
      </c>
      <c r="O247" s="9">
        <f t="shared" si="16"/>
        <v>0</v>
      </c>
      <c r="P247" s="35">
        <f>Assumptions!$C$12/12</f>
        <v>2916.6666666666665</v>
      </c>
      <c r="Q247" s="9">
        <f>Assumptions!$C$13/12</f>
        <v>1833.3333333333333</v>
      </c>
    </row>
    <row r="248" spans="1:17">
      <c r="A248" s="3">
        <f>Evaporation!A247</f>
        <v>22068</v>
      </c>
      <c r="B248" s="9">
        <f t="shared" si="17"/>
        <v>1960</v>
      </c>
      <c r="C248" s="4">
        <f>Assumptions!$C$1/Assumptions!$C$2*VLOOKUP(A248,Inflow!$A$2:$B$781,2,FALSE)</f>
        <v>228</v>
      </c>
      <c r="D248">
        <f>VLOOKUP(A248,'Supplemental Flows'!$A$2:$B$781,2,FALSE)</f>
        <v>0</v>
      </c>
      <c r="E248" s="9">
        <f>VLOOKUP(J247,Assumptions!$D$33:$E$127,2)/12</f>
        <v>7500.0000107363157</v>
      </c>
      <c r="F248" s="4">
        <f>VLOOKUP(J247,'Capacity Curve'!$C$2:$E$98,3,TRUE)</f>
        <v>18400</v>
      </c>
      <c r="G248" s="12">
        <f>VLOOKUP(A248,Evaporation!$A$2:$F$781,6,FALSE)/12</f>
        <v>0.30176416666666667</v>
      </c>
      <c r="H248" s="4">
        <f t="shared" si="20"/>
        <v>5552.4606666666668</v>
      </c>
      <c r="I248" s="4">
        <f>IF(J247+C248+D248-E248-H248&gt;Assumptions!$C$5,J247+C248+D248-E248-H248-Assumptions!$C$5,0)</f>
        <v>0</v>
      </c>
      <c r="J248" s="4">
        <f t="shared" si="18"/>
        <v>458369.96545331716</v>
      </c>
      <c r="K248" s="4">
        <f t="shared" si="19"/>
        <v>19848.248516079035</v>
      </c>
      <c r="L248" s="9">
        <f>(IF((Assumptions!$C$12/12)-E248&lt;0,0,(Assumptions!$C$12/12)-E248))</f>
        <v>0</v>
      </c>
      <c r="O248" s="9">
        <f t="shared" si="16"/>
        <v>0</v>
      </c>
      <c r="P248" s="35">
        <f>Assumptions!$C$12/12</f>
        <v>2916.6666666666665</v>
      </c>
      <c r="Q248" s="9">
        <f>Assumptions!$C$13/12</f>
        <v>1833.3333333333333</v>
      </c>
    </row>
    <row r="249" spans="1:17">
      <c r="A249" s="3">
        <f>Evaporation!A248</f>
        <v>22098</v>
      </c>
      <c r="B249" s="9">
        <f t="shared" si="17"/>
        <v>1960</v>
      </c>
      <c r="C249" s="4">
        <f>Assumptions!$C$1/Assumptions!$C$2*VLOOKUP(A249,Inflow!$A$2:$B$781,2,FALSE)</f>
        <v>3722</v>
      </c>
      <c r="D249">
        <f>VLOOKUP(A249,'Supplemental Flows'!$A$2:$B$781,2,FALSE)</f>
        <v>0</v>
      </c>
      <c r="E249" s="9">
        <f>VLOOKUP(J248,Assumptions!$D$33:$E$127,2)/12</f>
        <v>7500.0000107363157</v>
      </c>
      <c r="F249" s="4">
        <f>VLOOKUP(J248,'Capacity Curve'!$C$2:$E$98,3,TRUE)</f>
        <v>18400</v>
      </c>
      <c r="G249" s="12">
        <f>VLOOKUP(A249,Evaporation!$A$2:$F$781,6,FALSE)/12</f>
        <v>0.23678916666666669</v>
      </c>
      <c r="H249" s="4">
        <f t="shared" si="20"/>
        <v>4356.9206666666669</v>
      </c>
      <c r="I249" s="4">
        <f>IF(J248+C249+D249-E249-H249&gt;Assumptions!$C$5,J248+C249+D249-E249-H249-Assumptions!$C$5,0)</f>
        <v>0</v>
      </c>
      <c r="J249" s="4">
        <f t="shared" si="18"/>
        <v>450235.04477591417</v>
      </c>
      <c r="K249" s="4">
        <f t="shared" si="19"/>
        <v>19848.248516079035</v>
      </c>
      <c r="L249" s="9">
        <f>(IF((Assumptions!$C$12/12)-E249&lt;0,0,(Assumptions!$C$12/12)-E249))</f>
        <v>0</v>
      </c>
      <c r="O249" s="9">
        <f t="shared" si="16"/>
        <v>0</v>
      </c>
      <c r="P249" s="35">
        <f>Assumptions!$C$12/12</f>
        <v>2916.6666666666665</v>
      </c>
      <c r="Q249" s="9">
        <f>Assumptions!$C$13/12</f>
        <v>1833.3333333333333</v>
      </c>
    </row>
    <row r="250" spans="1:17">
      <c r="A250" s="3">
        <f>Evaporation!A249</f>
        <v>22129</v>
      </c>
      <c r="B250" s="9">
        <f t="shared" si="17"/>
        <v>1960</v>
      </c>
      <c r="C250" s="4">
        <f>Assumptions!$C$1/Assumptions!$C$2*VLOOKUP(A250,Inflow!$A$2:$B$781,2,FALSE)</f>
        <v>1400</v>
      </c>
      <c r="D250">
        <f>VLOOKUP(A250,'Supplemental Flows'!$A$2:$B$781,2,FALSE)</f>
        <v>0</v>
      </c>
      <c r="E250" s="9">
        <f>VLOOKUP(J249,Assumptions!$D$33:$E$127,2)/12</f>
        <v>7500.0000098953169</v>
      </c>
      <c r="F250" s="4">
        <f>VLOOKUP(J249,'Capacity Curve'!$C$2:$E$98,3,TRUE)</f>
        <v>13240</v>
      </c>
      <c r="G250" s="12">
        <f>VLOOKUP(A250,Evaporation!$A$2:$F$781,6,FALSE)/12</f>
        <v>0.30712583333333338</v>
      </c>
      <c r="H250" s="4">
        <f t="shared" si="20"/>
        <v>4066.3460333333337</v>
      </c>
      <c r="I250" s="4">
        <f>IF(J249+C250+D250-E250-H250&gt;Assumptions!$C$5,J249+C250+D250-E250-H250-Assumptions!$C$5,0)</f>
        <v>0</v>
      </c>
      <c r="J250" s="4">
        <f t="shared" si="18"/>
        <v>440068.69873268553</v>
      </c>
      <c r="K250" s="4">
        <f t="shared" si="19"/>
        <v>19848.248516079035</v>
      </c>
      <c r="L250" s="9">
        <f>(IF((Assumptions!$C$12/12)-E250&lt;0,0,(Assumptions!$C$12/12)-E250))</f>
        <v>0</v>
      </c>
      <c r="O250" s="9">
        <f t="shared" si="16"/>
        <v>0</v>
      </c>
      <c r="P250" s="35">
        <f>Assumptions!$C$12/12</f>
        <v>2916.6666666666665</v>
      </c>
      <c r="Q250" s="9">
        <f>Assumptions!$C$13/12</f>
        <v>1833.3333333333333</v>
      </c>
    </row>
    <row r="251" spans="1:17">
      <c r="A251" s="3">
        <f>Evaporation!A250</f>
        <v>22160</v>
      </c>
      <c r="B251" s="9">
        <f t="shared" si="17"/>
        <v>1960</v>
      </c>
      <c r="C251" s="4">
        <f>Assumptions!$C$1/Assumptions!$C$2*VLOOKUP(A251,Inflow!$A$2:$B$781,2,FALSE)</f>
        <v>0</v>
      </c>
      <c r="D251">
        <f>VLOOKUP(A251,'Supplemental Flows'!$A$2:$B$781,2,FALSE)</f>
        <v>0</v>
      </c>
      <c r="E251" s="9">
        <f>VLOOKUP(J250,Assumptions!$D$33:$E$127,2)/12</f>
        <v>7500.0000098953169</v>
      </c>
      <c r="F251" s="4">
        <f>VLOOKUP(J250,'Capacity Curve'!$C$2:$E$98,3,TRUE)</f>
        <v>13240</v>
      </c>
      <c r="G251" s="12">
        <f>VLOOKUP(A251,Evaporation!$A$2:$F$781,6,FALSE)/12</f>
        <v>0.26166833333333339</v>
      </c>
      <c r="H251" s="4">
        <f t="shared" si="20"/>
        <v>3464.488733333334</v>
      </c>
      <c r="I251" s="4">
        <f>IF(J250+C251+D251-E251-H251&gt;Assumptions!$C$5,J250+C251+D251-E251-H251-Assumptions!$C$5,0)</f>
        <v>0</v>
      </c>
      <c r="J251" s="4">
        <f t="shared" si="18"/>
        <v>429104.20998945687</v>
      </c>
      <c r="K251" s="4">
        <f t="shared" si="19"/>
        <v>19848.248516079035</v>
      </c>
      <c r="L251" s="9">
        <f>(IF((Assumptions!$C$12/12)-E251&lt;0,0,(Assumptions!$C$12/12)-E251))</f>
        <v>0</v>
      </c>
      <c r="O251" s="9">
        <f t="shared" si="16"/>
        <v>0</v>
      </c>
      <c r="P251" s="35">
        <f>Assumptions!$C$12/12</f>
        <v>2916.6666666666665</v>
      </c>
      <c r="Q251" s="9">
        <f>Assumptions!$C$13/12</f>
        <v>1833.3333333333333</v>
      </c>
    </row>
    <row r="252" spans="1:17">
      <c r="A252" s="3">
        <f>Evaporation!A251</f>
        <v>22190</v>
      </c>
      <c r="B252" s="9">
        <f t="shared" si="17"/>
        <v>1960</v>
      </c>
      <c r="C252" s="4">
        <f>Assumptions!$C$1/Assumptions!$C$2*VLOOKUP(A252,Inflow!$A$2:$B$781,2,FALSE)</f>
        <v>0</v>
      </c>
      <c r="D252">
        <f>VLOOKUP(A252,'Supplemental Flows'!$A$2:$B$781,2,FALSE)</f>
        <v>0</v>
      </c>
      <c r="E252" s="9">
        <f>VLOOKUP(J251,Assumptions!$D$33:$E$127,2)/12</f>
        <v>7500.000009106071</v>
      </c>
      <c r="F252" s="4">
        <f>VLOOKUP(J251,'Capacity Curve'!$C$2:$E$98,3,TRUE)</f>
        <v>12820</v>
      </c>
      <c r="G252" s="12">
        <f>VLOOKUP(A252,Evaporation!$A$2:$F$781,6,FALSE)/12</f>
        <v>7.409333333333333E-2</v>
      </c>
      <c r="H252" s="4">
        <f t="shared" si="20"/>
        <v>949.87653333333333</v>
      </c>
      <c r="I252" s="4">
        <f>IF(J251+C252+D252-E252-H252&gt;Assumptions!$C$5,J251+C252+D252-E252-H252-Assumptions!$C$5,0)</f>
        <v>0</v>
      </c>
      <c r="J252" s="4">
        <f t="shared" si="18"/>
        <v>420654.33344701747</v>
      </c>
      <c r="K252" s="4">
        <f t="shared" si="19"/>
        <v>19848.248516079035</v>
      </c>
      <c r="L252" s="9">
        <f>(IF((Assumptions!$C$12/12)-E252&lt;0,0,(Assumptions!$C$12/12)-E252))</f>
        <v>0</v>
      </c>
      <c r="O252" s="9">
        <f t="shared" si="16"/>
        <v>0</v>
      </c>
      <c r="P252" s="35">
        <f>Assumptions!$C$12/12</f>
        <v>2916.6666666666665</v>
      </c>
      <c r="Q252" s="9">
        <f>Assumptions!$C$13/12</f>
        <v>1833.3333333333333</v>
      </c>
    </row>
    <row r="253" spans="1:17">
      <c r="A253" s="3">
        <f>Evaporation!A252</f>
        <v>22221</v>
      </c>
      <c r="B253" s="9">
        <f t="shared" si="17"/>
        <v>1960</v>
      </c>
      <c r="C253" s="4">
        <f>Assumptions!$C$1/Assumptions!$C$2*VLOOKUP(A253,Inflow!$A$2:$B$781,2,FALSE)</f>
        <v>0</v>
      </c>
      <c r="D253">
        <f>VLOOKUP(A253,'Supplemental Flows'!$A$2:$B$781,2,FALSE)</f>
        <v>0</v>
      </c>
      <c r="E253" s="9">
        <f>VLOOKUP(J252,Assumptions!$D$33:$E$127,2)/12</f>
        <v>7500.000009106071</v>
      </c>
      <c r="F253" s="4">
        <f>VLOOKUP(J252,'Capacity Curve'!$C$2:$E$98,3,TRUE)</f>
        <v>12820</v>
      </c>
      <c r="G253" s="12">
        <f>VLOOKUP(A253,Evaporation!$A$2:$F$781,6,FALSE)/12</f>
        <v>0.18340166666666669</v>
      </c>
      <c r="H253" s="4">
        <f t="shared" si="20"/>
        <v>2351.2093666666669</v>
      </c>
      <c r="I253" s="4">
        <f>IF(J252+C253+D253-E253-H253&gt;Assumptions!$C$5,J252+C253+D253-E253-H253-Assumptions!$C$5,0)</f>
        <v>0</v>
      </c>
      <c r="J253" s="4">
        <f t="shared" si="18"/>
        <v>410803.12407124473</v>
      </c>
      <c r="K253" s="4">
        <f t="shared" si="19"/>
        <v>19848.248516079035</v>
      </c>
      <c r="L253" s="9">
        <f>(IF((Assumptions!$C$12/12)-E253&lt;0,0,(Assumptions!$C$12/12)-E253))</f>
        <v>0</v>
      </c>
      <c r="M253" s="9"/>
      <c r="N253" s="9"/>
      <c r="O253" s="9">
        <f t="shared" si="16"/>
        <v>0</v>
      </c>
      <c r="P253" s="35">
        <f>Assumptions!$C$12/12</f>
        <v>2916.6666666666665</v>
      </c>
      <c r="Q253" s="9">
        <f>Assumptions!$C$13/12</f>
        <v>1833.3333333333333</v>
      </c>
    </row>
    <row r="254" spans="1:17">
      <c r="A254" s="3">
        <f>Evaporation!A253</f>
        <v>22251</v>
      </c>
      <c r="B254" s="9">
        <f t="shared" si="17"/>
        <v>1960</v>
      </c>
      <c r="C254" s="4">
        <f>Assumptions!$C$1/Assumptions!$C$2*VLOOKUP(A254,Inflow!$A$2:$B$781,2,FALSE)</f>
        <v>0</v>
      </c>
      <c r="D254">
        <f>VLOOKUP(A254,'Supplemental Flows'!$A$2:$B$781,2,FALSE)</f>
        <v>0</v>
      </c>
      <c r="E254" s="9">
        <f>VLOOKUP(J253,Assumptions!$D$33:$E$127,2)/12</f>
        <v>7500.0000083747263</v>
      </c>
      <c r="F254" s="4">
        <f>VLOOKUP(J253,'Capacity Curve'!$C$2:$E$98,3,TRUE)</f>
        <v>12520</v>
      </c>
      <c r="G254" s="12">
        <f>VLOOKUP(A254,Evaporation!$A$2:$F$781,6,FALSE)/12</f>
        <v>-0.32679249999999999</v>
      </c>
      <c r="H254" s="4">
        <f t="shared" si="20"/>
        <v>-4091.4420999999998</v>
      </c>
      <c r="I254" s="4">
        <f>IF(J253+C254+D254-E254-H254&gt;Assumptions!$C$5,J253+C254+D254-E254-H254-Assumptions!$C$5,0)</f>
        <v>0</v>
      </c>
      <c r="J254" s="4">
        <f t="shared" si="18"/>
        <v>407394.56616286997</v>
      </c>
      <c r="K254" s="4">
        <f t="shared" si="19"/>
        <v>19848.248516079035</v>
      </c>
      <c r="L254" s="9">
        <f>(IF((Assumptions!$C$12/12)-E254&lt;0,0,(Assumptions!$C$12/12)-E254))</f>
        <v>0</v>
      </c>
      <c r="M254" s="9">
        <f>SUM(L243:L254)</f>
        <v>0</v>
      </c>
      <c r="N254" s="9">
        <f>SUM(E243:E254)</f>
        <v>90000.000125131541</v>
      </c>
      <c r="O254" s="9">
        <f t="shared" si="16"/>
        <v>0</v>
      </c>
      <c r="P254" s="35">
        <f>Assumptions!$C$12/12</f>
        <v>2916.6666666666665</v>
      </c>
      <c r="Q254" s="9">
        <f>Assumptions!$C$13/12</f>
        <v>1833.3333333333333</v>
      </c>
    </row>
    <row r="255" spans="1:17">
      <c r="A255" s="3">
        <f>Evaporation!A254</f>
        <v>22282</v>
      </c>
      <c r="B255" s="9">
        <f t="shared" si="17"/>
        <v>1961</v>
      </c>
      <c r="C255" s="4">
        <f>Assumptions!$C$1/Assumptions!$C$2*VLOOKUP(A255,Inflow!$A$2:$B$781,2,FALSE)</f>
        <v>4443</v>
      </c>
      <c r="D255">
        <f>VLOOKUP(A255,'Supplemental Flows'!$A$2:$B$781,2,FALSE)</f>
        <v>0</v>
      </c>
      <c r="E255" s="9">
        <f>VLOOKUP(J254,Assumptions!$D$33:$E$127,2)/12</f>
        <v>7500.0000083747263</v>
      </c>
      <c r="F255" s="4">
        <f>VLOOKUP(J254,'Capacity Curve'!$C$2:$E$98,3,TRUE)</f>
        <v>12520</v>
      </c>
      <c r="G255" s="12">
        <f>VLOOKUP(A255,Evaporation!$A$2:$F$781,6,FALSE)/12</f>
        <v>-0.13734500000000002</v>
      </c>
      <c r="H255" s="4">
        <f t="shared" si="20"/>
        <v>-1719.5594000000003</v>
      </c>
      <c r="I255" s="4">
        <f>IF(J254+C255+D255-E255-H255&gt;Assumptions!$C$5,J254+C255+D255-E255-H255-Assumptions!$C$5,0)</f>
        <v>0</v>
      </c>
      <c r="J255" s="4">
        <f t="shared" si="18"/>
        <v>406057.12555449526</v>
      </c>
      <c r="K255" s="4">
        <f t="shared" si="19"/>
        <v>19848.248516079035</v>
      </c>
      <c r="L255" s="9">
        <f>(IF((Assumptions!$C$12/12)-E255&lt;0,0,(Assumptions!$C$12/12)-E255))</f>
        <v>0</v>
      </c>
      <c r="O255" s="9">
        <f t="shared" si="16"/>
        <v>0</v>
      </c>
      <c r="P255" s="35">
        <f>Assumptions!$C$12/12</f>
        <v>2916.6666666666665</v>
      </c>
      <c r="Q255" s="9">
        <f>Assumptions!$C$13/12</f>
        <v>1833.3333333333333</v>
      </c>
    </row>
    <row r="256" spans="1:17">
      <c r="A256" s="3">
        <f>Evaporation!A255</f>
        <v>22313</v>
      </c>
      <c r="B256" s="9">
        <f t="shared" si="17"/>
        <v>1961</v>
      </c>
      <c r="C256" s="4">
        <f>Assumptions!$C$1/Assumptions!$C$2*VLOOKUP(A256,Inflow!$A$2:$B$781,2,FALSE)</f>
        <v>7559</v>
      </c>
      <c r="D256">
        <f>VLOOKUP(A256,'Supplemental Flows'!$A$2:$B$781,2,FALSE)</f>
        <v>0</v>
      </c>
      <c r="E256" s="9">
        <f>VLOOKUP(J255,Assumptions!$D$33:$E$127,2)/12</f>
        <v>7500.0000083747263</v>
      </c>
      <c r="F256" s="4">
        <f>VLOOKUP(J255,'Capacity Curve'!$C$2:$E$98,3,TRUE)</f>
        <v>12520</v>
      </c>
      <c r="G256" s="12">
        <f>VLOOKUP(A256,Evaporation!$A$2:$F$781,6,FALSE)/12</f>
        <v>-6.022333333333333E-2</v>
      </c>
      <c r="H256" s="4">
        <f t="shared" si="20"/>
        <v>-753.99613333333332</v>
      </c>
      <c r="I256" s="4">
        <f>IF(J255+C256+D256-E256-H256&gt;Assumptions!$C$5,J255+C256+D256-E256-H256-Assumptions!$C$5,0)</f>
        <v>0</v>
      </c>
      <c r="J256" s="4">
        <f t="shared" si="18"/>
        <v>406870.12167945382</v>
      </c>
      <c r="K256" s="4">
        <f t="shared" si="19"/>
        <v>19848.248516079035</v>
      </c>
      <c r="L256" s="9">
        <f>(IF((Assumptions!$C$12/12)-E256&lt;0,0,(Assumptions!$C$12/12)-E256))</f>
        <v>0</v>
      </c>
      <c r="O256" s="9">
        <f t="shared" si="16"/>
        <v>0</v>
      </c>
      <c r="P256" s="35">
        <f>Assumptions!$C$12/12</f>
        <v>2916.6666666666665</v>
      </c>
      <c r="Q256" s="9">
        <f>Assumptions!$C$13/12</f>
        <v>1833.3333333333333</v>
      </c>
    </row>
    <row r="257" spans="1:17">
      <c r="A257" s="3">
        <f>Evaporation!A256</f>
        <v>22341</v>
      </c>
      <c r="B257" s="9">
        <f t="shared" si="17"/>
        <v>1961</v>
      </c>
      <c r="C257" s="4">
        <f>Assumptions!$C$1/Assumptions!$C$2*VLOOKUP(A257,Inflow!$A$2:$B$781,2,FALSE)</f>
        <v>16372</v>
      </c>
      <c r="D257">
        <f>VLOOKUP(A257,'Supplemental Flows'!$A$2:$B$781,2,FALSE)</f>
        <v>0</v>
      </c>
      <c r="E257" s="9">
        <f>VLOOKUP(J256,Assumptions!$D$33:$E$127,2)/12</f>
        <v>7500.0000083747263</v>
      </c>
      <c r="F257" s="4">
        <f>VLOOKUP(J256,'Capacity Curve'!$C$2:$E$98,3,TRUE)</f>
        <v>12520</v>
      </c>
      <c r="G257" s="12">
        <f>VLOOKUP(A257,Evaporation!$A$2:$F$781,6,FALSE)/12</f>
        <v>5.0525000000000014E-3</v>
      </c>
      <c r="H257" s="4">
        <f t="shared" si="20"/>
        <v>63.257300000000015</v>
      </c>
      <c r="I257" s="4">
        <f>IF(J256+C257+D257-E257-H257&gt;Assumptions!$C$5,J256+C257+D257-E257-H257-Assumptions!$C$5,0)</f>
        <v>0</v>
      </c>
      <c r="J257" s="4">
        <f t="shared" si="18"/>
        <v>415678.86437107908</v>
      </c>
      <c r="K257" s="4">
        <f t="shared" si="19"/>
        <v>19848.248516079035</v>
      </c>
      <c r="L257" s="9">
        <f>(IF((Assumptions!$C$12/12)-E257&lt;0,0,(Assumptions!$C$12/12)-E257))</f>
        <v>0</v>
      </c>
      <c r="O257" s="9">
        <f t="shared" si="16"/>
        <v>0</v>
      </c>
      <c r="P257" s="35">
        <f>Assumptions!$C$12/12</f>
        <v>2916.6666666666665</v>
      </c>
      <c r="Q257" s="9">
        <f>Assumptions!$C$13/12</f>
        <v>1833.3333333333333</v>
      </c>
    </row>
    <row r="258" spans="1:17">
      <c r="A258" s="3">
        <f>Evaporation!A257</f>
        <v>22372</v>
      </c>
      <c r="B258" s="9">
        <f t="shared" si="17"/>
        <v>1961</v>
      </c>
      <c r="C258" s="4">
        <f>Assumptions!$C$1/Assumptions!$C$2*VLOOKUP(A258,Inflow!$A$2:$B$781,2,FALSE)</f>
        <v>4959</v>
      </c>
      <c r="D258">
        <f>VLOOKUP(A258,'Supplemental Flows'!$A$2:$B$781,2,FALSE)</f>
        <v>0</v>
      </c>
      <c r="E258" s="9">
        <f>VLOOKUP(J257,Assumptions!$D$33:$E$127,2)/12</f>
        <v>7500.0000083747263</v>
      </c>
      <c r="F258" s="4">
        <f>VLOOKUP(J257,'Capacity Curve'!$C$2:$E$98,3,TRUE)</f>
        <v>12520</v>
      </c>
      <c r="G258" s="12">
        <f>VLOOKUP(A258,Evaporation!$A$2:$F$781,6,FALSE)/12</f>
        <v>0.33644416666666666</v>
      </c>
      <c r="H258" s="4">
        <f t="shared" si="20"/>
        <v>4212.2809666666662</v>
      </c>
      <c r="I258" s="4">
        <f>IF(J257+C258+D258-E258-H258&gt;Assumptions!$C$5,J257+C258+D258-E258-H258-Assumptions!$C$5,0)</f>
        <v>0</v>
      </c>
      <c r="J258" s="4">
        <f t="shared" si="18"/>
        <v>408925.58339603769</v>
      </c>
      <c r="K258" s="4">
        <f t="shared" si="19"/>
        <v>19848.248516079035</v>
      </c>
      <c r="L258" s="9">
        <f>(IF((Assumptions!$C$12/12)-E258&lt;0,0,(Assumptions!$C$12/12)-E258))</f>
        <v>0</v>
      </c>
      <c r="O258" s="9">
        <f t="shared" si="16"/>
        <v>0</v>
      </c>
      <c r="P258" s="35">
        <f>Assumptions!$C$12/12</f>
        <v>2916.6666666666665</v>
      </c>
      <c r="Q258" s="9">
        <f>Assumptions!$C$13/12</f>
        <v>1833.3333333333333</v>
      </c>
    </row>
    <row r="259" spans="1:17">
      <c r="A259" s="3">
        <f>Evaporation!A258</f>
        <v>22402</v>
      </c>
      <c r="B259" s="9">
        <f t="shared" si="17"/>
        <v>1961</v>
      </c>
      <c r="C259" s="4">
        <f>Assumptions!$C$1/Assumptions!$C$2*VLOOKUP(A259,Inflow!$A$2:$B$781,2,FALSE)</f>
        <v>2260</v>
      </c>
      <c r="D259">
        <f>VLOOKUP(A259,'Supplemental Flows'!$A$2:$B$781,2,FALSE)</f>
        <v>0</v>
      </c>
      <c r="E259" s="9">
        <f>VLOOKUP(J258,Assumptions!$D$33:$E$127,2)/12</f>
        <v>7500.0000083747263</v>
      </c>
      <c r="F259" s="4">
        <f>VLOOKUP(J258,'Capacity Curve'!$C$2:$E$98,3,TRUE)</f>
        <v>12520</v>
      </c>
      <c r="G259" s="12">
        <f>VLOOKUP(A259,Evaporation!$A$2:$F$781,6,FALSE)/12</f>
        <v>0.18280666666666667</v>
      </c>
      <c r="H259" s="4">
        <f t="shared" si="20"/>
        <v>2288.7394666666669</v>
      </c>
      <c r="I259" s="4">
        <f>IF(J258+C259+D259-E259-H259&gt;Assumptions!$C$5,J258+C259+D259-E259-H259-Assumptions!$C$5,0)</f>
        <v>0</v>
      </c>
      <c r="J259" s="4">
        <f t="shared" si="18"/>
        <v>401396.8439209963</v>
      </c>
      <c r="K259" s="4">
        <f t="shared" si="19"/>
        <v>19848.248516079035</v>
      </c>
      <c r="L259" s="9">
        <f>(IF((Assumptions!$C$12/12)-E259&lt;0,0,(Assumptions!$C$12/12)-E259))</f>
        <v>0</v>
      </c>
      <c r="O259" s="9">
        <f t="shared" ref="O259:O322" si="21">AVERAGE($L$3:$L$686)</f>
        <v>0</v>
      </c>
      <c r="P259" s="35">
        <f>Assumptions!$C$12/12</f>
        <v>2916.6666666666665</v>
      </c>
      <c r="Q259" s="9">
        <f>Assumptions!$C$13/12</f>
        <v>1833.3333333333333</v>
      </c>
    </row>
    <row r="260" spans="1:17">
      <c r="A260" s="3">
        <f>Evaporation!A259</f>
        <v>22433</v>
      </c>
      <c r="B260" s="9">
        <f t="shared" ref="B260:B323" si="22">YEAR(A260)</f>
        <v>1961</v>
      </c>
      <c r="C260" s="4">
        <f>Assumptions!$C$1/Assumptions!$C$2*VLOOKUP(A260,Inflow!$A$2:$B$781,2,FALSE)</f>
        <v>18242</v>
      </c>
      <c r="D260">
        <f>VLOOKUP(A260,'Supplemental Flows'!$A$2:$B$781,2,FALSE)</f>
        <v>0</v>
      </c>
      <c r="E260" s="9">
        <f>VLOOKUP(J259,Assumptions!$D$33:$E$127,2)/12</f>
        <v>7500.0000083747263</v>
      </c>
      <c r="F260" s="4">
        <f>VLOOKUP(J259,'Capacity Curve'!$C$2:$E$98,3,TRUE)</f>
        <v>12520</v>
      </c>
      <c r="G260" s="12">
        <f>VLOOKUP(A260,Evaporation!$A$2:$F$781,6,FALSE)/12</f>
        <v>-3.51583333333332E-3</v>
      </c>
      <c r="H260" s="4">
        <f t="shared" si="20"/>
        <v>-44.018233333333164</v>
      </c>
      <c r="I260" s="4">
        <f>IF(J259+C260+D260-E260-H260&gt;Assumptions!$C$5,J259+C260+D260-E260-H260-Assumptions!$C$5,0)</f>
        <v>0</v>
      </c>
      <c r="J260" s="4">
        <f t="shared" ref="J260:J323" si="23">IF(J259+C260+D260-H260-E260-I260&lt;0,0,J259+C260+D260-H260-E260-I260)</f>
        <v>412182.86214595486</v>
      </c>
      <c r="K260" s="4">
        <f t="shared" si="19"/>
        <v>19848.248516079035</v>
      </c>
      <c r="L260" s="9">
        <f>(IF((Assumptions!$C$12/12)-E260&lt;0,0,(Assumptions!$C$12/12)-E260))</f>
        <v>0</v>
      </c>
      <c r="O260" s="9">
        <f t="shared" si="21"/>
        <v>0</v>
      </c>
      <c r="P260" s="35">
        <f>Assumptions!$C$12/12</f>
        <v>2916.6666666666665</v>
      </c>
      <c r="Q260" s="9">
        <f>Assumptions!$C$13/12</f>
        <v>1833.3333333333333</v>
      </c>
    </row>
    <row r="261" spans="1:17">
      <c r="A261" s="3">
        <f>Evaporation!A260</f>
        <v>22463</v>
      </c>
      <c r="B261" s="9">
        <f t="shared" si="22"/>
        <v>1961</v>
      </c>
      <c r="C261" s="4">
        <f>Assumptions!$C$1/Assumptions!$C$2*VLOOKUP(A261,Inflow!$A$2:$B$781,2,FALSE)</f>
        <v>0</v>
      </c>
      <c r="D261">
        <f>VLOOKUP(A261,'Supplemental Flows'!$A$2:$B$781,2,FALSE)</f>
        <v>0</v>
      </c>
      <c r="E261" s="9">
        <f>VLOOKUP(J260,Assumptions!$D$33:$E$127,2)/12</f>
        <v>7500.0000083747263</v>
      </c>
      <c r="F261" s="4">
        <f>VLOOKUP(J260,'Capacity Curve'!$C$2:$E$98,3,TRUE)</f>
        <v>12520</v>
      </c>
      <c r="G261" s="12">
        <f>VLOOKUP(A261,Evaporation!$A$2:$F$781,6,FALSE)/12</f>
        <v>0.26600583333333333</v>
      </c>
      <c r="H261" s="4">
        <f t="shared" si="20"/>
        <v>3330.3930333333333</v>
      </c>
      <c r="I261" s="4">
        <f>IF(J260+C261+D261-E261-H261&gt;Assumptions!$C$5,J260+C261+D261-E261-H261-Assumptions!$C$5,0)</f>
        <v>0</v>
      </c>
      <c r="J261" s="4">
        <f t="shared" si="23"/>
        <v>401352.46910424676</v>
      </c>
      <c r="K261" s="4">
        <f t="shared" si="19"/>
        <v>19848.248516079035</v>
      </c>
      <c r="L261" s="9">
        <f>(IF((Assumptions!$C$12/12)-E261&lt;0,0,(Assumptions!$C$12/12)-E261))</f>
        <v>0</v>
      </c>
      <c r="O261" s="9">
        <f t="shared" si="21"/>
        <v>0</v>
      </c>
      <c r="P261" s="35">
        <f>Assumptions!$C$12/12</f>
        <v>2916.6666666666665</v>
      </c>
      <c r="Q261" s="9">
        <f>Assumptions!$C$13/12</f>
        <v>1833.3333333333333</v>
      </c>
    </row>
    <row r="262" spans="1:17">
      <c r="A262" s="3">
        <f>Evaporation!A261</f>
        <v>22494</v>
      </c>
      <c r="B262" s="9">
        <f t="shared" si="22"/>
        <v>1961</v>
      </c>
      <c r="C262" s="4">
        <f>Assumptions!$C$1/Assumptions!$C$2*VLOOKUP(A262,Inflow!$A$2:$B$781,2,FALSE)</f>
        <v>0</v>
      </c>
      <c r="D262">
        <f>VLOOKUP(A262,'Supplemental Flows'!$A$2:$B$781,2,FALSE)</f>
        <v>0</v>
      </c>
      <c r="E262" s="9">
        <f>VLOOKUP(J261,Assumptions!$D$33:$E$127,2)/12</f>
        <v>7500.0000083747263</v>
      </c>
      <c r="F262" s="4">
        <f>VLOOKUP(J261,'Capacity Curve'!$C$2:$E$98,3,TRUE)</f>
        <v>12520</v>
      </c>
      <c r="G262" s="12">
        <f>VLOOKUP(A262,Evaporation!$A$2:$F$781,6,FALSE)/12</f>
        <v>0.45808083333333333</v>
      </c>
      <c r="H262" s="4">
        <f t="shared" si="20"/>
        <v>5735.1720333333333</v>
      </c>
      <c r="I262" s="4">
        <f>IF(J261+C262+D262-E262-H262&gt;Assumptions!$C$5,J261+C262+D262-E262-H262-Assumptions!$C$5,0)</f>
        <v>0</v>
      </c>
      <c r="J262" s="4">
        <f t="shared" si="23"/>
        <v>388117.29706253868</v>
      </c>
      <c r="K262" s="4">
        <f t="shared" si="19"/>
        <v>19848.248516079035</v>
      </c>
      <c r="L262" s="9">
        <f>(IF((Assumptions!$C$12/12)-E262&lt;0,0,(Assumptions!$C$12/12)-E262))</f>
        <v>0</v>
      </c>
      <c r="O262" s="9">
        <f t="shared" si="21"/>
        <v>0</v>
      </c>
      <c r="P262" s="35">
        <f>Assumptions!$C$12/12</f>
        <v>2916.6666666666665</v>
      </c>
      <c r="Q262" s="9">
        <f>Assumptions!$C$13/12</f>
        <v>1833.3333333333333</v>
      </c>
    </row>
    <row r="263" spans="1:17">
      <c r="A263" s="3">
        <f>Evaporation!A262</f>
        <v>22525</v>
      </c>
      <c r="B263" s="9">
        <f t="shared" si="22"/>
        <v>1961</v>
      </c>
      <c r="C263" s="4">
        <f>Assumptions!$C$1/Assumptions!$C$2*VLOOKUP(A263,Inflow!$A$2:$B$781,2,FALSE)</f>
        <v>0</v>
      </c>
      <c r="D263">
        <f>VLOOKUP(A263,'Supplemental Flows'!$A$2:$B$781,2,FALSE)</f>
        <v>0</v>
      </c>
      <c r="E263" s="9">
        <f>VLOOKUP(J262,Assumptions!$D$33:$E$127,2)/12</f>
        <v>7500.0000076940487</v>
      </c>
      <c r="F263" s="4">
        <f>VLOOKUP(J262,'Capacity Curve'!$C$2:$E$98,3,TRUE)</f>
        <v>12000</v>
      </c>
      <c r="G263" s="12">
        <f>VLOOKUP(A263,Evaporation!$A$2:$F$781,6,FALSE)/12</f>
        <v>0.16211500000000004</v>
      </c>
      <c r="H263" s="4">
        <f t="shared" si="20"/>
        <v>1945.3800000000003</v>
      </c>
      <c r="I263" s="4">
        <f>IF(J262+C263+D263-E263-H263&gt;Assumptions!$C$5,J262+C263+D263-E263-H263-Assumptions!$C$5,0)</f>
        <v>0</v>
      </c>
      <c r="J263" s="4">
        <f t="shared" si="23"/>
        <v>378671.91705484461</v>
      </c>
      <c r="K263" s="4">
        <f t="shared" ref="K263:K277" si="24">IF(J263&lt;K262,J263,K262)</f>
        <v>19848.248516079035</v>
      </c>
      <c r="L263" s="9">
        <f>(IF((Assumptions!$C$12/12)-E263&lt;0,0,(Assumptions!$C$12/12)-E263))</f>
        <v>0</v>
      </c>
      <c r="O263" s="9">
        <f t="shared" si="21"/>
        <v>0</v>
      </c>
      <c r="P263" s="35">
        <f>Assumptions!$C$12/12</f>
        <v>2916.6666666666665</v>
      </c>
      <c r="Q263" s="9">
        <f>Assumptions!$C$13/12</f>
        <v>1833.3333333333333</v>
      </c>
    </row>
    <row r="264" spans="1:17">
      <c r="A264" s="3">
        <f>Evaporation!A263</f>
        <v>22555</v>
      </c>
      <c r="B264" s="9">
        <f t="shared" si="22"/>
        <v>1961</v>
      </c>
      <c r="C264" s="4">
        <f>Assumptions!$C$1/Assumptions!$C$2*VLOOKUP(A264,Inflow!$A$2:$B$781,2,FALSE)</f>
        <v>0</v>
      </c>
      <c r="D264">
        <f>VLOOKUP(A264,'Supplemental Flows'!$A$2:$B$781,2,FALSE)</f>
        <v>0</v>
      </c>
      <c r="E264" s="9">
        <f>VLOOKUP(J263,Assumptions!$D$33:$E$127,2)/12</f>
        <v>7500.0000070614287</v>
      </c>
      <c r="F264" s="4">
        <f>VLOOKUP(J263,'Capacity Curve'!$C$2:$E$98,3,TRUE)</f>
        <v>11600</v>
      </c>
      <c r="G264" s="12">
        <f>VLOOKUP(A264,Evaporation!$A$2:$F$781,6,FALSE)/12</f>
        <v>0.10686083333333334</v>
      </c>
      <c r="H264" s="4">
        <f t="shared" si="20"/>
        <v>1239.5856666666666</v>
      </c>
      <c r="I264" s="4">
        <f>IF(J263+C264+D264-E264-H264&gt;Assumptions!$C$5,J263+C264+D264-E264-H264-Assumptions!$C$5,0)</f>
        <v>0</v>
      </c>
      <c r="J264" s="4">
        <f t="shared" si="23"/>
        <v>369932.33138111653</v>
      </c>
      <c r="K264" s="4">
        <f t="shared" si="24"/>
        <v>19848.248516079035</v>
      </c>
      <c r="L264" s="9">
        <f>(IF((Assumptions!$C$12/12)-E264&lt;0,0,(Assumptions!$C$12/12)-E264))</f>
        <v>0</v>
      </c>
      <c r="O264" s="9">
        <f t="shared" si="21"/>
        <v>0</v>
      </c>
      <c r="P264" s="35">
        <f>Assumptions!$C$12/12</f>
        <v>2916.6666666666665</v>
      </c>
      <c r="Q264" s="9">
        <f>Assumptions!$C$13/12</f>
        <v>1833.3333333333333</v>
      </c>
    </row>
    <row r="265" spans="1:17">
      <c r="A265" s="3">
        <f>Evaporation!A264</f>
        <v>22586</v>
      </c>
      <c r="B265" s="9">
        <f t="shared" si="22"/>
        <v>1961</v>
      </c>
      <c r="C265" s="4">
        <f>Assumptions!$C$1/Assumptions!$C$2*VLOOKUP(A265,Inflow!$A$2:$B$781,2,FALSE)</f>
        <v>0</v>
      </c>
      <c r="D265">
        <f>VLOOKUP(A265,'Supplemental Flows'!$A$2:$B$781,2,FALSE)</f>
        <v>0</v>
      </c>
      <c r="E265" s="9">
        <f>VLOOKUP(J264,Assumptions!$D$33:$E$127,2)/12</f>
        <v>7500.0000070614287</v>
      </c>
      <c r="F265" s="4">
        <f>VLOOKUP(J264,'Capacity Curve'!$C$2:$E$98,3,TRUE)</f>
        <v>11600</v>
      </c>
      <c r="G265" s="12">
        <f>VLOOKUP(A265,Evaporation!$A$2:$F$781,6,FALSE)/12</f>
        <v>-7.7646666666666669E-2</v>
      </c>
      <c r="H265" s="4">
        <f t="shared" si="20"/>
        <v>-900.70133333333331</v>
      </c>
      <c r="I265" s="4">
        <f>IF(J264+C265+D265-E265-H265&gt;Assumptions!$C$5,J264+C265+D265-E265-H265-Assumptions!$C$5,0)</f>
        <v>0</v>
      </c>
      <c r="J265" s="4">
        <f t="shared" si="23"/>
        <v>363333.03270738845</v>
      </c>
      <c r="K265" s="4">
        <f t="shared" si="24"/>
        <v>19848.248516079035</v>
      </c>
      <c r="L265" s="9">
        <f>(IF((Assumptions!$C$12/12)-E265&lt;0,0,(Assumptions!$C$12/12)-E265))</f>
        <v>0</v>
      </c>
      <c r="M265" s="9"/>
      <c r="N265" s="9"/>
      <c r="O265" s="9">
        <f t="shared" si="21"/>
        <v>0</v>
      </c>
      <c r="P265" s="35">
        <f>Assumptions!$C$12/12</f>
        <v>2916.6666666666665</v>
      </c>
      <c r="Q265" s="9">
        <f>Assumptions!$C$13/12</f>
        <v>1833.3333333333333</v>
      </c>
    </row>
    <row r="266" spans="1:17">
      <c r="A266" s="3">
        <f>Evaporation!A265</f>
        <v>22616</v>
      </c>
      <c r="B266" s="9">
        <f t="shared" si="22"/>
        <v>1961</v>
      </c>
      <c r="C266" s="4">
        <f>Assumptions!$C$1/Assumptions!$C$2*VLOOKUP(A266,Inflow!$A$2:$B$781,2,FALSE)</f>
        <v>0</v>
      </c>
      <c r="D266">
        <f>VLOOKUP(A266,'Supplemental Flows'!$A$2:$B$781,2,FALSE)</f>
        <v>0</v>
      </c>
      <c r="E266" s="9">
        <f>VLOOKUP(J265,Assumptions!$D$33:$E$127,2)/12</f>
        <v>7500.0000064706583</v>
      </c>
      <c r="F266" s="4">
        <f>VLOOKUP(J265,'Capacity Curve'!$C$2:$E$98,3,TRUE)</f>
        <v>11220</v>
      </c>
      <c r="G266" s="12">
        <f>VLOOKUP(A266,Evaporation!$A$2:$F$781,6,FALSE)/12</f>
        <v>-5.217666666666667E-2</v>
      </c>
      <c r="H266" s="4">
        <f t="shared" si="20"/>
        <v>-585.42220000000009</v>
      </c>
      <c r="I266" s="4">
        <f>IF(J265+C266+D266-E266-H266&gt;Assumptions!$C$5,J265+C266+D266-E266-H266-Assumptions!$C$5,0)</f>
        <v>0</v>
      </c>
      <c r="J266" s="4">
        <f t="shared" si="23"/>
        <v>356418.45490091777</v>
      </c>
      <c r="K266" s="4">
        <f t="shared" si="24"/>
        <v>19848.248516079035</v>
      </c>
      <c r="L266" s="9">
        <f>(IF((Assumptions!$C$12/12)-E266&lt;0,0,(Assumptions!$C$12/12)-E266))</f>
        <v>0</v>
      </c>
      <c r="M266" s="9">
        <f>SUM(L255:L266)</f>
        <v>0</v>
      </c>
      <c r="N266" s="9">
        <f>SUM(E255:E266)</f>
        <v>90000.000095285388</v>
      </c>
      <c r="O266" s="9">
        <f t="shared" si="21"/>
        <v>0</v>
      </c>
      <c r="P266" s="35">
        <f>Assumptions!$C$12/12</f>
        <v>2916.6666666666665</v>
      </c>
      <c r="Q266" s="9">
        <f>Assumptions!$C$13/12</f>
        <v>1833.3333333333333</v>
      </c>
    </row>
    <row r="267" spans="1:17">
      <c r="A267" s="3">
        <f>Evaporation!A266</f>
        <v>22647</v>
      </c>
      <c r="B267" s="9">
        <f t="shared" si="22"/>
        <v>1962</v>
      </c>
      <c r="C267" s="4">
        <f>Assumptions!$C$1/Assumptions!$C$2*VLOOKUP(A267,Inflow!$A$2:$B$781,2,FALSE)</f>
        <v>0</v>
      </c>
      <c r="D267">
        <f>VLOOKUP(A267,'Supplemental Flows'!$A$2:$B$781,2,FALSE)</f>
        <v>0</v>
      </c>
      <c r="E267" s="9">
        <f>VLOOKUP(J266,Assumptions!$D$33:$E$127,2)/12</f>
        <v>7500.0000064706583</v>
      </c>
      <c r="F267" s="4">
        <f>VLOOKUP(J266,'Capacity Curve'!$C$2:$E$98,3,TRUE)</f>
        <v>11220</v>
      </c>
      <c r="G267" s="12">
        <f>VLOOKUP(A267,Evaporation!$A$2:$F$781,6,FALSE)/12</f>
        <v>3.1485000000000006E-2</v>
      </c>
      <c r="H267" s="4">
        <f t="shared" si="20"/>
        <v>353.26170000000008</v>
      </c>
      <c r="I267" s="4">
        <f>IF(J266+C267+D267-E267-H267&gt;Assumptions!$C$5,J266+C267+D267-E267-H267-Assumptions!$C$5,0)</f>
        <v>0</v>
      </c>
      <c r="J267" s="4">
        <f t="shared" si="23"/>
        <v>348565.19319444714</v>
      </c>
      <c r="K267" s="4">
        <f t="shared" si="24"/>
        <v>19848.248516079035</v>
      </c>
      <c r="L267" s="9">
        <f>(IF((Assumptions!$C$12/12)-E267&lt;0,0,(Assumptions!$C$12/12)-E267))</f>
        <v>0</v>
      </c>
      <c r="O267" s="9">
        <f t="shared" si="21"/>
        <v>0</v>
      </c>
      <c r="P267" s="35">
        <f>Assumptions!$C$12/12</f>
        <v>2916.6666666666665</v>
      </c>
      <c r="Q267" s="9">
        <f>Assumptions!$C$13/12</f>
        <v>1833.3333333333333</v>
      </c>
    </row>
    <row r="268" spans="1:17">
      <c r="A268" s="3">
        <f>Evaporation!A267</f>
        <v>22678</v>
      </c>
      <c r="B268" s="9">
        <f t="shared" si="22"/>
        <v>1962</v>
      </c>
      <c r="C268" s="4">
        <f>Assumptions!$C$1/Assumptions!$C$2*VLOOKUP(A268,Inflow!$A$2:$B$781,2,FALSE)</f>
        <v>712</v>
      </c>
      <c r="D268">
        <f>VLOOKUP(A268,'Supplemental Flows'!$A$2:$B$781,2,FALSE)</f>
        <v>0</v>
      </c>
      <c r="E268" s="9">
        <f>VLOOKUP(J267,Assumptions!$D$33:$E$127,2)/12</f>
        <v>7500.0000059232852</v>
      </c>
      <c r="F268" s="4">
        <f>VLOOKUP(J267,'Capacity Curve'!$C$2:$E$98,3,TRUE)</f>
        <v>10820</v>
      </c>
      <c r="G268" s="12">
        <f>VLOOKUP(A268,Evaporation!$A$2:$F$781,6,FALSE)/12</f>
        <v>9.8415833333333327E-2</v>
      </c>
      <c r="H268" s="4">
        <f t="shared" si="20"/>
        <v>1064.8593166666667</v>
      </c>
      <c r="I268" s="4">
        <f>IF(J267+C268+D268-E268-H268&gt;Assumptions!$C$5,J267+C268+D268-E268-H268-Assumptions!$C$5,0)</f>
        <v>0</v>
      </c>
      <c r="J268" s="4">
        <f t="shared" si="23"/>
        <v>340712.3338718572</v>
      </c>
      <c r="K268" s="4">
        <f t="shared" si="24"/>
        <v>19848.248516079035</v>
      </c>
      <c r="L268" s="9">
        <f>(IF((Assumptions!$C$12/12)-E268&lt;0,0,(Assumptions!$C$12/12)-E268))</f>
        <v>0</v>
      </c>
      <c r="O268" s="9">
        <f t="shared" si="21"/>
        <v>0</v>
      </c>
      <c r="P268" s="35">
        <f>Assumptions!$C$12/12</f>
        <v>2916.6666666666665</v>
      </c>
      <c r="Q268" s="9">
        <f>Assumptions!$C$13/12</f>
        <v>1833.3333333333333</v>
      </c>
    </row>
    <row r="269" spans="1:17">
      <c r="A269" s="3">
        <f>Evaporation!A268</f>
        <v>22706</v>
      </c>
      <c r="B269" s="9">
        <f t="shared" si="22"/>
        <v>1962</v>
      </c>
      <c r="C269" s="4">
        <f>Assumptions!$C$1/Assumptions!$C$2*VLOOKUP(A269,Inflow!$A$2:$B$781,2,FALSE)</f>
        <v>1211</v>
      </c>
      <c r="D269">
        <f>VLOOKUP(A269,'Supplemental Flows'!$A$2:$B$781,2,FALSE)</f>
        <v>0</v>
      </c>
      <c r="E269" s="9">
        <f>VLOOKUP(J268,Assumptions!$D$33:$E$127,2)/12</f>
        <v>7500.0000059232852</v>
      </c>
      <c r="F269" s="4">
        <f>VLOOKUP(J268,'Capacity Curve'!$C$2:$E$98,3,TRUE)</f>
        <v>10820</v>
      </c>
      <c r="G269" s="12">
        <f>VLOOKUP(A269,Evaporation!$A$2:$F$781,6,FALSE)/12</f>
        <v>0.16901833333333335</v>
      </c>
      <c r="H269" s="4">
        <f t="shared" si="20"/>
        <v>1828.7783666666669</v>
      </c>
      <c r="I269" s="4">
        <f>IF(J268+C269+D269-E269-H269&gt;Assumptions!$C$5,J268+C269+D269-E269-H269-Assumptions!$C$5,0)</f>
        <v>0</v>
      </c>
      <c r="J269" s="4">
        <f t="shared" si="23"/>
        <v>332594.55549926724</v>
      </c>
      <c r="K269" s="4">
        <f t="shared" si="24"/>
        <v>19848.248516079035</v>
      </c>
      <c r="L269" s="9">
        <f>(IF((Assumptions!$C$12/12)-E269&lt;0,0,(Assumptions!$C$12/12)-E269))</f>
        <v>0</v>
      </c>
      <c r="O269" s="9">
        <f t="shared" si="21"/>
        <v>0</v>
      </c>
      <c r="P269" s="35">
        <f>Assumptions!$C$12/12</f>
        <v>2916.6666666666665</v>
      </c>
      <c r="Q269" s="9">
        <f>Assumptions!$C$13/12</f>
        <v>1833.3333333333333</v>
      </c>
    </row>
    <row r="270" spans="1:17">
      <c r="A270" s="3">
        <f>Evaporation!A269</f>
        <v>22737</v>
      </c>
      <c r="B270" s="9">
        <f t="shared" si="22"/>
        <v>1962</v>
      </c>
      <c r="C270" s="4">
        <f>Assumptions!$C$1/Assumptions!$C$2*VLOOKUP(A270,Inflow!$A$2:$B$781,2,FALSE)</f>
        <v>14528</v>
      </c>
      <c r="D270">
        <f>VLOOKUP(A270,'Supplemental Flows'!$A$2:$B$781,2,FALSE)</f>
        <v>0</v>
      </c>
      <c r="E270" s="9">
        <f>VLOOKUP(J269,Assumptions!$D$33:$E$127,2)/12</f>
        <v>7500.0000054135589</v>
      </c>
      <c r="F270" s="4">
        <f>VLOOKUP(J269,'Capacity Curve'!$C$2:$E$98,3,TRUE)</f>
        <v>10460</v>
      </c>
      <c r="G270" s="12">
        <f>VLOOKUP(A270,Evaporation!$A$2:$F$781,6,FALSE)/12</f>
        <v>-2.1514166666666668E-2</v>
      </c>
      <c r="H270" s="4">
        <f t="shared" si="20"/>
        <v>-225.03818333333334</v>
      </c>
      <c r="I270" s="4">
        <f>IF(J269+C270+D270-E270-H270&gt;Assumptions!$C$5,J269+C270+D270-E270-H270-Assumptions!$C$5,0)</f>
        <v>0</v>
      </c>
      <c r="J270" s="4">
        <f t="shared" si="23"/>
        <v>339847.59367718705</v>
      </c>
      <c r="K270" s="4">
        <f t="shared" si="24"/>
        <v>19848.248516079035</v>
      </c>
      <c r="L270" s="9">
        <f>(IF((Assumptions!$C$12/12)-E270&lt;0,0,(Assumptions!$C$12/12)-E270))</f>
        <v>0</v>
      </c>
      <c r="O270" s="9">
        <f t="shared" si="21"/>
        <v>0</v>
      </c>
      <c r="P270" s="35">
        <f>Assumptions!$C$12/12</f>
        <v>2916.6666666666665</v>
      </c>
      <c r="Q270" s="9">
        <f>Assumptions!$C$13/12</f>
        <v>1833.3333333333333</v>
      </c>
    </row>
    <row r="271" spans="1:17">
      <c r="A271" s="3">
        <f>Evaporation!A270</f>
        <v>22767</v>
      </c>
      <c r="B271" s="9">
        <f t="shared" si="22"/>
        <v>1962</v>
      </c>
      <c r="C271" s="4">
        <f>Assumptions!$C$1/Assumptions!$C$2*VLOOKUP(A271,Inflow!$A$2:$B$781,2,FALSE)</f>
        <v>0</v>
      </c>
      <c r="D271">
        <f>VLOOKUP(A271,'Supplemental Flows'!$A$2:$B$781,2,FALSE)</f>
        <v>0</v>
      </c>
      <c r="E271" s="9">
        <f>VLOOKUP(J270,Assumptions!$D$33:$E$127,2)/12</f>
        <v>7500.0000059232852</v>
      </c>
      <c r="F271" s="4">
        <f>VLOOKUP(J270,'Capacity Curve'!$C$2:$E$98,3,TRUE)</f>
        <v>10820</v>
      </c>
      <c r="G271" s="12">
        <f>VLOOKUP(A271,Evaporation!$A$2:$F$781,6,FALSE)/12</f>
        <v>0.37658083333333336</v>
      </c>
      <c r="H271" s="4">
        <f t="shared" si="20"/>
        <v>4074.604616666667</v>
      </c>
      <c r="I271" s="4">
        <f>IF(J270+C271+D271-E271-H271&gt;Assumptions!$C$5,J270+C271+D271-E271-H271-Assumptions!$C$5,0)</f>
        <v>0</v>
      </c>
      <c r="J271" s="4">
        <f t="shared" si="23"/>
        <v>328272.9890545971</v>
      </c>
      <c r="K271" s="4">
        <f t="shared" si="24"/>
        <v>19848.248516079035</v>
      </c>
      <c r="L271" s="9">
        <f>(IF((Assumptions!$C$12/12)-E271&lt;0,0,(Assumptions!$C$12/12)-E271))</f>
        <v>0</v>
      </c>
      <c r="O271" s="9">
        <f t="shared" si="21"/>
        <v>0</v>
      </c>
      <c r="P271" s="35">
        <f>Assumptions!$C$12/12</f>
        <v>2916.6666666666665</v>
      </c>
      <c r="Q271" s="9">
        <f>Assumptions!$C$13/12</f>
        <v>1833.3333333333333</v>
      </c>
    </row>
    <row r="272" spans="1:17">
      <c r="A272" s="3">
        <f>Evaporation!A271</f>
        <v>22798</v>
      </c>
      <c r="B272" s="9">
        <f t="shared" si="22"/>
        <v>1962</v>
      </c>
      <c r="C272" s="4">
        <f>Assumptions!$C$1/Assumptions!$C$2*VLOOKUP(A272,Inflow!$A$2:$B$781,2,FALSE)</f>
        <v>11744</v>
      </c>
      <c r="D272">
        <f>VLOOKUP(A272,'Supplemental Flows'!$A$2:$B$781,2,FALSE)</f>
        <v>0</v>
      </c>
      <c r="E272" s="9">
        <f>VLOOKUP(J271,Assumptions!$D$33:$E$127,2)/12</f>
        <v>7500.0000054135589</v>
      </c>
      <c r="F272" s="4">
        <f>VLOOKUP(J271,'Capacity Curve'!$C$2:$E$98,3,TRUE)</f>
        <v>10460</v>
      </c>
      <c r="G272" s="12">
        <f>VLOOKUP(A272,Evaporation!$A$2:$F$781,6,FALSE)/12</f>
        <v>-0.10742999999999998</v>
      </c>
      <c r="H272" s="4">
        <f t="shared" si="20"/>
        <v>-1123.7177999999999</v>
      </c>
      <c r="I272" s="4">
        <f>IF(J271+C272+D272-E272-H272&gt;Assumptions!$C$5,J271+C272+D272-E272-H272-Assumptions!$C$5,0)</f>
        <v>0</v>
      </c>
      <c r="J272" s="4">
        <f t="shared" si="23"/>
        <v>333640.70684918354</v>
      </c>
      <c r="K272" s="4">
        <f t="shared" si="24"/>
        <v>19848.248516079035</v>
      </c>
      <c r="L272" s="9">
        <f>(IF((Assumptions!$C$12/12)-E272&lt;0,0,(Assumptions!$C$12/12)-E272))</f>
        <v>0</v>
      </c>
      <c r="O272" s="9">
        <f t="shared" si="21"/>
        <v>0</v>
      </c>
      <c r="P272" s="35">
        <f>Assumptions!$C$12/12</f>
        <v>2916.6666666666665</v>
      </c>
      <c r="Q272" s="9">
        <f>Assumptions!$C$13/12</f>
        <v>1833.3333333333333</v>
      </c>
    </row>
    <row r="273" spans="1:17">
      <c r="A273" s="3">
        <f>Evaporation!A272</f>
        <v>22828</v>
      </c>
      <c r="B273" s="9">
        <f t="shared" si="22"/>
        <v>1962</v>
      </c>
      <c r="C273" s="4">
        <f>Assumptions!$C$1/Assumptions!$C$2*VLOOKUP(A273,Inflow!$A$2:$B$781,2,FALSE)</f>
        <v>19754</v>
      </c>
      <c r="D273">
        <f>VLOOKUP(A273,'Supplemental Flows'!$A$2:$B$781,2,FALSE)</f>
        <v>0</v>
      </c>
      <c r="E273" s="9">
        <f>VLOOKUP(J272,Assumptions!$D$33:$E$127,2)/12</f>
        <v>7500.0000054135589</v>
      </c>
      <c r="F273" s="4">
        <f>VLOOKUP(J272,'Capacity Curve'!$C$2:$E$98,3,TRUE)</f>
        <v>10460</v>
      </c>
      <c r="G273" s="12">
        <f>VLOOKUP(A273,Evaporation!$A$2:$F$781,6,FALSE)/12</f>
        <v>0.18115166666666663</v>
      </c>
      <c r="H273" s="4">
        <f t="shared" si="20"/>
        <v>1894.8464333333329</v>
      </c>
      <c r="I273" s="4">
        <f>IF(J272+C273+D273-E273-H273&gt;Assumptions!$C$5,J272+C273+D273-E273-H273-Assumptions!$C$5,0)</f>
        <v>0</v>
      </c>
      <c r="J273" s="4">
        <f t="shared" si="23"/>
        <v>343999.86041043664</v>
      </c>
      <c r="K273" s="4">
        <f t="shared" si="24"/>
        <v>19848.248516079035</v>
      </c>
      <c r="L273" s="9">
        <f>(IF((Assumptions!$C$12/12)-E273&lt;0,0,(Assumptions!$C$12/12)-E273))</f>
        <v>0</v>
      </c>
      <c r="O273" s="9">
        <f t="shared" si="21"/>
        <v>0</v>
      </c>
      <c r="P273" s="35">
        <f>Assumptions!$C$12/12</f>
        <v>2916.6666666666665</v>
      </c>
      <c r="Q273" s="9">
        <f>Assumptions!$C$13/12</f>
        <v>1833.3333333333333</v>
      </c>
    </row>
    <row r="274" spans="1:17">
      <c r="A274" s="3">
        <f>Evaporation!A273</f>
        <v>22859</v>
      </c>
      <c r="B274" s="9">
        <f t="shared" si="22"/>
        <v>1962</v>
      </c>
      <c r="C274" s="4">
        <f>Assumptions!$C$1/Assumptions!$C$2*VLOOKUP(A274,Inflow!$A$2:$B$781,2,FALSE)</f>
        <v>5432</v>
      </c>
      <c r="D274">
        <f>VLOOKUP(A274,'Supplemental Flows'!$A$2:$B$781,2,FALSE)</f>
        <v>0</v>
      </c>
      <c r="E274" s="9">
        <f>VLOOKUP(J273,Assumptions!$D$33:$E$127,2)/12</f>
        <v>7500.0000059232852</v>
      </c>
      <c r="F274" s="4">
        <f>VLOOKUP(J273,'Capacity Curve'!$C$2:$E$98,3,TRUE)</f>
        <v>10820</v>
      </c>
      <c r="G274" s="12">
        <f>VLOOKUP(A274,Evaporation!$A$2:$F$781,6,FALSE)/12</f>
        <v>0.44613166666666665</v>
      </c>
      <c r="H274" s="4">
        <f t="shared" si="20"/>
        <v>4827.1446333333333</v>
      </c>
      <c r="I274" s="4">
        <f>IF(J273+C274+D274-E274-H274&gt;Assumptions!$C$5,J273+C274+D274-E274-H274-Assumptions!$C$5,0)</f>
        <v>0</v>
      </c>
      <c r="J274" s="4">
        <f t="shared" si="23"/>
        <v>337104.71577118005</v>
      </c>
      <c r="K274" s="4">
        <f t="shared" si="24"/>
        <v>19848.248516079035</v>
      </c>
      <c r="L274" s="9">
        <f>(IF((Assumptions!$C$12/12)-E274&lt;0,0,(Assumptions!$C$12/12)-E274))</f>
        <v>0</v>
      </c>
      <c r="O274" s="9">
        <f t="shared" si="21"/>
        <v>0</v>
      </c>
      <c r="P274" s="35">
        <f>Assumptions!$C$12/12</f>
        <v>2916.6666666666665</v>
      </c>
      <c r="Q274" s="9">
        <f>Assumptions!$C$13/12</f>
        <v>1833.3333333333333</v>
      </c>
    </row>
    <row r="275" spans="1:17">
      <c r="A275" s="3">
        <f>Evaporation!A274</f>
        <v>22890</v>
      </c>
      <c r="B275" s="9">
        <f t="shared" si="22"/>
        <v>1962</v>
      </c>
      <c r="C275" s="4">
        <f>Assumptions!$C$1/Assumptions!$C$2*VLOOKUP(A275,Inflow!$A$2:$B$781,2,FALSE)</f>
        <v>100140</v>
      </c>
      <c r="D275">
        <f>VLOOKUP(A275,'Supplemental Flows'!$A$2:$B$781,2,FALSE)</f>
        <v>0</v>
      </c>
      <c r="E275" s="9">
        <f>VLOOKUP(J274,Assumptions!$D$33:$E$127,2)/12</f>
        <v>7500.0000059232852</v>
      </c>
      <c r="F275" s="4">
        <f>VLOOKUP(J274,'Capacity Curve'!$C$2:$E$98,3,TRUE)</f>
        <v>10820</v>
      </c>
      <c r="G275" s="12">
        <f>VLOOKUP(A275,Evaporation!$A$2:$F$781,6,FALSE)/12</f>
        <v>-0.24120416666666666</v>
      </c>
      <c r="H275" s="4">
        <f t="shared" si="20"/>
        <v>-2609.8290833333335</v>
      </c>
      <c r="I275" s="4">
        <f>IF(J274+C275+D275-E275-H275&gt;Assumptions!$C$5,J274+C275+D275-E275-H275-Assumptions!$C$5,0)</f>
        <v>0</v>
      </c>
      <c r="J275" s="4">
        <f t="shared" si="23"/>
        <v>432354.5448485901</v>
      </c>
      <c r="K275" s="4">
        <f t="shared" si="24"/>
        <v>19848.248516079035</v>
      </c>
      <c r="L275" s="9">
        <f>(IF((Assumptions!$C$12/12)-E275&lt;0,0,(Assumptions!$C$12/12)-E275))</f>
        <v>0</v>
      </c>
      <c r="O275" s="9">
        <f t="shared" si="21"/>
        <v>0</v>
      </c>
      <c r="P275" s="35">
        <f>Assumptions!$C$12/12</f>
        <v>2916.6666666666665</v>
      </c>
      <c r="Q275" s="9">
        <f>Assumptions!$C$13/12</f>
        <v>1833.3333333333333</v>
      </c>
    </row>
    <row r="276" spans="1:17">
      <c r="A276" s="3">
        <f>Evaporation!A275</f>
        <v>22920</v>
      </c>
      <c r="B276" s="9">
        <f t="shared" si="22"/>
        <v>1962</v>
      </c>
      <c r="C276" s="4">
        <f>Assumptions!$C$1/Assumptions!$C$2*VLOOKUP(A276,Inflow!$A$2:$B$781,2,FALSE)</f>
        <v>3701</v>
      </c>
      <c r="D276">
        <f>VLOOKUP(A276,'Supplemental Flows'!$A$2:$B$781,2,FALSE)</f>
        <v>0</v>
      </c>
      <c r="E276" s="9">
        <f>VLOOKUP(J275,Assumptions!$D$33:$E$127,2)/12</f>
        <v>7500.000009106071</v>
      </c>
      <c r="F276" s="4">
        <f>VLOOKUP(J275,'Capacity Curve'!$C$2:$E$98,3,TRUE)</f>
        <v>12820</v>
      </c>
      <c r="G276" s="12">
        <f>VLOOKUP(A276,Evaporation!$A$2:$F$781,6,FALSE)/12</f>
        <v>5.3145833333333337E-2</v>
      </c>
      <c r="H276" s="4">
        <f t="shared" si="20"/>
        <v>681.3295833333334</v>
      </c>
      <c r="I276" s="4">
        <f>IF(J275+C276+D276-E276-H276&gt;Assumptions!$C$5,J275+C276+D276-E276-H276-Assumptions!$C$5,0)</f>
        <v>0</v>
      </c>
      <c r="J276" s="4">
        <f t="shared" si="23"/>
        <v>427874.2152561507</v>
      </c>
      <c r="K276" s="4">
        <f t="shared" si="24"/>
        <v>19848.248516079035</v>
      </c>
      <c r="L276" s="9">
        <f>(IF((Assumptions!$C$12/12)-E276&lt;0,0,(Assumptions!$C$12/12)-E276))</f>
        <v>0</v>
      </c>
      <c r="O276" s="9">
        <f t="shared" si="21"/>
        <v>0</v>
      </c>
      <c r="P276" s="35">
        <f>Assumptions!$C$12/12</f>
        <v>2916.6666666666665</v>
      </c>
      <c r="Q276" s="9">
        <f>Assumptions!$C$13/12</f>
        <v>1833.3333333333333</v>
      </c>
    </row>
    <row r="277" spans="1:17">
      <c r="A277" s="3">
        <f>Evaporation!A276</f>
        <v>22951</v>
      </c>
      <c r="B277" s="9">
        <f t="shared" si="22"/>
        <v>1962</v>
      </c>
      <c r="C277" s="4">
        <f>Assumptions!$C$1/Assumptions!$C$2*VLOOKUP(A277,Inflow!$A$2:$B$781,2,FALSE)</f>
        <v>17178</v>
      </c>
      <c r="D277">
        <f>VLOOKUP(A277,'Supplemental Flows'!$A$2:$B$781,2,FALSE)</f>
        <v>0</v>
      </c>
      <c r="E277" s="9">
        <f>VLOOKUP(J276,Assumptions!$D$33:$E$127,2)/12</f>
        <v>7500.000009106071</v>
      </c>
      <c r="F277" s="4">
        <f>VLOOKUP(J276,'Capacity Curve'!$C$2:$E$98,3,TRUE)</f>
        <v>12820</v>
      </c>
      <c r="G277" s="12">
        <f>VLOOKUP(A277,Evaporation!$A$2:$F$781,6,FALSE)/12</f>
        <v>-6.6453333333333336E-2</v>
      </c>
      <c r="H277" s="4">
        <f t="shared" si="20"/>
        <v>-851.93173333333334</v>
      </c>
      <c r="I277" s="4">
        <f>IF(J276+C277+D277-E277-H277&gt;Assumptions!$C$5,J276+C277+D277-E277-H277-Assumptions!$C$5,0)</f>
        <v>0</v>
      </c>
      <c r="J277" s="4">
        <f t="shared" si="23"/>
        <v>438404.14698037796</v>
      </c>
      <c r="K277" s="4">
        <f t="shared" si="24"/>
        <v>19848.248516079035</v>
      </c>
      <c r="L277" s="9">
        <f>(IF((Assumptions!$C$12/12)-E277&lt;0,0,(Assumptions!$C$12/12)-E277))</f>
        <v>0</v>
      </c>
      <c r="M277" s="9"/>
      <c r="N277" s="9"/>
      <c r="O277" s="9">
        <f t="shared" si="21"/>
        <v>0</v>
      </c>
      <c r="P277" s="35">
        <f>Assumptions!$C$12/12</f>
        <v>2916.6666666666665</v>
      </c>
      <c r="Q277" s="9">
        <f>Assumptions!$C$13/12</f>
        <v>1833.3333333333333</v>
      </c>
    </row>
    <row r="278" spans="1:17">
      <c r="A278" s="3">
        <f>Evaporation!A277</f>
        <v>22981</v>
      </c>
      <c r="B278" s="9">
        <f t="shared" si="22"/>
        <v>1962</v>
      </c>
      <c r="C278" s="4">
        <f>Assumptions!$C$1/Assumptions!$C$2*VLOOKUP(A278,Inflow!$A$2:$B$781,2,FALSE)</f>
        <v>10975</v>
      </c>
      <c r="D278">
        <f>VLOOKUP(A278,'Supplemental Flows'!$A$2:$B$781,2,FALSE)</f>
        <v>0</v>
      </c>
      <c r="E278" s="9">
        <f>VLOOKUP(J277,Assumptions!$D$33:$E$127,2)/12</f>
        <v>7500.0000098953169</v>
      </c>
      <c r="F278" s="4">
        <f>VLOOKUP(J277,'Capacity Curve'!$C$2:$E$98,3,TRUE)</f>
        <v>13240</v>
      </c>
      <c r="G278" s="12">
        <f>VLOOKUP(A278,Evaporation!$A$2:$F$781,6,FALSE)/12</f>
        <v>4.9780000000000012E-2</v>
      </c>
      <c r="H278" s="4">
        <f t="shared" si="20"/>
        <v>659.08720000000017</v>
      </c>
      <c r="I278" s="4">
        <f>IF(J277+C278+D278-E278-H278&gt;Assumptions!$C$5,J277+C278+D278-E278-H278-Assumptions!$C$5,0)</f>
        <v>0</v>
      </c>
      <c r="J278" s="4">
        <f t="shared" si="23"/>
        <v>441220.05977048265</v>
      </c>
      <c r="K278" s="4">
        <f t="shared" ref="K278:K300" si="25">IF(J278&lt;K277,J278,K277)</f>
        <v>19848.248516079035</v>
      </c>
      <c r="L278" s="9">
        <f>(IF((Assumptions!$C$12/12)-E278&lt;0,0,(Assumptions!$C$12/12)-E278))</f>
        <v>0</v>
      </c>
      <c r="M278" s="9">
        <f>SUM(L267:L278)</f>
        <v>0</v>
      </c>
      <c r="N278" s="9">
        <f>SUM(E267:E278)</f>
        <v>90000.000080435217</v>
      </c>
      <c r="O278" s="9">
        <f t="shared" si="21"/>
        <v>0</v>
      </c>
      <c r="P278" s="35">
        <f>Assumptions!$C$12/12</f>
        <v>2916.6666666666665</v>
      </c>
      <c r="Q278" s="9">
        <f>Assumptions!$C$13/12</f>
        <v>1833.3333333333333</v>
      </c>
    </row>
    <row r="279" spans="1:17">
      <c r="A279" s="3">
        <f>Evaporation!A278</f>
        <v>23012</v>
      </c>
      <c r="B279" s="9">
        <f t="shared" si="22"/>
        <v>1963</v>
      </c>
      <c r="C279" s="4">
        <f>Assumptions!$C$1/Assumptions!$C$2*VLOOKUP(A279,Inflow!$A$2:$B$781,2,FALSE)</f>
        <v>3099</v>
      </c>
      <c r="D279">
        <f>VLOOKUP(A279,'Supplemental Flows'!$A$2:$B$781,2,FALSE)</f>
        <v>0</v>
      </c>
      <c r="E279" s="9">
        <f>VLOOKUP(J278,Assumptions!$D$33:$E$127,2)/12</f>
        <v>7500.0000098953169</v>
      </c>
      <c r="F279" s="4">
        <f>VLOOKUP(J278,'Capacity Curve'!$C$2:$E$98,3,TRUE)</f>
        <v>13240</v>
      </c>
      <c r="G279" s="12">
        <f>VLOOKUP(A279,Evaporation!$A$2:$F$781,6,FALSE)/12</f>
        <v>8.7345833333333345E-2</v>
      </c>
      <c r="H279" s="4">
        <f t="shared" si="20"/>
        <v>1156.4588333333336</v>
      </c>
      <c r="I279" s="4">
        <f>IF(J278+C279+D279-E279-H279&gt;Assumptions!$C$5,J278+C279+D279-E279-H279-Assumptions!$C$5,0)</f>
        <v>0</v>
      </c>
      <c r="J279" s="4">
        <f t="shared" si="23"/>
        <v>435662.60092725401</v>
      </c>
      <c r="K279" s="4">
        <f t="shared" si="25"/>
        <v>19848.248516079035</v>
      </c>
      <c r="L279" s="9">
        <f>(IF((Assumptions!$C$12/12)-E279&lt;0,0,(Assumptions!$C$12/12)-E279))</f>
        <v>0</v>
      </c>
      <c r="O279" s="9">
        <f t="shared" si="21"/>
        <v>0</v>
      </c>
      <c r="P279" s="35">
        <f>Assumptions!$C$12/12</f>
        <v>2916.6666666666665</v>
      </c>
      <c r="Q279" s="9">
        <f>Assumptions!$C$13/12</f>
        <v>1833.3333333333333</v>
      </c>
    </row>
    <row r="280" spans="1:17">
      <c r="A280" s="3">
        <f>Evaporation!A279</f>
        <v>23043</v>
      </c>
      <c r="B280" s="9">
        <f t="shared" si="22"/>
        <v>1963</v>
      </c>
      <c r="C280" s="4">
        <f>Assumptions!$C$1/Assumptions!$C$2*VLOOKUP(A280,Inflow!$A$2:$B$781,2,FALSE)</f>
        <v>2280</v>
      </c>
      <c r="D280">
        <f>VLOOKUP(A280,'Supplemental Flows'!$A$2:$B$781,2,FALSE)</f>
        <v>0</v>
      </c>
      <c r="E280" s="9">
        <f>VLOOKUP(J279,Assumptions!$D$33:$E$127,2)/12</f>
        <v>7500.0000098953169</v>
      </c>
      <c r="F280" s="4">
        <f>VLOOKUP(J279,'Capacity Curve'!$C$2:$E$98,3,TRUE)</f>
        <v>13240</v>
      </c>
      <c r="G280" s="12">
        <f>VLOOKUP(A280,Evaporation!$A$2:$F$781,6,FALSE)/12</f>
        <v>0.14761916666666666</v>
      </c>
      <c r="H280" s="4">
        <f t="shared" si="20"/>
        <v>1954.4777666666666</v>
      </c>
      <c r="I280" s="4">
        <f>IF(J279+C280+D280-E280-H280&gt;Assumptions!$C$5,J279+C280+D280-E280-H280-Assumptions!$C$5,0)</f>
        <v>0</v>
      </c>
      <c r="J280" s="4">
        <f t="shared" si="23"/>
        <v>428488.12315069203</v>
      </c>
      <c r="K280" s="4">
        <f t="shared" si="25"/>
        <v>19848.248516079035</v>
      </c>
      <c r="L280" s="9">
        <f>(IF((Assumptions!$C$12/12)-E280&lt;0,0,(Assumptions!$C$12/12)-E280))</f>
        <v>0</v>
      </c>
      <c r="O280" s="9">
        <f t="shared" si="21"/>
        <v>0</v>
      </c>
      <c r="P280" s="35">
        <f>Assumptions!$C$12/12</f>
        <v>2916.6666666666665</v>
      </c>
      <c r="Q280" s="9">
        <f>Assumptions!$C$13/12</f>
        <v>1833.3333333333333</v>
      </c>
    </row>
    <row r="281" spans="1:17">
      <c r="A281" s="3">
        <f>Evaporation!A280</f>
        <v>23071</v>
      </c>
      <c r="B281" s="9">
        <f t="shared" si="22"/>
        <v>1963</v>
      </c>
      <c r="C281" s="4">
        <f>Assumptions!$C$1/Assumptions!$C$2*VLOOKUP(A281,Inflow!$A$2:$B$781,2,FALSE)</f>
        <v>4117</v>
      </c>
      <c r="D281">
        <f>VLOOKUP(A281,'Supplemental Flows'!$A$2:$B$781,2,FALSE)</f>
        <v>0</v>
      </c>
      <c r="E281" s="9">
        <f>VLOOKUP(J280,Assumptions!$D$33:$E$127,2)/12</f>
        <v>7500.000009106071</v>
      </c>
      <c r="F281" s="4">
        <f>VLOOKUP(J280,'Capacity Curve'!$C$2:$E$98,3,TRUE)</f>
        <v>12820</v>
      </c>
      <c r="G281" s="12">
        <f>VLOOKUP(A281,Evaporation!$A$2:$F$781,6,FALSE)/12</f>
        <v>0.26728666666666667</v>
      </c>
      <c r="H281" s="4">
        <f t="shared" si="20"/>
        <v>3426.6150666666667</v>
      </c>
      <c r="I281" s="4">
        <f>IF(J280+C281+D281-E281-H281&gt;Assumptions!$C$5,J280+C281+D281-E281-H281-Assumptions!$C$5,0)</f>
        <v>0</v>
      </c>
      <c r="J281" s="4">
        <f t="shared" si="23"/>
        <v>421678.50807491929</v>
      </c>
      <c r="K281" s="4">
        <f t="shared" si="25"/>
        <v>19848.248516079035</v>
      </c>
      <c r="L281" s="9">
        <f>(IF((Assumptions!$C$12/12)-E281&lt;0,0,(Assumptions!$C$12/12)-E281))</f>
        <v>0</v>
      </c>
      <c r="O281" s="9">
        <f t="shared" si="21"/>
        <v>0</v>
      </c>
      <c r="P281" s="35">
        <f>Assumptions!$C$12/12</f>
        <v>2916.6666666666665</v>
      </c>
      <c r="Q281" s="9">
        <f>Assumptions!$C$13/12</f>
        <v>1833.3333333333333</v>
      </c>
    </row>
    <row r="282" spans="1:17">
      <c r="A282" s="3">
        <f>Evaporation!A281</f>
        <v>23102</v>
      </c>
      <c r="B282" s="9">
        <f t="shared" si="22"/>
        <v>1963</v>
      </c>
      <c r="C282" s="4">
        <f>Assumptions!$C$1/Assumptions!$C$2*VLOOKUP(A282,Inflow!$A$2:$B$781,2,FALSE)</f>
        <v>19498</v>
      </c>
      <c r="D282">
        <f>VLOOKUP(A282,'Supplemental Flows'!$A$2:$B$781,2,FALSE)</f>
        <v>0</v>
      </c>
      <c r="E282" s="9">
        <f>VLOOKUP(J281,Assumptions!$D$33:$E$127,2)/12</f>
        <v>7500.000009106071</v>
      </c>
      <c r="F282" s="4">
        <f>VLOOKUP(J281,'Capacity Curve'!$C$2:$E$98,3,TRUE)</f>
        <v>12820</v>
      </c>
      <c r="G282" s="12">
        <f>VLOOKUP(A282,Evaporation!$A$2:$F$781,6,FALSE)/12</f>
        <v>2.2940000000000006E-2</v>
      </c>
      <c r="H282" s="4">
        <f t="shared" si="20"/>
        <v>294.09080000000006</v>
      </c>
      <c r="I282" s="4">
        <f>IF(J281+C282+D282-E282-H282&gt;Assumptions!$C$5,J281+C282+D282-E282-H282-Assumptions!$C$5,0)</f>
        <v>0</v>
      </c>
      <c r="J282" s="4">
        <f t="shared" si="23"/>
        <v>433382.41726581322</v>
      </c>
      <c r="K282" s="4">
        <f t="shared" si="25"/>
        <v>19848.248516079035</v>
      </c>
      <c r="L282" s="9">
        <f>(IF((Assumptions!$C$12/12)-E282&lt;0,0,(Assumptions!$C$12/12)-E282))</f>
        <v>0</v>
      </c>
      <c r="O282" s="9">
        <f t="shared" si="21"/>
        <v>0</v>
      </c>
      <c r="P282" s="35">
        <f>Assumptions!$C$12/12</f>
        <v>2916.6666666666665</v>
      </c>
      <c r="Q282" s="9">
        <f>Assumptions!$C$13/12</f>
        <v>1833.3333333333333</v>
      </c>
    </row>
    <row r="283" spans="1:17">
      <c r="A283" s="3">
        <f>Evaporation!A282</f>
        <v>23132</v>
      </c>
      <c r="B283" s="9">
        <f t="shared" si="22"/>
        <v>1963</v>
      </c>
      <c r="C283" s="4">
        <f>Assumptions!$C$1/Assumptions!$C$2*VLOOKUP(A283,Inflow!$A$2:$B$781,2,FALSE)</f>
        <v>18071</v>
      </c>
      <c r="D283">
        <f>VLOOKUP(A283,'Supplemental Flows'!$A$2:$B$781,2,FALSE)</f>
        <v>0</v>
      </c>
      <c r="E283" s="9">
        <f>VLOOKUP(J282,Assumptions!$D$33:$E$127,2)/12</f>
        <v>7500.000009106071</v>
      </c>
      <c r="F283" s="4">
        <f>VLOOKUP(J282,'Capacity Curve'!$C$2:$E$98,3,TRUE)</f>
        <v>12820</v>
      </c>
      <c r="G283" s="12">
        <f>VLOOKUP(A283,Evaporation!$A$2:$F$781,6,FALSE)/12</f>
        <v>9.9971666666666681E-2</v>
      </c>
      <c r="H283" s="4">
        <f t="shared" si="20"/>
        <v>1281.6367666666667</v>
      </c>
      <c r="I283" s="4">
        <f>IF(J282+C283+D283-E283-H283&gt;Assumptions!$C$5,J282+C283+D283-E283-H283-Assumptions!$C$5,0)</f>
        <v>0</v>
      </c>
      <c r="J283" s="4">
        <f t="shared" si="23"/>
        <v>442671.78049004049</v>
      </c>
      <c r="K283" s="4">
        <f t="shared" si="25"/>
        <v>19848.248516079035</v>
      </c>
      <c r="L283" s="9">
        <f>(IF((Assumptions!$C$12/12)-E283&lt;0,0,(Assumptions!$C$12/12)-E283))</f>
        <v>0</v>
      </c>
      <c r="O283" s="9">
        <f t="shared" si="21"/>
        <v>0</v>
      </c>
      <c r="P283" s="35">
        <f>Assumptions!$C$12/12</f>
        <v>2916.6666666666665</v>
      </c>
      <c r="Q283" s="9">
        <f>Assumptions!$C$13/12</f>
        <v>1833.3333333333333</v>
      </c>
    </row>
    <row r="284" spans="1:17">
      <c r="A284" s="3">
        <f>Evaporation!A283</f>
        <v>23163</v>
      </c>
      <c r="B284" s="9">
        <f t="shared" si="22"/>
        <v>1963</v>
      </c>
      <c r="C284" s="4">
        <f>Assumptions!$C$1/Assumptions!$C$2*VLOOKUP(A284,Inflow!$A$2:$B$781,2,FALSE)</f>
        <v>205</v>
      </c>
      <c r="D284">
        <f>VLOOKUP(A284,'Supplemental Flows'!$A$2:$B$781,2,FALSE)</f>
        <v>0</v>
      </c>
      <c r="E284" s="9">
        <f>VLOOKUP(J283,Assumptions!$D$33:$E$127,2)/12</f>
        <v>7500.0000098953169</v>
      </c>
      <c r="F284" s="4">
        <f>VLOOKUP(J283,'Capacity Curve'!$C$2:$E$98,3,TRUE)</f>
        <v>13240</v>
      </c>
      <c r="G284" s="12">
        <f>VLOOKUP(A284,Evaporation!$A$2:$F$781,6,FALSE)/12</f>
        <v>0.44480666666666674</v>
      </c>
      <c r="H284" s="4">
        <f t="shared" si="20"/>
        <v>5889.2402666666676</v>
      </c>
      <c r="I284" s="4">
        <f>IF(J283+C284+D284-E284-H284&gt;Assumptions!$C$5,J283+C284+D284-E284-H284-Assumptions!$C$5,0)</f>
        <v>0</v>
      </c>
      <c r="J284" s="4">
        <f t="shared" si="23"/>
        <v>429487.5402134785</v>
      </c>
      <c r="K284" s="4">
        <f t="shared" si="25"/>
        <v>19848.248516079035</v>
      </c>
      <c r="L284" s="9">
        <f>(IF((Assumptions!$C$12/12)-E284&lt;0,0,(Assumptions!$C$12/12)-E284))</f>
        <v>0</v>
      </c>
      <c r="O284" s="9">
        <f t="shared" si="21"/>
        <v>0</v>
      </c>
      <c r="P284" s="35">
        <f>Assumptions!$C$12/12</f>
        <v>2916.6666666666665</v>
      </c>
      <c r="Q284" s="9">
        <f>Assumptions!$C$13/12</f>
        <v>1833.3333333333333</v>
      </c>
    </row>
    <row r="285" spans="1:17">
      <c r="A285" s="3">
        <f>Evaporation!A284</f>
        <v>23193</v>
      </c>
      <c r="B285" s="9">
        <f t="shared" si="22"/>
        <v>1963</v>
      </c>
      <c r="C285" s="4">
        <f>Assumptions!$C$1/Assumptions!$C$2*VLOOKUP(A285,Inflow!$A$2:$B$781,2,FALSE)</f>
        <v>0</v>
      </c>
      <c r="D285">
        <f>VLOOKUP(A285,'Supplemental Flows'!$A$2:$B$781,2,FALSE)</f>
        <v>0</v>
      </c>
      <c r="E285" s="9">
        <f>VLOOKUP(J284,Assumptions!$D$33:$E$127,2)/12</f>
        <v>7500.000009106071</v>
      </c>
      <c r="F285" s="4">
        <f>VLOOKUP(J284,'Capacity Curve'!$C$2:$E$98,3,TRUE)</f>
        <v>12820</v>
      </c>
      <c r="G285" s="12">
        <f>VLOOKUP(A285,Evaporation!$A$2:$F$781,6,FALSE)/12</f>
        <v>0.42748416666666667</v>
      </c>
      <c r="H285" s="4">
        <f t="shared" si="20"/>
        <v>5480.3470166666666</v>
      </c>
      <c r="I285" s="4">
        <f>IF(J284+C285+D285-E285-H285&gt;Assumptions!$C$5,J284+C285+D285-E285-H285-Assumptions!$C$5,0)</f>
        <v>0</v>
      </c>
      <c r="J285" s="4">
        <f t="shared" si="23"/>
        <v>416507.19318770577</v>
      </c>
      <c r="K285" s="4">
        <f t="shared" si="25"/>
        <v>19848.248516079035</v>
      </c>
      <c r="L285" s="9">
        <f>(IF((Assumptions!$C$12/12)-E285&lt;0,0,(Assumptions!$C$12/12)-E285))</f>
        <v>0</v>
      </c>
      <c r="O285" s="9">
        <f t="shared" si="21"/>
        <v>0</v>
      </c>
      <c r="P285" s="35">
        <f>Assumptions!$C$12/12</f>
        <v>2916.6666666666665</v>
      </c>
      <c r="Q285" s="9">
        <f>Assumptions!$C$13/12</f>
        <v>1833.3333333333333</v>
      </c>
    </row>
    <row r="286" spans="1:17">
      <c r="A286" s="3">
        <f>Evaporation!A285</f>
        <v>23224</v>
      </c>
      <c r="B286" s="9">
        <f t="shared" si="22"/>
        <v>1963</v>
      </c>
      <c r="C286" s="4">
        <f>Assumptions!$C$1/Assumptions!$C$2*VLOOKUP(A286,Inflow!$A$2:$B$781,2,FALSE)</f>
        <v>0</v>
      </c>
      <c r="D286">
        <f>VLOOKUP(A286,'Supplemental Flows'!$A$2:$B$781,2,FALSE)</f>
        <v>0</v>
      </c>
      <c r="E286" s="9">
        <f>VLOOKUP(J285,Assumptions!$D$33:$E$127,2)/12</f>
        <v>7500.0000083747263</v>
      </c>
      <c r="F286" s="4">
        <f>VLOOKUP(J285,'Capacity Curve'!$C$2:$E$98,3,TRUE)</f>
        <v>12520</v>
      </c>
      <c r="G286" s="12">
        <f>VLOOKUP(A286,Evaporation!$A$2:$F$781,6,FALSE)/12</f>
        <v>0.55965500000000001</v>
      </c>
      <c r="H286" s="4">
        <f t="shared" si="20"/>
        <v>7006.8806000000004</v>
      </c>
      <c r="I286" s="4">
        <f>IF(J285+C286+D286-E286-H286&gt;Assumptions!$C$5,J285+C286+D286-E286-H286-Assumptions!$C$5,0)</f>
        <v>0</v>
      </c>
      <c r="J286" s="4">
        <f t="shared" si="23"/>
        <v>402000.31257933105</v>
      </c>
      <c r="K286" s="4">
        <f t="shared" si="25"/>
        <v>19848.248516079035</v>
      </c>
      <c r="L286" s="9">
        <f>(IF((Assumptions!$C$12/12)-E286&lt;0,0,(Assumptions!$C$12/12)-E286))</f>
        <v>0</v>
      </c>
      <c r="O286" s="9">
        <f t="shared" si="21"/>
        <v>0</v>
      </c>
      <c r="P286" s="35">
        <f>Assumptions!$C$12/12</f>
        <v>2916.6666666666665</v>
      </c>
      <c r="Q286" s="9">
        <f>Assumptions!$C$13/12</f>
        <v>1833.3333333333333</v>
      </c>
    </row>
    <row r="287" spans="1:17">
      <c r="A287" s="3">
        <f>Evaporation!A286</f>
        <v>23255</v>
      </c>
      <c r="B287" s="9">
        <f t="shared" si="22"/>
        <v>1963</v>
      </c>
      <c r="C287" s="4">
        <f>Assumptions!$C$1/Assumptions!$C$2*VLOOKUP(A287,Inflow!$A$2:$B$781,2,FALSE)</f>
        <v>0</v>
      </c>
      <c r="D287">
        <f>VLOOKUP(A287,'Supplemental Flows'!$A$2:$B$781,2,FALSE)</f>
        <v>0</v>
      </c>
      <c r="E287" s="9">
        <f>VLOOKUP(J286,Assumptions!$D$33:$E$127,2)/12</f>
        <v>7500.0000083747263</v>
      </c>
      <c r="F287" s="4">
        <f>VLOOKUP(J286,'Capacity Curve'!$C$2:$E$98,3,TRUE)</f>
        <v>12520</v>
      </c>
      <c r="G287" s="12">
        <f>VLOOKUP(A287,Evaporation!$A$2:$F$781,6,FALSE)/12</f>
        <v>0.34662583333333336</v>
      </c>
      <c r="H287" s="4">
        <f t="shared" si="20"/>
        <v>4339.7554333333337</v>
      </c>
      <c r="I287" s="4">
        <f>IF(J286+C287+D287-E287-H287&gt;Assumptions!$C$5,J286+C287+D287-E287-H287-Assumptions!$C$5,0)</f>
        <v>0</v>
      </c>
      <c r="J287" s="4">
        <f t="shared" si="23"/>
        <v>390160.55713762296</v>
      </c>
      <c r="K287" s="4">
        <f t="shared" si="25"/>
        <v>19848.248516079035</v>
      </c>
      <c r="L287" s="9">
        <f>(IF((Assumptions!$C$12/12)-E287&lt;0,0,(Assumptions!$C$12/12)-E287))</f>
        <v>0</v>
      </c>
      <c r="O287" s="9">
        <f t="shared" si="21"/>
        <v>0</v>
      </c>
      <c r="P287" s="35">
        <f>Assumptions!$C$12/12</f>
        <v>2916.6666666666665</v>
      </c>
      <c r="Q287" s="9">
        <f>Assumptions!$C$13/12</f>
        <v>1833.3333333333333</v>
      </c>
    </row>
    <row r="288" spans="1:17">
      <c r="A288" s="3">
        <f>Evaporation!A287</f>
        <v>23285</v>
      </c>
      <c r="B288" s="9">
        <f t="shared" si="22"/>
        <v>1963</v>
      </c>
      <c r="C288" s="4">
        <f>Assumptions!$C$1/Assumptions!$C$2*VLOOKUP(A288,Inflow!$A$2:$B$781,2,FALSE)</f>
        <v>0</v>
      </c>
      <c r="D288">
        <f>VLOOKUP(A288,'Supplemental Flows'!$A$2:$B$781,2,FALSE)</f>
        <v>0</v>
      </c>
      <c r="E288" s="9">
        <f>VLOOKUP(J287,Assumptions!$D$33:$E$127,2)/12</f>
        <v>7500.0000076940487</v>
      </c>
      <c r="F288" s="4">
        <f>VLOOKUP(J287,'Capacity Curve'!$C$2:$E$98,3,TRUE)</f>
        <v>12000</v>
      </c>
      <c r="G288" s="12">
        <f>VLOOKUP(A288,Evaporation!$A$2:$F$781,6,FALSE)/12</f>
        <v>0.45018583333333334</v>
      </c>
      <c r="H288" s="4">
        <f t="shared" si="20"/>
        <v>5402.2300000000005</v>
      </c>
      <c r="I288" s="4">
        <f>IF(J287+C288+D288-E288-H288&gt;Assumptions!$C$5,J287+C288+D288-E288-H288-Assumptions!$C$5,0)</f>
        <v>0</v>
      </c>
      <c r="J288" s="4">
        <f t="shared" si="23"/>
        <v>377258.32712992892</v>
      </c>
      <c r="K288" s="4">
        <f t="shared" si="25"/>
        <v>19848.248516079035</v>
      </c>
      <c r="L288" s="9">
        <f>(IF((Assumptions!$C$12/12)-E288&lt;0,0,(Assumptions!$C$12/12)-E288))</f>
        <v>0</v>
      </c>
      <c r="O288" s="9">
        <f t="shared" si="21"/>
        <v>0</v>
      </c>
      <c r="P288" s="35">
        <f>Assumptions!$C$12/12</f>
        <v>2916.6666666666665</v>
      </c>
      <c r="Q288" s="9">
        <f>Assumptions!$C$13/12</f>
        <v>1833.3333333333333</v>
      </c>
    </row>
    <row r="289" spans="1:17">
      <c r="A289" s="3">
        <f>Evaporation!A288</f>
        <v>23316</v>
      </c>
      <c r="B289" s="9">
        <f t="shared" si="22"/>
        <v>1963</v>
      </c>
      <c r="C289" s="4">
        <f>Assumptions!$C$1/Assumptions!$C$2*VLOOKUP(A289,Inflow!$A$2:$B$781,2,FALSE)</f>
        <v>0</v>
      </c>
      <c r="D289">
        <f>VLOOKUP(A289,'Supplemental Flows'!$A$2:$B$781,2,FALSE)</f>
        <v>0</v>
      </c>
      <c r="E289" s="9">
        <f>VLOOKUP(J288,Assumptions!$D$33:$E$127,2)/12</f>
        <v>7500.0000070614287</v>
      </c>
      <c r="F289" s="4">
        <f>VLOOKUP(J288,'Capacity Curve'!$C$2:$E$98,3,TRUE)</f>
        <v>11600</v>
      </c>
      <c r="G289" s="12">
        <f>VLOOKUP(A289,Evaporation!$A$2:$F$781,6,FALSE)/12</f>
        <v>0.11434666666666667</v>
      </c>
      <c r="H289" s="4">
        <f t="shared" si="20"/>
        <v>1326.4213333333332</v>
      </c>
      <c r="I289" s="4">
        <f>IF(J288+C289+D289-E289-H289&gt;Assumptions!$C$5,J288+C289+D289-E289-H289-Assumptions!$C$5,0)</f>
        <v>0</v>
      </c>
      <c r="J289" s="4">
        <f t="shared" si="23"/>
        <v>368431.90578953415</v>
      </c>
      <c r="K289" s="4">
        <f t="shared" si="25"/>
        <v>19848.248516079035</v>
      </c>
      <c r="L289" s="9">
        <f>(IF((Assumptions!$C$12/12)-E289&lt;0,0,(Assumptions!$C$12/12)-E289))</f>
        <v>0</v>
      </c>
      <c r="M289" s="9"/>
      <c r="N289" s="9"/>
      <c r="O289" s="9">
        <f t="shared" si="21"/>
        <v>0</v>
      </c>
      <c r="P289" s="35">
        <f>Assumptions!$C$12/12</f>
        <v>2916.6666666666665</v>
      </c>
      <c r="Q289" s="9">
        <f>Assumptions!$C$13/12</f>
        <v>1833.3333333333333</v>
      </c>
    </row>
    <row r="290" spans="1:17">
      <c r="A290" s="3">
        <f>Evaporation!A289</f>
        <v>23346</v>
      </c>
      <c r="B290" s="9">
        <f t="shared" si="22"/>
        <v>1963</v>
      </c>
      <c r="C290" s="4">
        <f>Assumptions!$C$1/Assumptions!$C$2*VLOOKUP(A290,Inflow!$A$2:$B$781,2,FALSE)</f>
        <v>0</v>
      </c>
      <c r="D290">
        <f>VLOOKUP(A290,'Supplemental Flows'!$A$2:$B$781,2,FALSE)</f>
        <v>0</v>
      </c>
      <c r="E290" s="9">
        <f>VLOOKUP(J289,Assumptions!$D$33:$E$127,2)/12</f>
        <v>7500.0000070614287</v>
      </c>
      <c r="F290" s="4">
        <f>VLOOKUP(J289,'Capacity Curve'!$C$2:$E$98,3,TRUE)</f>
        <v>11600</v>
      </c>
      <c r="G290" s="12">
        <f>VLOOKUP(A290,Evaporation!$A$2:$F$781,6,FALSE)/12</f>
        <v>1.0699166666666669E-2</v>
      </c>
      <c r="H290" s="4">
        <f t="shared" si="20"/>
        <v>124.11033333333336</v>
      </c>
      <c r="I290" s="4">
        <f>IF(J289+C290+D290-E290-H290&gt;Assumptions!$C$5,J289+C290+D290-E290-H290-Assumptions!$C$5,0)</f>
        <v>0</v>
      </c>
      <c r="J290" s="4">
        <f t="shared" si="23"/>
        <v>360807.79544913943</v>
      </c>
      <c r="K290" s="4">
        <f t="shared" si="25"/>
        <v>19848.248516079035</v>
      </c>
      <c r="L290" s="9">
        <f>(IF((Assumptions!$C$12/12)-E290&lt;0,0,(Assumptions!$C$12/12)-E290))</f>
        <v>0</v>
      </c>
      <c r="M290" s="9">
        <f>SUM(L279:L290)</f>
        <v>0</v>
      </c>
      <c r="N290" s="9">
        <f>SUM(E279:E290)</f>
        <v>90000.000104676612</v>
      </c>
      <c r="O290" s="9">
        <f t="shared" si="21"/>
        <v>0</v>
      </c>
      <c r="P290" s="35">
        <f>Assumptions!$C$12/12</f>
        <v>2916.6666666666665</v>
      </c>
      <c r="Q290" s="9">
        <f>Assumptions!$C$13/12</f>
        <v>1833.3333333333333</v>
      </c>
    </row>
    <row r="291" spans="1:17">
      <c r="A291" s="3">
        <f>Evaporation!A290</f>
        <v>23377</v>
      </c>
      <c r="B291" s="9">
        <f t="shared" si="22"/>
        <v>1964</v>
      </c>
      <c r="C291" s="4">
        <f>Assumptions!$C$1/Assumptions!$C$2*VLOOKUP(A291,Inflow!$A$2:$B$781,2,FALSE)</f>
        <v>0</v>
      </c>
      <c r="D291">
        <f>VLOOKUP(A291,'Supplemental Flows'!$A$2:$B$781,2,FALSE)</f>
        <v>0</v>
      </c>
      <c r="E291" s="9">
        <f>VLOOKUP(J290,Assumptions!$D$33:$E$127,2)/12</f>
        <v>7500.0000064706583</v>
      </c>
      <c r="F291" s="4">
        <f>VLOOKUP(J290,'Capacity Curve'!$C$2:$E$98,3,TRUE)</f>
        <v>11220</v>
      </c>
      <c r="G291" s="12">
        <f>VLOOKUP(A291,Evaporation!$A$2:$F$781,6,FALSE)/12</f>
        <v>-3.8722500000000007E-2</v>
      </c>
      <c r="H291" s="4">
        <f t="shared" si="20"/>
        <v>-434.46645000000007</v>
      </c>
      <c r="I291" s="4">
        <f>IF(J290+C291+D291-E291-H291&gt;Assumptions!$C$5,J290+C291+D291-E291-H291-Assumptions!$C$5,0)</f>
        <v>0</v>
      </c>
      <c r="J291" s="4">
        <f t="shared" si="23"/>
        <v>353742.26189266879</v>
      </c>
      <c r="K291" s="4">
        <f t="shared" si="25"/>
        <v>19848.248516079035</v>
      </c>
      <c r="L291" s="9">
        <f>(IF((Assumptions!$C$12/12)-E291&lt;0,0,(Assumptions!$C$12/12)-E291))</f>
        <v>0</v>
      </c>
      <c r="O291" s="9">
        <f t="shared" si="21"/>
        <v>0</v>
      </c>
      <c r="P291" s="35">
        <f>Assumptions!$C$12/12</f>
        <v>2916.6666666666665</v>
      </c>
      <c r="Q291" s="9">
        <f>Assumptions!$C$13/12</f>
        <v>1833.3333333333333</v>
      </c>
    </row>
    <row r="292" spans="1:17">
      <c r="A292" s="3">
        <f>Evaporation!A291</f>
        <v>23408</v>
      </c>
      <c r="B292" s="9">
        <f t="shared" si="22"/>
        <v>1964</v>
      </c>
      <c r="C292" s="4">
        <f>Assumptions!$C$1/Assumptions!$C$2*VLOOKUP(A292,Inflow!$A$2:$B$781,2,FALSE)</f>
        <v>0</v>
      </c>
      <c r="D292">
        <f>VLOOKUP(A292,'Supplemental Flows'!$A$2:$B$781,2,FALSE)</f>
        <v>0</v>
      </c>
      <c r="E292" s="9">
        <f>VLOOKUP(J291,Assumptions!$D$33:$E$127,2)/12</f>
        <v>7500.0000064706583</v>
      </c>
      <c r="F292" s="4">
        <f>VLOOKUP(J291,'Capacity Curve'!$C$2:$E$98,3,TRUE)</f>
        <v>11220</v>
      </c>
      <c r="G292" s="12">
        <f>VLOOKUP(A292,Evaporation!$A$2:$F$781,6,FALSE)/12</f>
        <v>5.8599166666666674E-2</v>
      </c>
      <c r="H292" s="4">
        <f t="shared" si="20"/>
        <v>657.48265000000004</v>
      </c>
      <c r="I292" s="4">
        <f>IF(J291+C292+D292-E292-H292&gt;Assumptions!$C$5,J291+C292+D292-E292-H292-Assumptions!$C$5,0)</f>
        <v>0</v>
      </c>
      <c r="J292" s="4">
        <f t="shared" si="23"/>
        <v>345584.77923619811</v>
      </c>
      <c r="K292" s="4">
        <f t="shared" si="25"/>
        <v>19848.248516079035</v>
      </c>
      <c r="L292" s="9">
        <f>(IF((Assumptions!$C$12/12)-E292&lt;0,0,(Assumptions!$C$12/12)-E292))</f>
        <v>0</v>
      </c>
      <c r="O292" s="9">
        <f t="shared" si="21"/>
        <v>0</v>
      </c>
      <c r="P292" s="35">
        <f>Assumptions!$C$12/12</f>
        <v>2916.6666666666665</v>
      </c>
      <c r="Q292" s="9">
        <f>Assumptions!$C$13/12</f>
        <v>1833.3333333333333</v>
      </c>
    </row>
    <row r="293" spans="1:17">
      <c r="A293" s="3">
        <f>Evaporation!A292</f>
        <v>23437</v>
      </c>
      <c r="B293" s="9">
        <f t="shared" si="22"/>
        <v>1964</v>
      </c>
      <c r="C293" s="4">
        <f>Assumptions!$C$1/Assumptions!$C$2*VLOOKUP(A293,Inflow!$A$2:$B$781,2,FALSE)</f>
        <v>0</v>
      </c>
      <c r="D293">
        <f>VLOOKUP(A293,'Supplemental Flows'!$A$2:$B$781,2,FALSE)</f>
        <v>0</v>
      </c>
      <c r="E293" s="9">
        <f>VLOOKUP(J292,Assumptions!$D$33:$E$127,2)/12</f>
        <v>7500.0000059232852</v>
      </c>
      <c r="F293" s="4">
        <f>VLOOKUP(J292,'Capacity Curve'!$C$2:$E$98,3,TRUE)</f>
        <v>10820</v>
      </c>
      <c r="G293" s="12">
        <f>VLOOKUP(A293,Evaporation!$A$2:$F$781,6,FALSE)/12</f>
        <v>2.111416666666668E-2</v>
      </c>
      <c r="H293" s="4">
        <f t="shared" si="20"/>
        <v>228.45528333333348</v>
      </c>
      <c r="I293" s="4">
        <f>IF(J292+C293+D293-E293-H293&gt;Assumptions!$C$5,J292+C293+D293-E293-H293-Assumptions!$C$5,0)</f>
        <v>0</v>
      </c>
      <c r="J293" s="4">
        <f t="shared" si="23"/>
        <v>337856.32394694153</v>
      </c>
      <c r="K293" s="4">
        <f t="shared" si="25"/>
        <v>19848.248516079035</v>
      </c>
      <c r="L293" s="9">
        <f>(IF((Assumptions!$C$12/12)-E293&lt;0,0,(Assumptions!$C$12/12)-E293))</f>
        <v>0</v>
      </c>
      <c r="O293" s="9">
        <f t="shared" si="21"/>
        <v>0</v>
      </c>
      <c r="P293" s="35">
        <f>Assumptions!$C$12/12</f>
        <v>2916.6666666666665</v>
      </c>
      <c r="Q293" s="9">
        <f>Assumptions!$C$13/12</f>
        <v>1833.3333333333333</v>
      </c>
    </row>
    <row r="294" spans="1:17">
      <c r="A294" s="3">
        <f>Evaporation!A293</f>
        <v>23468</v>
      </c>
      <c r="B294" s="9">
        <f t="shared" si="22"/>
        <v>1964</v>
      </c>
      <c r="C294" s="4">
        <f>Assumptions!$C$1/Assumptions!$C$2*VLOOKUP(A294,Inflow!$A$2:$B$781,2,FALSE)</f>
        <v>18109</v>
      </c>
      <c r="D294">
        <f>VLOOKUP(A294,'Supplemental Flows'!$A$2:$B$781,2,FALSE)</f>
        <v>0</v>
      </c>
      <c r="E294" s="9">
        <f>VLOOKUP(J293,Assumptions!$D$33:$E$127,2)/12</f>
        <v>7500.0000059232852</v>
      </c>
      <c r="F294" s="4">
        <f>VLOOKUP(J293,'Capacity Curve'!$C$2:$E$98,3,TRUE)</f>
        <v>10820</v>
      </c>
      <c r="G294" s="12">
        <f>VLOOKUP(A294,Evaporation!$A$2:$F$781,6,FALSE)/12</f>
        <v>7.0552500000000004E-2</v>
      </c>
      <c r="H294" s="4">
        <f t="shared" si="20"/>
        <v>763.37805000000003</v>
      </c>
      <c r="I294" s="4">
        <f>IF(J293+C294+D294-E294-H294&gt;Assumptions!$C$5,J293+C294+D294-E294-H294-Assumptions!$C$5,0)</f>
        <v>0</v>
      </c>
      <c r="J294" s="4">
        <f t="shared" si="23"/>
        <v>347701.94589101826</v>
      </c>
      <c r="K294" s="4">
        <f t="shared" si="25"/>
        <v>19848.248516079035</v>
      </c>
      <c r="L294" s="9">
        <f>(IF((Assumptions!$C$12/12)-E294&lt;0,0,(Assumptions!$C$12/12)-E294))</f>
        <v>0</v>
      </c>
      <c r="O294" s="9">
        <f t="shared" si="21"/>
        <v>0</v>
      </c>
      <c r="P294" s="35">
        <f>Assumptions!$C$12/12</f>
        <v>2916.6666666666665</v>
      </c>
      <c r="Q294" s="9">
        <f>Assumptions!$C$13/12</f>
        <v>1833.3333333333333</v>
      </c>
    </row>
    <row r="295" spans="1:17">
      <c r="A295" s="3">
        <f>Evaporation!A294</f>
        <v>23498</v>
      </c>
      <c r="B295" s="9">
        <f t="shared" si="22"/>
        <v>1964</v>
      </c>
      <c r="C295" s="4">
        <f>Assumptions!$C$1/Assumptions!$C$2*VLOOKUP(A295,Inflow!$A$2:$B$781,2,FALSE)</f>
        <v>11704</v>
      </c>
      <c r="D295">
        <f>VLOOKUP(A295,'Supplemental Flows'!$A$2:$B$781,2,FALSE)</f>
        <v>0</v>
      </c>
      <c r="E295" s="9">
        <f>VLOOKUP(J294,Assumptions!$D$33:$E$127,2)/12</f>
        <v>7500.0000059232852</v>
      </c>
      <c r="F295" s="4">
        <f>VLOOKUP(J294,'Capacity Curve'!$C$2:$E$98,3,TRUE)</f>
        <v>10820</v>
      </c>
      <c r="G295" s="12">
        <f>VLOOKUP(A295,Evaporation!$A$2:$F$781,6,FALSE)/12</f>
        <v>7.8506666666666655E-2</v>
      </c>
      <c r="H295" s="4">
        <f t="shared" si="20"/>
        <v>849.44213333333323</v>
      </c>
      <c r="I295" s="4">
        <f>IF(J294+C295+D295-E295-H295&gt;Assumptions!$C$5,J294+C295+D295-E295-H295-Assumptions!$C$5,0)</f>
        <v>0</v>
      </c>
      <c r="J295" s="4">
        <f t="shared" si="23"/>
        <v>351056.50375176163</v>
      </c>
      <c r="K295" s="4">
        <f t="shared" si="25"/>
        <v>19848.248516079035</v>
      </c>
      <c r="L295" s="9">
        <f>(IF((Assumptions!$C$12/12)-E295&lt;0,0,(Assumptions!$C$12/12)-E295))</f>
        <v>0</v>
      </c>
      <c r="O295" s="9">
        <f t="shared" si="21"/>
        <v>0</v>
      </c>
      <c r="P295" s="35">
        <f>Assumptions!$C$12/12</f>
        <v>2916.6666666666665</v>
      </c>
      <c r="Q295" s="9">
        <f>Assumptions!$C$13/12</f>
        <v>1833.3333333333333</v>
      </c>
    </row>
    <row r="296" spans="1:17">
      <c r="A296" s="3">
        <f>Evaporation!A295</f>
        <v>23529</v>
      </c>
      <c r="B296" s="9">
        <f t="shared" si="22"/>
        <v>1964</v>
      </c>
      <c r="C296" s="4">
        <f>Assumptions!$C$1/Assumptions!$C$2*VLOOKUP(A296,Inflow!$A$2:$B$781,2,FALSE)</f>
        <v>1848</v>
      </c>
      <c r="D296">
        <f>VLOOKUP(A296,'Supplemental Flows'!$A$2:$B$781,2,FALSE)</f>
        <v>0</v>
      </c>
      <c r="E296" s="9">
        <f>VLOOKUP(J295,Assumptions!$D$33:$E$127,2)/12</f>
        <v>7500.0000059232852</v>
      </c>
      <c r="F296" s="4">
        <f>VLOOKUP(J295,'Capacity Curve'!$C$2:$E$98,3,TRUE)</f>
        <v>10820</v>
      </c>
      <c r="G296" s="12">
        <f>VLOOKUP(A296,Evaporation!$A$2:$F$781,6,FALSE)/12</f>
        <v>0.45321666666666666</v>
      </c>
      <c r="H296" s="4">
        <f t="shared" si="20"/>
        <v>4903.8043333333335</v>
      </c>
      <c r="I296" s="4">
        <f>IF(J295+C296+D296-E296-H296&gt;Assumptions!$C$5,J295+C296+D296-E296-H296-Assumptions!$C$5,0)</f>
        <v>0</v>
      </c>
      <c r="J296" s="4">
        <f t="shared" si="23"/>
        <v>340500.69941250503</v>
      </c>
      <c r="K296" s="4">
        <f t="shared" si="25"/>
        <v>19848.248516079035</v>
      </c>
      <c r="L296" s="9">
        <f>(IF((Assumptions!$C$12/12)-E296&lt;0,0,(Assumptions!$C$12/12)-E296))</f>
        <v>0</v>
      </c>
      <c r="O296" s="9">
        <f t="shared" si="21"/>
        <v>0</v>
      </c>
      <c r="P296" s="35">
        <f>Assumptions!$C$12/12</f>
        <v>2916.6666666666665</v>
      </c>
      <c r="Q296" s="9">
        <f>Assumptions!$C$13/12</f>
        <v>1833.3333333333333</v>
      </c>
    </row>
    <row r="297" spans="1:17">
      <c r="A297" s="3">
        <f>Evaporation!A296</f>
        <v>23559</v>
      </c>
      <c r="B297" s="9">
        <f t="shared" si="22"/>
        <v>1964</v>
      </c>
      <c r="C297" s="4">
        <f>Assumptions!$C$1/Assumptions!$C$2*VLOOKUP(A297,Inflow!$A$2:$B$781,2,FALSE)</f>
        <v>434</v>
      </c>
      <c r="D297">
        <f>VLOOKUP(A297,'Supplemental Flows'!$A$2:$B$781,2,FALSE)</f>
        <v>0</v>
      </c>
      <c r="E297" s="9">
        <f>VLOOKUP(J296,Assumptions!$D$33:$E$127,2)/12</f>
        <v>7500.0000059232852</v>
      </c>
      <c r="F297" s="4">
        <f>VLOOKUP(J296,'Capacity Curve'!$C$2:$E$98,3,TRUE)</f>
        <v>10820</v>
      </c>
      <c r="G297" s="12">
        <f>VLOOKUP(A297,Evaporation!$A$2:$F$781,6,FALSE)/12</f>
        <v>0.76668416666666672</v>
      </c>
      <c r="H297" s="4">
        <f t="shared" si="20"/>
        <v>8295.5226833333345</v>
      </c>
      <c r="I297" s="4">
        <f>IF(J296+C297+D297-E297-H297&gt;Assumptions!$C$5,J296+C297+D297-E297-H297-Assumptions!$C$5,0)</f>
        <v>0</v>
      </c>
      <c r="J297" s="4">
        <f t="shared" si="23"/>
        <v>325139.17672324844</v>
      </c>
      <c r="K297" s="4">
        <f t="shared" si="25"/>
        <v>19848.248516079035</v>
      </c>
      <c r="L297" s="9">
        <f>(IF((Assumptions!$C$12/12)-E297&lt;0,0,(Assumptions!$C$12/12)-E297))</f>
        <v>0</v>
      </c>
      <c r="O297" s="9">
        <f t="shared" si="21"/>
        <v>0</v>
      </c>
      <c r="P297" s="35">
        <f>Assumptions!$C$12/12</f>
        <v>2916.6666666666665</v>
      </c>
      <c r="Q297" s="9">
        <f>Assumptions!$C$13/12</f>
        <v>1833.3333333333333</v>
      </c>
    </row>
    <row r="298" spans="1:17">
      <c r="A298" s="3">
        <f>Evaporation!A297</f>
        <v>23590</v>
      </c>
      <c r="B298" s="9">
        <f t="shared" si="22"/>
        <v>1964</v>
      </c>
      <c r="C298" s="4">
        <f>Assumptions!$C$1/Assumptions!$C$2*VLOOKUP(A298,Inflow!$A$2:$B$781,2,FALSE)</f>
        <v>0</v>
      </c>
      <c r="D298">
        <f>VLOOKUP(A298,'Supplemental Flows'!$A$2:$B$781,2,FALSE)</f>
        <v>0</v>
      </c>
      <c r="E298" s="9">
        <f>VLOOKUP(J297,Assumptions!$D$33:$E$127,2)/12</f>
        <v>7500.0000054135589</v>
      </c>
      <c r="F298" s="4">
        <f>VLOOKUP(J297,'Capacity Curve'!$C$2:$E$98,3,TRUE)</f>
        <v>10460</v>
      </c>
      <c r="G298" s="12">
        <f>VLOOKUP(A298,Evaporation!$A$2:$F$781,6,FALSE)/12</f>
        <v>0.36029333333333335</v>
      </c>
      <c r="H298" s="4">
        <f t="shared" si="20"/>
        <v>3768.668266666667</v>
      </c>
      <c r="I298" s="4">
        <f>IF(J297+C298+D298-E298-H298&gt;Assumptions!$C$5,J297+C298+D298-E298-H298-Assumptions!$C$5,0)</f>
        <v>0</v>
      </c>
      <c r="J298" s="4">
        <f t="shared" si="23"/>
        <v>313870.50845116825</v>
      </c>
      <c r="K298" s="4">
        <f t="shared" si="25"/>
        <v>19848.248516079035</v>
      </c>
      <c r="L298" s="9">
        <f>(IF((Assumptions!$C$12/12)-E298&lt;0,0,(Assumptions!$C$12/12)-E298))</f>
        <v>0</v>
      </c>
      <c r="O298" s="9">
        <f t="shared" si="21"/>
        <v>0</v>
      </c>
      <c r="P298" s="35">
        <f>Assumptions!$C$12/12</f>
        <v>2916.6666666666665</v>
      </c>
      <c r="Q298" s="9">
        <f>Assumptions!$C$13/12</f>
        <v>1833.3333333333333</v>
      </c>
    </row>
    <row r="299" spans="1:17">
      <c r="A299" s="3">
        <f>Evaporation!A298</f>
        <v>23621</v>
      </c>
      <c r="B299" s="9">
        <f t="shared" si="22"/>
        <v>1964</v>
      </c>
      <c r="C299" s="4">
        <f>Assumptions!$C$1/Assumptions!$C$2*VLOOKUP(A299,Inflow!$A$2:$B$781,2,FALSE)</f>
        <v>53618</v>
      </c>
      <c r="D299">
        <f>VLOOKUP(A299,'Supplemental Flows'!$A$2:$B$781,2,FALSE)</f>
        <v>0</v>
      </c>
      <c r="E299" s="9">
        <f>VLOOKUP(J298,Assumptions!$D$33:$E$127,2)/12</f>
        <v>7500.0000049428318</v>
      </c>
      <c r="F299" s="4">
        <f>VLOOKUP(J298,'Capacity Curve'!$C$2:$E$98,3,TRUE)</f>
        <v>10080</v>
      </c>
      <c r="G299" s="12">
        <f>VLOOKUP(A299,Evaporation!$A$2:$F$781,6,FALSE)/12</f>
        <v>-0.19887416666666669</v>
      </c>
      <c r="H299" s="4">
        <f t="shared" si="20"/>
        <v>-2004.6516000000001</v>
      </c>
      <c r="I299" s="4">
        <f>IF(J298+C299+D299-E299-H299&gt;Assumptions!$C$5,J298+C299+D299-E299-H299-Assumptions!$C$5,0)</f>
        <v>0</v>
      </c>
      <c r="J299" s="4">
        <f t="shared" si="23"/>
        <v>361993.16004622541</v>
      </c>
      <c r="K299" s="4">
        <f t="shared" si="25"/>
        <v>19848.248516079035</v>
      </c>
      <c r="L299" s="9">
        <f>(IF((Assumptions!$C$12/12)-E299&lt;0,0,(Assumptions!$C$12/12)-E299))</f>
        <v>0</v>
      </c>
      <c r="O299" s="9">
        <f t="shared" si="21"/>
        <v>0</v>
      </c>
      <c r="P299" s="35">
        <f>Assumptions!$C$12/12</f>
        <v>2916.6666666666665</v>
      </c>
      <c r="Q299" s="9">
        <f>Assumptions!$C$13/12</f>
        <v>1833.3333333333333</v>
      </c>
    </row>
    <row r="300" spans="1:17">
      <c r="A300" s="3">
        <f>Evaporation!A299</f>
        <v>23651</v>
      </c>
      <c r="B300" s="9">
        <f t="shared" si="22"/>
        <v>1964</v>
      </c>
      <c r="C300" s="4">
        <f>Assumptions!$C$1/Assumptions!$C$2*VLOOKUP(A300,Inflow!$A$2:$B$781,2,FALSE)</f>
        <v>314</v>
      </c>
      <c r="D300">
        <f>VLOOKUP(A300,'Supplemental Flows'!$A$2:$B$781,2,FALSE)</f>
        <v>0</v>
      </c>
      <c r="E300" s="9">
        <f>VLOOKUP(J299,Assumptions!$D$33:$E$127,2)/12</f>
        <v>7500.0000064706583</v>
      </c>
      <c r="F300" s="4">
        <f>VLOOKUP(J299,'Capacity Curve'!$C$2:$E$98,3,TRUE)</f>
        <v>11220</v>
      </c>
      <c r="G300" s="12">
        <f>VLOOKUP(A300,Evaporation!$A$2:$F$781,6,FALSE)/12</f>
        <v>0.32474416666666672</v>
      </c>
      <c r="H300" s="4">
        <f t="shared" ref="H300:H363" si="26">F300*G300</f>
        <v>3643.6295500000006</v>
      </c>
      <c r="I300" s="4">
        <f>IF(J299+C300+D300-E300-H300&gt;Assumptions!$C$5,J299+C300+D300-E300-H300-Assumptions!$C$5,0)</f>
        <v>0</v>
      </c>
      <c r="J300" s="4">
        <f t="shared" si="23"/>
        <v>351163.53048975475</v>
      </c>
      <c r="K300" s="4">
        <f t="shared" si="25"/>
        <v>19848.248516079035</v>
      </c>
      <c r="L300" s="9">
        <f>(IF((Assumptions!$C$12/12)-E300&lt;0,0,(Assumptions!$C$12/12)-E300))</f>
        <v>0</v>
      </c>
      <c r="O300" s="9">
        <f t="shared" si="21"/>
        <v>0</v>
      </c>
      <c r="P300" s="35">
        <f>Assumptions!$C$12/12</f>
        <v>2916.6666666666665</v>
      </c>
      <c r="Q300" s="9">
        <f>Assumptions!$C$13/12</f>
        <v>1833.3333333333333</v>
      </c>
    </row>
    <row r="301" spans="1:17">
      <c r="A301" s="3">
        <f>Evaporation!A300</f>
        <v>23682</v>
      </c>
      <c r="B301" s="9">
        <f t="shared" si="22"/>
        <v>1964</v>
      </c>
      <c r="C301" s="4">
        <f>Assumptions!$C$1/Assumptions!$C$2*VLOOKUP(A301,Inflow!$A$2:$B$781,2,FALSE)</f>
        <v>69925</v>
      </c>
      <c r="D301">
        <f>VLOOKUP(A301,'Supplemental Flows'!$A$2:$B$781,2,FALSE)</f>
        <v>0</v>
      </c>
      <c r="E301" s="9">
        <f>VLOOKUP(J300,Assumptions!$D$33:$E$127,2)/12</f>
        <v>7500.0000059232852</v>
      </c>
      <c r="F301" s="4">
        <f>VLOOKUP(J300,'Capacity Curve'!$C$2:$E$98,3,TRUE)</f>
        <v>10820</v>
      </c>
      <c r="G301" s="12">
        <f>VLOOKUP(A301,Evaporation!$A$2:$F$781,6,FALSE)/12</f>
        <v>-0.21700333333333335</v>
      </c>
      <c r="H301" s="4">
        <f t="shared" si="26"/>
        <v>-2347.9760666666671</v>
      </c>
      <c r="I301" s="4">
        <f>IF(J300+C301+D301-E301-H301&gt;Assumptions!$C$5,J300+C301+D301-E301-H301-Assumptions!$C$5,0)</f>
        <v>0</v>
      </c>
      <c r="J301" s="4">
        <f t="shared" si="23"/>
        <v>415936.50655049813</v>
      </c>
      <c r="K301" s="4">
        <f t="shared" ref="K301:K364" si="27">IF(J301&lt;K300,J301,K300)</f>
        <v>19848.248516079035</v>
      </c>
      <c r="L301" s="9">
        <f>(IF((Assumptions!$C$12/12)-E301&lt;0,0,(Assumptions!$C$12/12)-E301))</f>
        <v>0</v>
      </c>
      <c r="M301" s="9"/>
      <c r="N301" s="9"/>
      <c r="O301" s="9">
        <f t="shared" si="21"/>
        <v>0</v>
      </c>
      <c r="P301" s="35">
        <f>Assumptions!$C$12/12</f>
        <v>2916.6666666666665</v>
      </c>
      <c r="Q301" s="9">
        <f>Assumptions!$C$13/12</f>
        <v>1833.3333333333333</v>
      </c>
    </row>
    <row r="302" spans="1:17">
      <c r="A302" s="3">
        <f>Evaporation!A301</f>
        <v>23712</v>
      </c>
      <c r="B302" s="9">
        <f t="shared" si="22"/>
        <v>1964</v>
      </c>
      <c r="C302" s="4">
        <f>Assumptions!$C$1/Assumptions!$C$2*VLOOKUP(A302,Inflow!$A$2:$B$781,2,FALSE)</f>
        <v>3249</v>
      </c>
      <c r="D302">
        <f>VLOOKUP(A302,'Supplemental Flows'!$A$2:$B$781,2,FALSE)</f>
        <v>0</v>
      </c>
      <c r="E302" s="9">
        <f>VLOOKUP(J301,Assumptions!$D$33:$E$127,2)/12</f>
        <v>7500.0000083747263</v>
      </c>
      <c r="F302" s="4">
        <f>VLOOKUP(J301,'Capacity Curve'!$C$2:$E$98,3,TRUE)</f>
        <v>12520</v>
      </c>
      <c r="G302" s="12">
        <f>VLOOKUP(A302,Evaporation!$A$2:$F$781,6,FALSE)/12</f>
        <v>0.11142249999999999</v>
      </c>
      <c r="H302" s="4">
        <f t="shared" si="26"/>
        <v>1395.0096999999998</v>
      </c>
      <c r="I302" s="4">
        <f>IF(J301+C302+D302-E302-H302&gt;Assumptions!$C$5,J301+C302+D302-E302-H302-Assumptions!$C$5,0)</f>
        <v>0</v>
      </c>
      <c r="J302" s="4">
        <f t="shared" si="23"/>
        <v>410290.49684212339</v>
      </c>
      <c r="K302" s="4">
        <f t="shared" si="27"/>
        <v>19848.248516079035</v>
      </c>
      <c r="L302" s="9">
        <f>(IF((Assumptions!$C$12/12)-E302&lt;0,0,(Assumptions!$C$12/12)-E302))</f>
        <v>0</v>
      </c>
      <c r="M302" s="9">
        <f>SUM(L291:L302)</f>
        <v>0</v>
      </c>
      <c r="N302" s="9">
        <f>SUM(E291:E302)</f>
        <v>90000.000073682793</v>
      </c>
      <c r="O302" s="9">
        <f t="shared" si="21"/>
        <v>0</v>
      </c>
      <c r="P302" s="35">
        <f>Assumptions!$C$12/12</f>
        <v>2916.6666666666665</v>
      </c>
      <c r="Q302" s="9">
        <f>Assumptions!$C$13/12</f>
        <v>1833.3333333333333</v>
      </c>
    </row>
    <row r="303" spans="1:17">
      <c r="A303" s="3">
        <f>Evaporation!A302</f>
        <v>23743</v>
      </c>
      <c r="B303" s="9">
        <f t="shared" si="22"/>
        <v>1965</v>
      </c>
      <c r="C303" s="4">
        <f>Assumptions!$C$1/Assumptions!$C$2*VLOOKUP(A303,Inflow!$A$2:$B$781,2,FALSE)</f>
        <v>20105</v>
      </c>
      <c r="D303">
        <f>VLOOKUP(A303,'Supplemental Flows'!$A$2:$B$781,2,FALSE)</f>
        <v>0</v>
      </c>
      <c r="E303" s="9">
        <f>VLOOKUP(J302,Assumptions!$D$33:$E$127,2)/12</f>
        <v>7500.0000083747263</v>
      </c>
      <c r="F303" s="4">
        <f>VLOOKUP(J302,'Capacity Curve'!$C$2:$E$98,3,TRUE)</f>
        <v>12520</v>
      </c>
      <c r="G303" s="12">
        <f>VLOOKUP(A303,Evaporation!$A$2:$F$781,6,FALSE)/12</f>
        <v>-3.7455833333333341E-2</v>
      </c>
      <c r="H303" s="4">
        <f t="shared" si="26"/>
        <v>-468.94703333333342</v>
      </c>
      <c r="I303" s="4">
        <f>IF(J302+C303+D303-E303-H303&gt;Assumptions!$C$5,J302+C303+D303-E303-H303-Assumptions!$C$5,0)</f>
        <v>0</v>
      </c>
      <c r="J303" s="4">
        <f t="shared" si="23"/>
        <v>423364.44386708201</v>
      </c>
      <c r="K303" s="4">
        <f t="shared" si="27"/>
        <v>19848.248516079035</v>
      </c>
      <c r="L303" s="9">
        <f>(IF((Assumptions!$C$12/12)-E303&lt;0,0,(Assumptions!$C$12/12)-E303))</f>
        <v>0</v>
      </c>
      <c r="O303" s="9">
        <f t="shared" si="21"/>
        <v>0</v>
      </c>
      <c r="P303" s="35">
        <f>Assumptions!$C$12/12</f>
        <v>2916.6666666666665</v>
      </c>
      <c r="Q303" s="9">
        <f>Assumptions!$C$13/12</f>
        <v>1833.3333333333333</v>
      </c>
    </row>
    <row r="304" spans="1:17">
      <c r="A304" s="3">
        <f>Evaporation!A303</f>
        <v>23774</v>
      </c>
      <c r="B304" s="9">
        <f t="shared" si="22"/>
        <v>1965</v>
      </c>
      <c r="C304" s="4">
        <f>Assumptions!$C$1/Assumptions!$C$2*VLOOKUP(A304,Inflow!$A$2:$B$781,2,FALSE)</f>
        <v>31128</v>
      </c>
      <c r="D304">
        <f>VLOOKUP(A304,'Supplemental Flows'!$A$2:$B$781,2,FALSE)</f>
        <v>0</v>
      </c>
      <c r="E304" s="9">
        <f>VLOOKUP(J303,Assumptions!$D$33:$E$127,2)/12</f>
        <v>7500.000009106071</v>
      </c>
      <c r="F304" s="4">
        <f>VLOOKUP(J303,'Capacity Curve'!$C$2:$E$98,3,TRUE)</f>
        <v>12820</v>
      </c>
      <c r="G304" s="12">
        <f>VLOOKUP(A304,Evaporation!$A$2:$F$781,6,FALSE)/12</f>
        <v>-0.16263250000000001</v>
      </c>
      <c r="H304" s="4">
        <f t="shared" si="26"/>
        <v>-2084.9486500000003</v>
      </c>
      <c r="I304" s="4">
        <f>IF(J303+C304+D304-E304-H304&gt;Assumptions!$C$5,J303+C304+D304-E304-H304-Assumptions!$C$5,0)</f>
        <v>0</v>
      </c>
      <c r="J304" s="4">
        <f t="shared" si="23"/>
        <v>449077.39250797592</v>
      </c>
      <c r="K304" s="4">
        <f t="shared" si="27"/>
        <v>19848.248516079035</v>
      </c>
      <c r="L304" s="9">
        <f>(IF((Assumptions!$C$12/12)-E304&lt;0,0,(Assumptions!$C$12/12)-E304))</f>
        <v>0</v>
      </c>
      <c r="O304" s="9">
        <f t="shared" si="21"/>
        <v>0</v>
      </c>
      <c r="P304" s="35">
        <f>Assumptions!$C$12/12</f>
        <v>2916.6666666666665</v>
      </c>
      <c r="Q304" s="9">
        <f>Assumptions!$C$13/12</f>
        <v>1833.3333333333333</v>
      </c>
    </row>
    <row r="305" spans="1:17">
      <c r="A305" s="3">
        <f>Evaporation!A304</f>
        <v>23802</v>
      </c>
      <c r="B305" s="9">
        <f t="shared" si="22"/>
        <v>1965</v>
      </c>
      <c r="C305" s="4">
        <f>Assumptions!$C$1/Assumptions!$C$2*VLOOKUP(A305,Inflow!$A$2:$B$781,2,FALSE)</f>
        <v>7296</v>
      </c>
      <c r="D305">
        <f>VLOOKUP(A305,'Supplemental Flows'!$A$2:$B$781,2,FALSE)</f>
        <v>0</v>
      </c>
      <c r="E305" s="9">
        <f>VLOOKUP(J304,Assumptions!$D$33:$E$127,2)/12</f>
        <v>7500.0000098953169</v>
      </c>
      <c r="F305" s="4">
        <f>VLOOKUP(J304,'Capacity Curve'!$C$2:$E$98,3,TRUE)</f>
        <v>13240</v>
      </c>
      <c r="G305" s="12">
        <f>VLOOKUP(A305,Evaporation!$A$2:$F$781,6,FALSE)/12</f>
        <v>0.14141916666666668</v>
      </c>
      <c r="H305" s="4">
        <f t="shared" si="26"/>
        <v>1872.3897666666669</v>
      </c>
      <c r="I305" s="4">
        <f>IF(J304+C305+D305-E305-H305&gt;Assumptions!$C$5,J304+C305+D305-E305-H305-Assumptions!$C$5,0)</f>
        <v>0</v>
      </c>
      <c r="J305" s="4">
        <f t="shared" si="23"/>
        <v>447001.00273141393</v>
      </c>
      <c r="K305" s="4">
        <f t="shared" si="27"/>
        <v>19848.248516079035</v>
      </c>
      <c r="L305" s="9">
        <f>(IF((Assumptions!$C$12/12)-E305&lt;0,0,(Assumptions!$C$12/12)-E305))</f>
        <v>0</v>
      </c>
      <c r="O305" s="9">
        <f t="shared" si="21"/>
        <v>0</v>
      </c>
      <c r="P305" s="35">
        <f>Assumptions!$C$12/12</f>
        <v>2916.6666666666665</v>
      </c>
      <c r="Q305" s="9">
        <f>Assumptions!$C$13/12</f>
        <v>1833.3333333333333</v>
      </c>
    </row>
    <row r="306" spans="1:17">
      <c r="A306" s="3">
        <f>Evaporation!A305</f>
        <v>23833</v>
      </c>
      <c r="B306" s="9">
        <f t="shared" si="22"/>
        <v>1965</v>
      </c>
      <c r="C306" s="4">
        <f>Assumptions!$C$1/Assumptions!$C$2*VLOOKUP(A306,Inflow!$A$2:$B$781,2,FALSE)</f>
        <v>6414</v>
      </c>
      <c r="D306">
        <f>VLOOKUP(A306,'Supplemental Flows'!$A$2:$B$781,2,FALSE)</f>
        <v>0</v>
      </c>
      <c r="E306" s="9">
        <f>VLOOKUP(J305,Assumptions!$D$33:$E$127,2)/12</f>
        <v>7500.0000098953169</v>
      </c>
      <c r="F306" s="4">
        <f>VLOOKUP(J305,'Capacity Curve'!$C$2:$E$98,3,TRUE)</f>
        <v>13240</v>
      </c>
      <c r="G306" s="12">
        <f>VLOOKUP(A306,Evaporation!$A$2:$F$781,6,FALSE)/12</f>
        <v>0.24381250000000007</v>
      </c>
      <c r="H306" s="4">
        <f t="shared" si="26"/>
        <v>3228.0775000000008</v>
      </c>
      <c r="I306" s="4">
        <f>IF(J305+C306+D306-E306-H306&gt;Assumptions!$C$5,J305+C306+D306-E306-H306-Assumptions!$C$5,0)</f>
        <v>0</v>
      </c>
      <c r="J306" s="4">
        <f t="shared" si="23"/>
        <v>442686.92522151861</v>
      </c>
      <c r="K306" s="4">
        <f t="shared" si="27"/>
        <v>19848.248516079035</v>
      </c>
      <c r="L306" s="9">
        <f>(IF((Assumptions!$C$12/12)-E306&lt;0,0,(Assumptions!$C$12/12)-E306))</f>
        <v>0</v>
      </c>
      <c r="O306" s="9">
        <f t="shared" si="21"/>
        <v>0</v>
      </c>
      <c r="P306" s="35">
        <f>Assumptions!$C$12/12</f>
        <v>2916.6666666666665</v>
      </c>
      <c r="Q306" s="9">
        <f>Assumptions!$C$13/12</f>
        <v>1833.3333333333333</v>
      </c>
    </row>
    <row r="307" spans="1:17">
      <c r="A307" s="3">
        <f>Evaporation!A306</f>
        <v>23863</v>
      </c>
      <c r="B307" s="9">
        <f t="shared" si="22"/>
        <v>1965</v>
      </c>
      <c r="C307" s="4">
        <f>Assumptions!$C$1/Assumptions!$C$2*VLOOKUP(A307,Inflow!$A$2:$B$781,2,FALSE)</f>
        <v>30554</v>
      </c>
      <c r="D307">
        <f>VLOOKUP(A307,'Supplemental Flows'!$A$2:$B$781,2,FALSE)</f>
        <v>0</v>
      </c>
      <c r="E307" s="9">
        <f>VLOOKUP(J306,Assumptions!$D$33:$E$127,2)/12</f>
        <v>7500.0000098953169</v>
      </c>
      <c r="F307" s="4">
        <f>VLOOKUP(J306,'Capacity Curve'!$C$2:$E$98,3,TRUE)</f>
        <v>13240</v>
      </c>
      <c r="G307" s="12">
        <f>VLOOKUP(A307,Evaporation!$A$2:$F$781,6,FALSE)/12</f>
        <v>-0.29115500000000005</v>
      </c>
      <c r="H307" s="4">
        <f t="shared" si="26"/>
        <v>-3854.8922000000007</v>
      </c>
      <c r="I307" s="4">
        <f>IF(J306+C307+D307-E307-H307&gt;Assumptions!$C$5,J306+C307+D307-E307-H307-Assumptions!$C$5,0)</f>
        <v>0</v>
      </c>
      <c r="J307" s="4">
        <f t="shared" si="23"/>
        <v>469595.81741162331</v>
      </c>
      <c r="K307" s="4">
        <f t="shared" si="27"/>
        <v>19848.248516079035</v>
      </c>
      <c r="L307" s="9">
        <f>(IF((Assumptions!$C$12/12)-E307&lt;0,0,(Assumptions!$C$12/12)-E307))</f>
        <v>0</v>
      </c>
      <c r="O307" s="9">
        <f t="shared" si="21"/>
        <v>0</v>
      </c>
      <c r="P307" s="35">
        <f>Assumptions!$C$12/12</f>
        <v>2916.6666666666665</v>
      </c>
      <c r="Q307" s="9">
        <f>Assumptions!$C$13/12</f>
        <v>1833.3333333333333</v>
      </c>
    </row>
    <row r="308" spans="1:17">
      <c r="A308" s="3">
        <f>Evaporation!A307</f>
        <v>23894</v>
      </c>
      <c r="B308" s="9">
        <f t="shared" si="22"/>
        <v>1965</v>
      </c>
      <c r="C308" s="4">
        <f>Assumptions!$C$1/Assumptions!$C$2*VLOOKUP(A308,Inflow!$A$2:$B$781,2,FALSE)</f>
        <v>12439</v>
      </c>
      <c r="D308">
        <f>VLOOKUP(A308,'Supplemental Flows'!$A$2:$B$781,2,FALSE)</f>
        <v>0</v>
      </c>
      <c r="E308" s="9">
        <f>VLOOKUP(J307,Assumptions!$D$33:$E$127,2)/12</f>
        <v>7500.0000107363157</v>
      </c>
      <c r="F308" s="4">
        <f>VLOOKUP(J307,'Capacity Curve'!$C$2:$E$98,3,TRUE)</f>
        <v>18400</v>
      </c>
      <c r="G308" s="12">
        <f>VLOOKUP(A308,Evaporation!$A$2:$F$781,6,FALSE)/12</f>
        <v>0.2810091666666667</v>
      </c>
      <c r="H308" s="4">
        <f t="shared" si="26"/>
        <v>5170.568666666667</v>
      </c>
      <c r="I308" s="4">
        <f>IF(J307+C308+D308-E308-H308&gt;Assumptions!$C$5,J307+C308+D308-E308-H308-Assumptions!$C$5,0)</f>
        <v>0</v>
      </c>
      <c r="J308" s="4">
        <f t="shared" si="23"/>
        <v>469364.24873422028</v>
      </c>
      <c r="K308" s="4">
        <f t="shared" si="27"/>
        <v>19848.248516079035</v>
      </c>
      <c r="L308" s="9">
        <f>(IF((Assumptions!$C$12/12)-E308&lt;0,0,(Assumptions!$C$12/12)-E308))</f>
        <v>0</v>
      </c>
      <c r="O308" s="9">
        <f t="shared" si="21"/>
        <v>0</v>
      </c>
      <c r="P308" s="35">
        <f>Assumptions!$C$12/12</f>
        <v>2916.6666666666665</v>
      </c>
      <c r="Q308" s="9">
        <f>Assumptions!$C$13/12</f>
        <v>1833.3333333333333</v>
      </c>
    </row>
    <row r="309" spans="1:17">
      <c r="A309" s="3">
        <f>Evaporation!A308</f>
        <v>23924</v>
      </c>
      <c r="B309" s="9">
        <f t="shared" si="22"/>
        <v>1965</v>
      </c>
      <c r="C309" s="4">
        <f>Assumptions!$C$1/Assumptions!$C$2*VLOOKUP(A309,Inflow!$A$2:$B$781,2,FALSE)</f>
        <v>0</v>
      </c>
      <c r="D309">
        <f>VLOOKUP(A309,'Supplemental Flows'!$A$2:$B$781,2,FALSE)</f>
        <v>0</v>
      </c>
      <c r="E309" s="9">
        <f>VLOOKUP(J308,Assumptions!$D$33:$E$127,2)/12</f>
        <v>7500.0000107363157</v>
      </c>
      <c r="F309" s="4">
        <f>VLOOKUP(J308,'Capacity Curve'!$C$2:$E$98,3,TRUE)</f>
        <v>18400</v>
      </c>
      <c r="G309" s="12">
        <f>VLOOKUP(A309,Evaporation!$A$2:$F$781,6,FALSE)/12</f>
        <v>0.6584308333333333</v>
      </c>
      <c r="H309" s="4">
        <f t="shared" si="26"/>
        <v>12115.127333333332</v>
      </c>
      <c r="I309" s="4">
        <f>IF(J308+C309+D309-E309-H309&gt;Assumptions!$C$5,J308+C309+D309-E309-H309-Assumptions!$C$5,0)</f>
        <v>0</v>
      </c>
      <c r="J309" s="4">
        <f t="shared" si="23"/>
        <v>449749.12139015063</v>
      </c>
      <c r="K309" s="4">
        <f t="shared" si="27"/>
        <v>19848.248516079035</v>
      </c>
      <c r="L309" s="9">
        <f>(IF((Assumptions!$C$12/12)-E309&lt;0,0,(Assumptions!$C$12/12)-E309))</f>
        <v>0</v>
      </c>
      <c r="O309" s="9">
        <f t="shared" si="21"/>
        <v>0</v>
      </c>
      <c r="P309" s="35">
        <f>Assumptions!$C$12/12</f>
        <v>2916.6666666666665</v>
      </c>
      <c r="Q309" s="9">
        <f>Assumptions!$C$13/12</f>
        <v>1833.3333333333333</v>
      </c>
    </row>
    <row r="310" spans="1:17">
      <c r="A310" s="3">
        <f>Evaporation!A309</f>
        <v>23955</v>
      </c>
      <c r="B310" s="9">
        <f t="shared" si="22"/>
        <v>1965</v>
      </c>
      <c r="C310" s="4">
        <f>Assumptions!$C$1/Assumptions!$C$2*VLOOKUP(A310,Inflow!$A$2:$B$781,2,FALSE)</f>
        <v>543</v>
      </c>
      <c r="D310">
        <f>VLOOKUP(A310,'Supplemental Flows'!$A$2:$B$781,2,FALSE)</f>
        <v>0</v>
      </c>
      <c r="E310" s="9">
        <f>VLOOKUP(J309,Assumptions!$D$33:$E$127,2)/12</f>
        <v>7500.0000098953169</v>
      </c>
      <c r="F310" s="4">
        <f>VLOOKUP(J309,'Capacity Curve'!$C$2:$E$98,3,TRUE)</f>
        <v>13240</v>
      </c>
      <c r="G310" s="12">
        <f>VLOOKUP(A310,Evaporation!$A$2:$F$781,6,FALSE)/12</f>
        <v>0.4721508333333333</v>
      </c>
      <c r="H310" s="4">
        <f t="shared" si="26"/>
        <v>6251.2770333333328</v>
      </c>
      <c r="I310" s="4">
        <f>IF(J309+C310+D310-E310-H310&gt;Assumptions!$C$5,J309+C310+D310-E310-H310-Assumptions!$C$5,0)</f>
        <v>0</v>
      </c>
      <c r="J310" s="4">
        <f t="shared" si="23"/>
        <v>436540.84434692201</v>
      </c>
      <c r="K310" s="4">
        <f t="shared" si="27"/>
        <v>19848.248516079035</v>
      </c>
      <c r="L310" s="9">
        <f>(IF((Assumptions!$C$12/12)-E310&lt;0,0,(Assumptions!$C$12/12)-E310))</f>
        <v>0</v>
      </c>
      <c r="O310" s="9">
        <f t="shared" si="21"/>
        <v>0</v>
      </c>
      <c r="P310" s="35">
        <f>Assumptions!$C$12/12</f>
        <v>2916.6666666666665</v>
      </c>
      <c r="Q310" s="9">
        <f>Assumptions!$C$13/12</f>
        <v>1833.3333333333333</v>
      </c>
    </row>
    <row r="311" spans="1:17">
      <c r="A311" s="3">
        <f>Evaporation!A310</f>
        <v>23986</v>
      </c>
      <c r="B311" s="9">
        <f t="shared" si="22"/>
        <v>1965</v>
      </c>
      <c r="C311" s="4">
        <f>Assumptions!$C$1/Assumptions!$C$2*VLOOKUP(A311,Inflow!$A$2:$B$781,2,FALSE)</f>
        <v>15213</v>
      </c>
      <c r="D311">
        <f>VLOOKUP(A311,'Supplemental Flows'!$A$2:$B$781,2,FALSE)</f>
        <v>0</v>
      </c>
      <c r="E311" s="9">
        <f>VLOOKUP(J310,Assumptions!$D$33:$E$127,2)/12</f>
        <v>7500.0000098953169</v>
      </c>
      <c r="F311" s="4">
        <f>VLOOKUP(J310,'Capacity Curve'!$C$2:$E$98,3,TRUE)</f>
        <v>13240</v>
      </c>
      <c r="G311" s="12">
        <f>VLOOKUP(A311,Evaporation!$A$2:$F$781,6,FALSE)/12</f>
        <v>0.18596333333333337</v>
      </c>
      <c r="H311" s="4">
        <f t="shared" si="26"/>
        <v>2462.1545333333338</v>
      </c>
      <c r="I311" s="4">
        <f>IF(J310+C311+D311-E311-H311&gt;Assumptions!$C$5,J310+C311+D311-E311-H311-Assumptions!$C$5,0)</f>
        <v>0</v>
      </c>
      <c r="J311" s="4">
        <f t="shared" si="23"/>
        <v>441791.68980369339</v>
      </c>
      <c r="K311" s="4">
        <f t="shared" si="27"/>
        <v>19848.248516079035</v>
      </c>
      <c r="L311" s="9">
        <f>(IF((Assumptions!$C$12/12)-E311&lt;0,0,(Assumptions!$C$12/12)-E311))</f>
        <v>0</v>
      </c>
      <c r="O311" s="9">
        <f t="shared" si="21"/>
        <v>0</v>
      </c>
      <c r="P311" s="35">
        <f>Assumptions!$C$12/12</f>
        <v>2916.6666666666665</v>
      </c>
      <c r="Q311" s="9">
        <f>Assumptions!$C$13/12</f>
        <v>1833.3333333333333</v>
      </c>
    </row>
    <row r="312" spans="1:17">
      <c r="A312" s="3">
        <f>Evaporation!A311</f>
        <v>24016</v>
      </c>
      <c r="B312" s="9">
        <f t="shared" si="22"/>
        <v>1965</v>
      </c>
      <c r="C312" s="4">
        <f>Assumptions!$C$1/Assumptions!$C$2*VLOOKUP(A312,Inflow!$A$2:$B$781,2,FALSE)</f>
        <v>871</v>
      </c>
      <c r="D312">
        <f>VLOOKUP(A312,'Supplemental Flows'!$A$2:$B$781,2,FALSE)</f>
        <v>0</v>
      </c>
      <c r="E312" s="9">
        <f>VLOOKUP(J311,Assumptions!$D$33:$E$127,2)/12</f>
        <v>7500.0000098953169</v>
      </c>
      <c r="F312" s="4">
        <f>VLOOKUP(J311,'Capacity Curve'!$C$2:$E$98,3,TRUE)</f>
        <v>13240</v>
      </c>
      <c r="G312" s="12">
        <f>VLOOKUP(A312,Evaporation!$A$2:$F$781,6,FALSE)/12</f>
        <v>0.2127175</v>
      </c>
      <c r="H312" s="4">
        <f t="shared" si="26"/>
        <v>2816.3797</v>
      </c>
      <c r="I312" s="4">
        <f>IF(J311+C312+D312-E312-H312&gt;Assumptions!$C$5,J311+C312+D312-E312-H312-Assumptions!$C$5,0)</f>
        <v>0</v>
      </c>
      <c r="J312" s="4">
        <f t="shared" si="23"/>
        <v>432346.31009379809</v>
      </c>
      <c r="K312" s="4">
        <f t="shared" si="27"/>
        <v>19848.248516079035</v>
      </c>
      <c r="L312" s="9">
        <f>(IF((Assumptions!$C$12/12)-E312&lt;0,0,(Assumptions!$C$12/12)-E312))</f>
        <v>0</v>
      </c>
      <c r="O312" s="9">
        <f t="shared" si="21"/>
        <v>0</v>
      </c>
      <c r="P312" s="35">
        <f>Assumptions!$C$12/12</f>
        <v>2916.6666666666665</v>
      </c>
      <c r="Q312" s="9">
        <f>Assumptions!$C$13/12</f>
        <v>1833.3333333333333</v>
      </c>
    </row>
    <row r="313" spans="1:17">
      <c r="A313" s="3">
        <f>Evaporation!A312</f>
        <v>24047</v>
      </c>
      <c r="B313" s="9">
        <f t="shared" si="22"/>
        <v>1965</v>
      </c>
      <c r="C313" s="4">
        <f>Assumptions!$C$1/Assumptions!$C$2*VLOOKUP(A313,Inflow!$A$2:$B$781,2,FALSE)</f>
        <v>699</v>
      </c>
      <c r="D313">
        <f>VLOOKUP(A313,'Supplemental Flows'!$A$2:$B$781,2,FALSE)</f>
        <v>0</v>
      </c>
      <c r="E313" s="9">
        <f>VLOOKUP(J312,Assumptions!$D$33:$E$127,2)/12</f>
        <v>7500.000009106071</v>
      </c>
      <c r="F313" s="4">
        <f>VLOOKUP(J312,'Capacity Curve'!$C$2:$E$98,3,TRUE)</f>
        <v>12820</v>
      </c>
      <c r="G313" s="12">
        <f>VLOOKUP(A313,Evaporation!$A$2:$F$781,6,FALSE)/12</f>
        <v>3.9420833333333329E-2</v>
      </c>
      <c r="H313" s="4">
        <f t="shared" si="26"/>
        <v>505.37508333333329</v>
      </c>
      <c r="I313" s="4">
        <f>IF(J312+C313+D313-E313-H313&gt;Assumptions!$C$5,J312+C313+D313-E313-H313-Assumptions!$C$5,0)</f>
        <v>0</v>
      </c>
      <c r="J313" s="4">
        <f t="shared" si="23"/>
        <v>425039.93500135868</v>
      </c>
      <c r="K313" s="4">
        <f t="shared" si="27"/>
        <v>19848.248516079035</v>
      </c>
      <c r="L313" s="9">
        <f>(IF((Assumptions!$C$12/12)-E313&lt;0,0,(Assumptions!$C$12/12)-E313))</f>
        <v>0</v>
      </c>
      <c r="M313" s="9"/>
      <c r="N313" s="9"/>
      <c r="O313" s="9">
        <f t="shared" si="21"/>
        <v>0</v>
      </c>
      <c r="P313" s="35">
        <f>Assumptions!$C$12/12</f>
        <v>2916.6666666666665</v>
      </c>
      <c r="Q313" s="9">
        <f>Assumptions!$C$13/12</f>
        <v>1833.3333333333333</v>
      </c>
    </row>
    <row r="314" spans="1:17">
      <c r="A314" s="3">
        <f>Evaporation!A313</f>
        <v>24077</v>
      </c>
      <c r="B314" s="9">
        <f t="shared" si="22"/>
        <v>1965</v>
      </c>
      <c r="C314" s="4">
        <f>Assumptions!$C$1/Assumptions!$C$2*VLOOKUP(A314,Inflow!$A$2:$B$781,2,FALSE)</f>
        <v>549</v>
      </c>
      <c r="D314">
        <f>VLOOKUP(A314,'Supplemental Flows'!$A$2:$B$781,2,FALSE)</f>
        <v>0</v>
      </c>
      <c r="E314" s="9">
        <f>VLOOKUP(J313,Assumptions!$D$33:$E$127,2)/12</f>
        <v>7500.000009106071</v>
      </c>
      <c r="F314" s="4">
        <f>VLOOKUP(J313,'Capacity Curve'!$C$2:$E$98,3,TRUE)</f>
        <v>12820</v>
      </c>
      <c r="G314" s="12">
        <f>VLOOKUP(A314,Evaporation!$A$2:$F$781,6,FALSE)/12</f>
        <v>-3.1000000000000125E-4</v>
      </c>
      <c r="H314" s="4">
        <f t="shared" si="26"/>
        <v>-3.9742000000000162</v>
      </c>
      <c r="I314" s="4">
        <f>IF(J313+C314+D314-E314-H314&gt;Assumptions!$C$5,J313+C314+D314-E314-H314-Assumptions!$C$5,0)</f>
        <v>0</v>
      </c>
      <c r="J314" s="4">
        <f t="shared" si="23"/>
        <v>418092.90919225261</v>
      </c>
      <c r="K314" s="4">
        <f t="shared" si="27"/>
        <v>19848.248516079035</v>
      </c>
      <c r="L314" s="9">
        <f>(IF((Assumptions!$C$12/12)-E314&lt;0,0,(Assumptions!$C$12/12)-E314))</f>
        <v>0</v>
      </c>
      <c r="M314" s="9">
        <f>SUM(L303:L314)</f>
        <v>0</v>
      </c>
      <c r="N314" s="9">
        <f>SUM(E303:E314)</f>
        <v>90000.000116537456</v>
      </c>
      <c r="O314" s="9">
        <f t="shared" si="21"/>
        <v>0</v>
      </c>
      <c r="P314" s="35">
        <f>Assumptions!$C$12/12</f>
        <v>2916.6666666666665</v>
      </c>
      <c r="Q314" s="9">
        <f>Assumptions!$C$13/12</f>
        <v>1833.3333333333333</v>
      </c>
    </row>
    <row r="315" spans="1:17">
      <c r="A315" s="3">
        <f>Evaporation!A314</f>
        <v>24108</v>
      </c>
      <c r="B315" s="9">
        <f t="shared" si="22"/>
        <v>1966</v>
      </c>
      <c r="C315" s="4">
        <f>Assumptions!$C$1/Assumptions!$C$2*VLOOKUP(A315,Inflow!$A$2:$B$781,2,FALSE)</f>
        <v>531</v>
      </c>
      <c r="D315">
        <f>VLOOKUP(A315,'Supplemental Flows'!$A$2:$B$781,2,FALSE)</f>
        <v>0</v>
      </c>
      <c r="E315" s="9">
        <f>VLOOKUP(J314,Assumptions!$D$33:$E$127,2)/12</f>
        <v>7500.000009106071</v>
      </c>
      <c r="F315" s="4">
        <f>VLOOKUP(J314,'Capacity Curve'!$C$2:$E$98,3,TRUE)</f>
        <v>12820</v>
      </c>
      <c r="G315" s="12">
        <f>VLOOKUP(A315,Evaporation!$A$2:$F$781,6,FALSE)/12</f>
        <v>-2.2398333333333336E-2</v>
      </c>
      <c r="H315" s="4">
        <f t="shared" si="26"/>
        <v>-287.14663333333334</v>
      </c>
      <c r="I315" s="4">
        <f>IF(J314+C315+D315-E315-H315&gt;Assumptions!$C$5,J314+C315+D315-E315-H315-Assumptions!$C$5,0)</f>
        <v>0</v>
      </c>
      <c r="J315" s="4">
        <f t="shared" si="23"/>
        <v>411411.0558164799</v>
      </c>
      <c r="K315" s="4">
        <f t="shared" si="27"/>
        <v>19848.248516079035</v>
      </c>
      <c r="L315" s="9">
        <f>(IF((Assumptions!$C$12/12)-E315&lt;0,0,(Assumptions!$C$12/12)-E315))</f>
        <v>0</v>
      </c>
      <c r="O315" s="9">
        <f t="shared" si="21"/>
        <v>0</v>
      </c>
      <c r="P315" s="35">
        <f>Assumptions!$C$12/12</f>
        <v>2916.6666666666665</v>
      </c>
      <c r="Q315" s="9">
        <f>Assumptions!$C$13/12</f>
        <v>1833.3333333333333</v>
      </c>
    </row>
    <row r="316" spans="1:17">
      <c r="A316" s="3">
        <f>Evaporation!A315</f>
        <v>24139</v>
      </c>
      <c r="B316" s="9">
        <f t="shared" si="22"/>
        <v>1966</v>
      </c>
      <c r="C316" s="4">
        <f>Assumptions!$C$1/Assumptions!$C$2*VLOOKUP(A316,Inflow!$A$2:$B$781,2,FALSE)</f>
        <v>18530</v>
      </c>
      <c r="D316">
        <f>VLOOKUP(A316,'Supplemental Flows'!$A$2:$B$781,2,FALSE)</f>
        <v>0</v>
      </c>
      <c r="E316" s="9">
        <f>VLOOKUP(J315,Assumptions!$D$33:$E$127,2)/12</f>
        <v>7500.0000083747263</v>
      </c>
      <c r="F316" s="4">
        <f>VLOOKUP(J315,'Capacity Curve'!$C$2:$E$98,3,TRUE)</f>
        <v>12520</v>
      </c>
      <c r="G316" s="12">
        <f>VLOOKUP(A316,Evaporation!$A$2:$F$781,6,FALSE)/12</f>
        <v>-0.12357916666666668</v>
      </c>
      <c r="H316" s="4">
        <f t="shared" si="26"/>
        <v>-1547.2111666666669</v>
      </c>
      <c r="I316" s="4">
        <f>IF(J315+C316+D316-E316-H316&gt;Assumptions!$C$5,J315+C316+D316-E316-H316-Assumptions!$C$5,0)</f>
        <v>0</v>
      </c>
      <c r="J316" s="4">
        <f t="shared" si="23"/>
        <v>423988.2669747718</v>
      </c>
      <c r="K316" s="4">
        <f t="shared" si="27"/>
        <v>19848.248516079035</v>
      </c>
      <c r="L316" s="9">
        <f>(IF((Assumptions!$C$12/12)-E316&lt;0,0,(Assumptions!$C$12/12)-E316))</f>
        <v>0</v>
      </c>
      <c r="O316" s="9">
        <f t="shared" si="21"/>
        <v>0</v>
      </c>
      <c r="P316" s="35">
        <f>Assumptions!$C$12/12</f>
        <v>2916.6666666666665</v>
      </c>
      <c r="Q316" s="9">
        <f>Assumptions!$C$13/12</f>
        <v>1833.3333333333333</v>
      </c>
    </row>
    <row r="317" spans="1:17">
      <c r="A317" s="3">
        <f>Evaporation!A316</f>
        <v>24167</v>
      </c>
      <c r="B317" s="9">
        <f t="shared" si="22"/>
        <v>1966</v>
      </c>
      <c r="C317" s="4">
        <f>Assumptions!$C$1/Assumptions!$C$2*VLOOKUP(A317,Inflow!$A$2:$B$781,2,FALSE)</f>
        <v>5535</v>
      </c>
      <c r="D317">
        <f>VLOOKUP(A317,'Supplemental Flows'!$A$2:$B$781,2,FALSE)</f>
        <v>0</v>
      </c>
      <c r="E317" s="9">
        <f>VLOOKUP(J316,Assumptions!$D$33:$E$127,2)/12</f>
        <v>7500.000009106071</v>
      </c>
      <c r="F317" s="4">
        <f>VLOOKUP(J316,'Capacity Curve'!$C$2:$E$98,3,TRUE)</f>
        <v>12820</v>
      </c>
      <c r="G317" s="12">
        <f>VLOOKUP(A317,Evaporation!$A$2:$F$781,6,FALSE)/12</f>
        <v>0.25677666666666671</v>
      </c>
      <c r="H317" s="4">
        <f t="shared" si="26"/>
        <v>3291.8768666666674</v>
      </c>
      <c r="I317" s="4">
        <f>IF(J316+C317+D317-E317-H317&gt;Assumptions!$C$5,J316+C317+D317-E317-H317-Assumptions!$C$5,0)</f>
        <v>0</v>
      </c>
      <c r="J317" s="4">
        <f t="shared" si="23"/>
        <v>418731.39009899908</v>
      </c>
      <c r="K317" s="4">
        <f t="shared" si="27"/>
        <v>19848.248516079035</v>
      </c>
      <c r="L317" s="9">
        <f>(IF((Assumptions!$C$12/12)-E317&lt;0,0,(Assumptions!$C$12/12)-E317))</f>
        <v>0</v>
      </c>
      <c r="O317" s="9">
        <f t="shared" si="21"/>
        <v>0</v>
      </c>
      <c r="P317" s="35">
        <f>Assumptions!$C$12/12</f>
        <v>2916.6666666666665</v>
      </c>
      <c r="Q317" s="9">
        <f>Assumptions!$C$13/12</f>
        <v>1833.3333333333333</v>
      </c>
    </row>
    <row r="318" spans="1:17">
      <c r="A318" s="3">
        <f>Evaporation!A317</f>
        <v>24198</v>
      </c>
      <c r="B318" s="9">
        <f t="shared" si="22"/>
        <v>1966</v>
      </c>
      <c r="C318" s="4">
        <f>Assumptions!$C$1/Assumptions!$C$2*VLOOKUP(A318,Inflow!$A$2:$B$781,2,FALSE)</f>
        <v>81029</v>
      </c>
      <c r="D318">
        <f>VLOOKUP(A318,'Supplemental Flows'!$A$2:$B$781,2,FALSE)</f>
        <v>0</v>
      </c>
      <c r="E318" s="9">
        <f>VLOOKUP(J317,Assumptions!$D$33:$E$127,2)/12</f>
        <v>7500.000009106071</v>
      </c>
      <c r="F318" s="4">
        <f>VLOOKUP(J317,'Capacity Curve'!$C$2:$E$98,3,TRUE)</f>
        <v>12820</v>
      </c>
      <c r="G318" s="12">
        <f>VLOOKUP(A318,Evaporation!$A$2:$F$781,6,FALSE)/12</f>
        <v>-0.42317250000000001</v>
      </c>
      <c r="H318" s="4">
        <f t="shared" si="26"/>
        <v>-5425.0714500000004</v>
      </c>
      <c r="I318" s="4">
        <f>IF(J317+C318+D318-E318-H318&gt;Assumptions!$C$5,J317+C318+D318-E318-H318-Assumptions!$C$5,0)</f>
        <v>0</v>
      </c>
      <c r="J318" s="4">
        <f t="shared" si="23"/>
        <v>497685.461539893</v>
      </c>
      <c r="K318" s="4">
        <f t="shared" si="27"/>
        <v>19848.248516079035</v>
      </c>
      <c r="L318" s="9">
        <f>(IF((Assumptions!$C$12/12)-E318&lt;0,0,(Assumptions!$C$12/12)-E318))</f>
        <v>0</v>
      </c>
      <c r="O318" s="9">
        <f t="shared" si="21"/>
        <v>0</v>
      </c>
      <c r="P318" s="35">
        <f>Assumptions!$C$12/12</f>
        <v>2916.6666666666665</v>
      </c>
      <c r="Q318" s="9">
        <f>Assumptions!$C$13/12</f>
        <v>1833.3333333333333</v>
      </c>
    </row>
    <row r="319" spans="1:17">
      <c r="A319" s="3">
        <f>Evaporation!A318</f>
        <v>24228</v>
      </c>
      <c r="B319" s="9">
        <f t="shared" si="22"/>
        <v>1966</v>
      </c>
      <c r="C319" s="4">
        <f>Assumptions!$C$1/Assumptions!$C$2*VLOOKUP(A319,Inflow!$A$2:$B$781,2,FALSE)</f>
        <v>55186</v>
      </c>
      <c r="D319">
        <f>VLOOKUP(A319,'Supplemental Flows'!$A$2:$B$781,2,FALSE)</f>
        <v>0</v>
      </c>
      <c r="E319" s="9">
        <f>VLOOKUP(J318,Assumptions!$D$33:$E$127,2)/12</f>
        <v>7500.0000126289524</v>
      </c>
      <c r="F319" s="4">
        <f>VLOOKUP(J318,'Capacity Curve'!$C$2:$E$98,3,TRUE)</f>
        <v>20460</v>
      </c>
      <c r="G319" s="12">
        <f>VLOOKUP(A319,Evaporation!$A$2:$F$781,6,FALSE)/12</f>
        <v>0.12039</v>
      </c>
      <c r="H319" s="4">
        <f t="shared" si="26"/>
        <v>2463.1794</v>
      </c>
      <c r="I319" s="4">
        <f>IF(J318+C319+D319-E319-H319&gt;Assumptions!$C$5,J318+C319+D319-E319-H319-Assumptions!$C$5,0)</f>
        <v>0</v>
      </c>
      <c r="J319" s="4">
        <f t="shared" si="23"/>
        <v>542908.28212726396</v>
      </c>
      <c r="K319" s="4">
        <f t="shared" si="27"/>
        <v>19848.248516079035</v>
      </c>
      <c r="L319" s="9">
        <f>(IF((Assumptions!$C$12/12)-E319&lt;0,0,(Assumptions!$C$12/12)-E319))</f>
        <v>0</v>
      </c>
      <c r="O319" s="9">
        <f t="shared" si="21"/>
        <v>0</v>
      </c>
      <c r="P319" s="35">
        <f>Assumptions!$C$12/12</f>
        <v>2916.6666666666665</v>
      </c>
      <c r="Q319" s="9">
        <f>Assumptions!$C$13/12</f>
        <v>1833.3333333333333</v>
      </c>
    </row>
    <row r="320" spans="1:17">
      <c r="A320" s="3">
        <f>Evaporation!A319</f>
        <v>24259</v>
      </c>
      <c r="B320" s="9">
        <f t="shared" si="22"/>
        <v>1966</v>
      </c>
      <c r="C320" s="4">
        <f>Assumptions!$C$1/Assumptions!$C$2*VLOOKUP(A320,Inflow!$A$2:$B$781,2,FALSE)</f>
        <v>15801</v>
      </c>
      <c r="D320">
        <f>VLOOKUP(A320,'Supplemental Flows'!$A$2:$B$781,2,FALSE)</f>
        <v>0</v>
      </c>
      <c r="E320" s="9">
        <f>VLOOKUP(J319,Assumptions!$D$33:$E$127,2)/12</f>
        <v>7500.0000148865392</v>
      </c>
      <c r="F320" s="4">
        <f>VLOOKUP(J319,'Capacity Curve'!$C$2:$E$98,3,TRUE)</f>
        <v>21700</v>
      </c>
      <c r="G320" s="12">
        <f>VLOOKUP(A320,Evaporation!$A$2:$F$781,6,FALSE)/12</f>
        <v>0.28706999999999999</v>
      </c>
      <c r="H320" s="4">
        <f t="shared" si="26"/>
        <v>6229.4189999999999</v>
      </c>
      <c r="I320" s="4">
        <f>IF(J319+C320+D320-E320-H320&gt;Assumptions!$C$5,J319+C320+D320-E320-H320-Assumptions!$C$5,0)</f>
        <v>0</v>
      </c>
      <c r="J320" s="4">
        <f t="shared" si="23"/>
        <v>544979.86311237747</v>
      </c>
      <c r="K320" s="4">
        <f t="shared" si="27"/>
        <v>19848.248516079035</v>
      </c>
      <c r="L320" s="9">
        <f>(IF((Assumptions!$C$12/12)-E320&lt;0,0,(Assumptions!$C$12/12)-E320))</f>
        <v>0</v>
      </c>
      <c r="O320" s="9">
        <f t="shared" si="21"/>
        <v>0</v>
      </c>
      <c r="P320" s="35">
        <f>Assumptions!$C$12/12</f>
        <v>2916.6666666666665</v>
      </c>
      <c r="Q320" s="9">
        <f>Assumptions!$C$13/12</f>
        <v>1833.3333333333333</v>
      </c>
    </row>
    <row r="321" spans="1:17">
      <c r="A321" s="3">
        <f>Evaporation!A320</f>
        <v>24289</v>
      </c>
      <c r="B321" s="9">
        <f t="shared" si="22"/>
        <v>1966</v>
      </c>
      <c r="C321" s="4">
        <f>Assumptions!$C$1/Assumptions!$C$2*VLOOKUP(A321,Inflow!$A$2:$B$781,2,FALSE)</f>
        <v>2578</v>
      </c>
      <c r="D321">
        <f>VLOOKUP(A321,'Supplemental Flows'!$A$2:$B$781,2,FALSE)</f>
        <v>0</v>
      </c>
      <c r="E321" s="9">
        <f>VLOOKUP(J320,Assumptions!$D$33:$E$127,2)/12</f>
        <v>7500.0000148865392</v>
      </c>
      <c r="F321" s="4">
        <f>VLOOKUP(J320,'Capacity Curve'!$C$2:$E$98,3,TRUE)</f>
        <v>21700</v>
      </c>
      <c r="G321" s="12">
        <f>VLOOKUP(A321,Evaporation!$A$2:$F$781,6,FALSE)/12</f>
        <v>0.47562499999999996</v>
      </c>
      <c r="H321" s="4">
        <f t="shared" si="26"/>
        <v>10321.0625</v>
      </c>
      <c r="I321" s="4">
        <f>IF(J320+C321+D321-E321-H321&gt;Assumptions!$C$5,J320+C321+D321-E321-H321-Assumptions!$C$5,0)</f>
        <v>0</v>
      </c>
      <c r="J321" s="4">
        <f t="shared" si="23"/>
        <v>529736.80059749098</v>
      </c>
      <c r="K321" s="4">
        <f t="shared" si="27"/>
        <v>19848.248516079035</v>
      </c>
      <c r="L321" s="9">
        <f>(IF((Assumptions!$C$12/12)-E321&lt;0,0,(Assumptions!$C$12/12)-E321))</f>
        <v>0</v>
      </c>
      <c r="O321" s="9">
        <f t="shared" si="21"/>
        <v>0</v>
      </c>
      <c r="P321" s="35">
        <f>Assumptions!$C$12/12</f>
        <v>2916.6666666666665</v>
      </c>
      <c r="Q321" s="9">
        <f>Assumptions!$C$13/12</f>
        <v>1833.3333333333333</v>
      </c>
    </row>
    <row r="322" spans="1:17">
      <c r="A322" s="3">
        <f>Evaporation!A321</f>
        <v>24320</v>
      </c>
      <c r="B322" s="9">
        <f t="shared" si="22"/>
        <v>1966</v>
      </c>
      <c r="C322" s="4">
        <f>Assumptions!$C$1/Assumptions!$C$2*VLOOKUP(A322,Inflow!$A$2:$B$781,2,FALSE)</f>
        <v>634</v>
      </c>
      <c r="D322">
        <f>VLOOKUP(A322,'Supplemental Flows'!$A$2:$B$781,2,FALSE)</f>
        <v>0</v>
      </c>
      <c r="E322" s="9">
        <f>VLOOKUP(J321,Assumptions!$D$33:$E$127,2)/12</f>
        <v>7500.0000137157913</v>
      </c>
      <c r="F322" s="4">
        <f>VLOOKUP(J321,'Capacity Curve'!$C$2:$E$98,3,TRUE)</f>
        <v>21000</v>
      </c>
      <c r="G322" s="12">
        <f>VLOOKUP(A322,Evaporation!$A$2:$F$781,6,FALSE)/12</f>
        <v>7.3403333333333362E-2</v>
      </c>
      <c r="H322" s="4">
        <f t="shared" si="26"/>
        <v>1541.4700000000007</v>
      </c>
      <c r="I322" s="4">
        <f>IF(J321+C322+D322-E322-H322&gt;Assumptions!$C$5,J321+C322+D322-E322-H322-Assumptions!$C$5,0)</f>
        <v>0</v>
      </c>
      <c r="J322" s="4">
        <f t="shared" si="23"/>
        <v>521329.33058377518</v>
      </c>
      <c r="K322" s="4">
        <f t="shared" si="27"/>
        <v>19848.248516079035</v>
      </c>
      <c r="L322" s="9">
        <f>(IF((Assumptions!$C$12/12)-E322&lt;0,0,(Assumptions!$C$12/12)-E322))</f>
        <v>0</v>
      </c>
      <c r="O322" s="9">
        <f t="shared" si="21"/>
        <v>0</v>
      </c>
      <c r="P322" s="35">
        <f>Assumptions!$C$12/12</f>
        <v>2916.6666666666665</v>
      </c>
      <c r="Q322" s="9">
        <f>Assumptions!$C$13/12</f>
        <v>1833.3333333333333</v>
      </c>
    </row>
    <row r="323" spans="1:17">
      <c r="A323" s="3">
        <f>Evaporation!A322</f>
        <v>24351</v>
      </c>
      <c r="B323" s="9">
        <f t="shared" si="22"/>
        <v>1966</v>
      </c>
      <c r="C323" s="4">
        <f>Assumptions!$C$1/Assumptions!$C$2*VLOOKUP(A323,Inflow!$A$2:$B$781,2,FALSE)</f>
        <v>3089</v>
      </c>
      <c r="D323">
        <f>VLOOKUP(A323,'Supplemental Flows'!$A$2:$B$781,2,FALSE)</f>
        <v>0</v>
      </c>
      <c r="E323" s="9">
        <f>VLOOKUP(J322,Assumptions!$D$33:$E$127,2)/12</f>
        <v>7500.0000137157913</v>
      </c>
      <c r="F323" s="4">
        <f>VLOOKUP(J322,'Capacity Curve'!$C$2:$E$98,3,TRUE)</f>
        <v>21000</v>
      </c>
      <c r="G323" s="12">
        <f>VLOOKUP(A323,Evaporation!$A$2:$F$781,6,FALSE)/12</f>
        <v>6.9092500000000001E-2</v>
      </c>
      <c r="H323" s="4">
        <f t="shared" si="26"/>
        <v>1450.9425000000001</v>
      </c>
      <c r="I323" s="4">
        <f>IF(J322+C323+D323-E323-H323&gt;Assumptions!$C$5,J322+C323+D323-E323-H323-Assumptions!$C$5,0)</f>
        <v>0</v>
      </c>
      <c r="J323" s="4">
        <f t="shared" si="23"/>
        <v>515467.38807005936</v>
      </c>
      <c r="K323" s="4">
        <f t="shared" si="27"/>
        <v>19848.248516079035</v>
      </c>
      <c r="L323" s="9">
        <f>(IF((Assumptions!$C$12/12)-E323&lt;0,0,(Assumptions!$C$12/12)-E323))</f>
        <v>0</v>
      </c>
      <c r="O323" s="9">
        <f t="shared" ref="O323:O386" si="28">AVERAGE($L$3:$L$686)</f>
        <v>0</v>
      </c>
      <c r="P323" s="35">
        <f>Assumptions!$C$12/12</f>
        <v>2916.6666666666665</v>
      </c>
      <c r="Q323" s="9">
        <f>Assumptions!$C$13/12</f>
        <v>1833.3333333333333</v>
      </c>
    </row>
    <row r="324" spans="1:17">
      <c r="A324" s="3">
        <f>Evaporation!A323</f>
        <v>24381</v>
      </c>
      <c r="B324" s="9">
        <f t="shared" ref="B324:B387" si="29">YEAR(A324)</f>
        <v>1966</v>
      </c>
      <c r="C324" s="4">
        <f>Assumptions!$C$1/Assumptions!$C$2*VLOOKUP(A324,Inflow!$A$2:$B$781,2,FALSE)</f>
        <v>0</v>
      </c>
      <c r="D324">
        <f>VLOOKUP(A324,'Supplemental Flows'!$A$2:$B$781,2,FALSE)</f>
        <v>0</v>
      </c>
      <c r="E324" s="9">
        <f>VLOOKUP(J323,Assumptions!$D$33:$E$127,2)/12</f>
        <v>7500.0000137157913</v>
      </c>
      <c r="F324" s="4">
        <f>VLOOKUP(J323,'Capacity Curve'!$C$2:$E$98,3,TRUE)</f>
        <v>21000</v>
      </c>
      <c r="G324" s="12">
        <f>VLOOKUP(A324,Evaporation!$A$2:$F$781,6,FALSE)/12</f>
        <v>0.29401083333333339</v>
      </c>
      <c r="H324" s="4">
        <f t="shared" si="26"/>
        <v>6174.2275000000009</v>
      </c>
      <c r="I324" s="4">
        <f>IF(J323+C324+D324-E324-H324&gt;Assumptions!$C$5,J323+C324+D324-E324-H324-Assumptions!$C$5,0)</f>
        <v>0</v>
      </c>
      <c r="J324" s="4">
        <f t="shared" ref="J324:J387" si="30">IF(J323+C324+D324-H324-E324-I324&lt;0,0,J323+C324+D324-H324-E324-I324)</f>
        <v>501793.16055634362</v>
      </c>
      <c r="K324" s="4">
        <f t="shared" si="27"/>
        <v>19848.248516079035</v>
      </c>
      <c r="L324" s="9">
        <f>(IF((Assumptions!$C$12/12)-E324&lt;0,0,(Assumptions!$C$12/12)-E324))</f>
        <v>0</v>
      </c>
      <c r="O324" s="9">
        <f t="shared" si="28"/>
        <v>0</v>
      </c>
      <c r="P324" s="35">
        <f>Assumptions!$C$12/12</f>
        <v>2916.6666666666665</v>
      </c>
      <c r="Q324" s="9">
        <f>Assumptions!$C$13/12</f>
        <v>1833.3333333333333</v>
      </c>
    </row>
    <row r="325" spans="1:17">
      <c r="A325" s="3">
        <f>Evaporation!A324</f>
        <v>24412</v>
      </c>
      <c r="B325" s="9">
        <f t="shared" si="29"/>
        <v>1966</v>
      </c>
      <c r="C325" s="4">
        <f>Assumptions!$C$1/Assumptions!$C$2*VLOOKUP(A325,Inflow!$A$2:$B$781,2,FALSE)</f>
        <v>192</v>
      </c>
      <c r="D325">
        <f>VLOOKUP(A325,'Supplemental Flows'!$A$2:$B$781,2,FALSE)</f>
        <v>0</v>
      </c>
      <c r="E325" s="9">
        <f>VLOOKUP(J324,Assumptions!$D$33:$E$127,2)/12</f>
        <v>7500.0000126289524</v>
      </c>
      <c r="F325" s="4">
        <f>VLOOKUP(J324,'Capacity Curve'!$C$2:$E$98,3,TRUE)</f>
        <v>20460</v>
      </c>
      <c r="G325" s="12">
        <f>VLOOKUP(A325,Evaporation!$A$2:$F$781,6,FALSE)/12</f>
        <v>0.2714125</v>
      </c>
      <c r="H325" s="4">
        <f t="shared" si="26"/>
        <v>5553.0997500000003</v>
      </c>
      <c r="I325" s="4">
        <f>IF(J324+C325+D325-E325-H325&gt;Assumptions!$C$5,J324+C325+D325-E325-H325-Assumptions!$C$5,0)</f>
        <v>0</v>
      </c>
      <c r="J325" s="4">
        <f t="shared" si="30"/>
        <v>488932.06079371466</v>
      </c>
      <c r="K325" s="4">
        <f t="shared" si="27"/>
        <v>19848.248516079035</v>
      </c>
      <c r="L325" s="9">
        <f>(IF((Assumptions!$C$12/12)-E325&lt;0,0,(Assumptions!$C$12/12)-E325))</f>
        <v>0</v>
      </c>
      <c r="M325" s="9"/>
      <c r="N325" s="9"/>
      <c r="O325" s="9">
        <f t="shared" si="28"/>
        <v>0</v>
      </c>
      <c r="P325" s="35">
        <f>Assumptions!$C$12/12</f>
        <v>2916.6666666666665</v>
      </c>
      <c r="Q325" s="9">
        <f>Assumptions!$C$13/12</f>
        <v>1833.3333333333333</v>
      </c>
    </row>
    <row r="326" spans="1:17">
      <c r="A326" s="3">
        <f>Evaporation!A325</f>
        <v>24442</v>
      </c>
      <c r="B326" s="9">
        <f t="shared" si="29"/>
        <v>1966</v>
      </c>
      <c r="C326" s="4">
        <f>Assumptions!$C$1/Assumptions!$C$2*VLOOKUP(A326,Inflow!$A$2:$B$781,2,FALSE)</f>
        <v>0</v>
      </c>
      <c r="D326">
        <f>VLOOKUP(A326,'Supplemental Flows'!$A$2:$B$781,2,FALSE)</f>
        <v>0</v>
      </c>
      <c r="E326" s="9">
        <f>VLOOKUP(J325,Assumptions!$D$33:$E$127,2)/12</f>
        <v>7500.0000116362753</v>
      </c>
      <c r="F326" s="4">
        <f>VLOOKUP(J325,'Capacity Curve'!$C$2:$E$98,3,TRUE)</f>
        <v>18900</v>
      </c>
      <c r="G326" s="12">
        <f>VLOOKUP(A326,Evaporation!$A$2:$F$781,6,FALSE)/12</f>
        <v>4.4673333333333336E-2</v>
      </c>
      <c r="H326" s="4">
        <f t="shared" si="26"/>
        <v>844.32600000000002</v>
      </c>
      <c r="I326" s="4">
        <f>IF(J325+C326+D326-E326-H326&gt;Assumptions!$C$5,J325+C326+D326-E326-H326-Assumptions!$C$5,0)</f>
        <v>0</v>
      </c>
      <c r="J326" s="4">
        <f t="shared" si="30"/>
        <v>480587.73478207836</v>
      </c>
      <c r="K326" s="4">
        <f t="shared" si="27"/>
        <v>19848.248516079035</v>
      </c>
      <c r="L326" s="9">
        <f>(IF((Assumptions!$C$12/12)-E326&lt;0,0,(Assumptions!$C$12/12)-E326))</f>
        <v>0</v>
      </c>
      <c r="M326" s="9">
        <f>SUM(L315:L326)</f>
        <v>0</v>
      </c>
      <c r="N326" s="9">
        <f>SUM(E315:E326)</f>
        <v>90000.000143507568</v>
      </c>
      <c r="O326" s="9">
        <f t="shared" si="28"/>
        <v>0</v>
      </c>
      <c r="P326" s="35">
        <f>Assumptions!$C$12/12</f>
        <v>2916.6666666666665</v>
      </c>
      <c r="Q326" s="9">
        <f>Assumptions!$C$13/12</f>
        <v>1833.3333333333333</v>
      </c>
    </row>
    <row r="327" spans="1:17">
      <c r="A327" s="3">
        <f>Evaporation!A326</f>
        <v>24473</v>
      </c>
      <c r="B327" s="9">
        <f t="shared" si="29"/>
        <v>1967</v>
      </c>
      <c r="C327" s="4">
        <f>Assumptions!$C$1/Assumptions!$C$2*VLOOKUP(A327,Inflow!$A$2:$B$781,2,FALSE)</f>
        <v>1312</v>
      </c>
      <c r="D327">
        <f>VLOOKUP(A327,'Supplemental Flows'!$A$2:$B$781,2,FALSE)</f>
        <v>0</v>
      </c>
      <c r="E327" s="9">
        <f>VLOOKUP(J326,Assumptions!$D$33:$E$127,2)/12</f>
        <v>7500.0000116362753</v>
      </c>
      <c r="F327" s="4">
        <f>VLOOKUP(J326,'Capacity Curve'!$C$2:$E$98,3,TRUE)</f>
        <v>18900</v>
      </c>
      <c r="G327" s="12">
        <f>VLOOKUP(A327,Evaporation!$A$2:$F$781,6,FALSE)/12</f>
        <v>0.20708916666666669</v>
      </c>
      <c r="H327" s="4">
        <f t="shared" si="26"/>
        <v>3913.9852500000002</v>
      </c>
      <c r="I327" s="4">
        <f>IF(J326+C327+D327-E327-H327&gt;Assumptions!$C$5,J326+C327+D327-E327-H327-Assumptions!$C$5,0)</f>
        <v>0</v>
      </c>
      <c r="J327" s="4">
        <f t="shared" si="30"/>
        <v>470485.74952044204</v>
      </c>
      <c r="K327" s="4">
        <f t="shared" si="27"/>
        <v>19848.248516079035</v>
      </c>
      <c r="L327" s="9">
        <f>(IF((Assumptions!$C$12/12)-E327&lt;0,0,(Assumptions!$C$12/12)-E327))</f>
        <v>0</v>
      </c>
      <c r="O327" s="9">
        <f t="shared" si="28"/>
        <v>0</v>
      </c>
      <c r="P327" s="35">
        <f>Assumptions!$C$12/12</f>
        <v>2916.6666666666665</v>
      </c>
      <c r="Q327" s="9">
        <f>Assumptions!$C$13/12</f>
        <v>1833.3333333333333</v>
      </c>
    </row>
    <row r="328" spans="1:17">
      <c r="A328" s="3">
        <f>Evaporation!A327</f>
        <v>24504</v>
      </c>
      <c r="B328" s="9">
        <f t="shared" si="29"/>
        <v>1967</v>
      </c>
      <c r="C328" s="4">
        <f>Assumptions!$C$1/Assumptions!$C$2*VLOOKUP(A328,Inflow!$A$2:$B$781,2,FALSE)</f>
        <v>1504</v>
      </c>
      <c r="D328">
        <f>VLOOKUP(A328,'Supplemental Flows'!$A$2:$B$781,2,FALSE)</f>
        <v>0</v>
      </c>
      <c r="E328" s="9">
        <f>VLOOKUP(J327,Assumptions!$D$33:$E$127,2)/12</f>
        <v>7500.0000107363157</v>
      </c>
      <c r="F328" s="4">
        <f>VLOOKUP(J327,'Capacity Curve'!$C$2:$E$98,3,TRUE)</f>
        <v>18400</v>
      </c>
      <c r="G328" s="12">
        <f>VLOOKUP(A328,Evaporation!$A$2:$F$781,6,FALSE)/12</f>
        <v>0.17093083333333337</v>
      </c>
      <c r="H328" s="4">
        <f t="shared" si="26"/>
        <v>3145.1273333333338</v>
      </c>
      <c r="I328" s="4">
        <f>IF(J327+C328+D328-E328-H328&gt;Assumptions!$C$5,J327+C328+D328-E328-H328-Assumptions!$C$5,0)</f>
        <v>0</v>
      </c>
      <c r="J328" s="4">
        <f t="shared" si="30"/>
        <v>461344.62217637245</v>
      </c>
      <c r="K328" s="4">
        <f t="shared" si="27"/>
        <v>19848.248516079035</v>
      </c>
      <c r="L328" s="9">
        <f>(IF((Assumptions!$C$12/12)-E328&lt;0,0,(Assumptions!$C$12/12)-E328))</f>
        <v>0</v>
      </c>
      <c r="O328" s="9">
        <f t="shared" si="28"/>
        <v>0</v>
      </c>
      <c r="P328" s="35">
        <f>Assumptions!$C$12/12</f>
        <v>2916.6666666666665</v>
      </c>
      <c r="Q328" s="9">
        <f>Assumptions!$C$13/12</f>
        <v>1833.3333333333333</v>
      </c>
    </row>
    <row r="329" spans="1:17">
      <c r="A329" s="3">
        <f>Evaporation!A328</f>
        <v>24532</v>
      </c>
      <c r="B329" s="9">
        <f t="shared" si="29"/>
        <v>1967</v>
      </c>
      <c r="C329" s="4">
        <f>Assumptions!$C$1/Assumptions!$C$2*VLOOKUP(A329,Inflow!$A$2:$B$781,2,FALSE)</f>
        <v>3595</v>
      </c>
      <c r="D329">
        <f>VLOOKUP(A329,'Supplemental Flows'!$A$2:$B$781,2,FALSE)</f>
        <v>0</v>
      </c>
      <c r="E329" s="9">
        <f>VLOOKUP(J328,Assumptions!$D$33:$E$127,2)/12</f>
        <v>7500.0000107363157</v>
      </c>
      <c r="F329" s="4">
        <f>VLOOKUP(J328,'Capacity Curve'!$C$2:$E$98,3,TRUE)</f>
        <v>18400</v>
      </c>
      <c r="G329" s="12">
        <f>VLOOKUP(A329,Evaporation!$A$2:$F$781,6,FALSE)/12</f>
        <v>0.30551250000000002</v>
      </c>
      <c r="H329" s="4">
        <f t="shared" si="26"/>
        <v>5621.43</v>
      </c>
      <c r="I329" s="4">
        <f>IF(J328+C329+D329-E329-H329&gt;Assumptions!$C$5,J328+C329+D329-E329-H329-Assumptions!$C$5,0)</f>
        <v>0</v>
      </c>
      <c r="J329" s="4">
        <f t="shared" si="30"/>
        <v>451818.19216563611</v>
      </c>
      <c r="K329" s="4">
        <f t="shared" si="27"/>
        <v>19848.248516079035</v>
      </c>
      <c r="L329" s="9">
        <f>(IF((Assumptions!$C$12/12)-E329&lt;0,0,(Assumptions!$C$12/12)-E329))</f>
        <v>0</v>
      </c>
      <c r="O329" s="9">
        <f t="shared" si="28"/>
        <v>0</v>
      </c>
      <c r="P329" s="35">
        <f>Assumptions!$C$12/12</f>
        <v>2916.6666666666665</v>
      </c>
      <c r="Q329" s="9">
        <f>Assumptions!$C$13/12</f>
        <v>1833.3333333333333</v>
      </c>
    </row>
    <row r="330" spans="1:17">
      <c r="A330" s="3">
        <f>Evaporation!A329</f>
        <v>24563</v>
      </c>
      <c r="B330" s="9">
        <f t="shared" si="29"/>
        <v>1967</v>
      </c>
      <c r="C330" s="4">
        <f>Assumptions!$C$1/Assumptions!$C$2*VLOOKUP(A330,Inflow!$A$2:$B$781,2,FALSE)</f>
        <v>6099</v>
      </c>
      <c r="D330">
        <f>VLOOKUP(A330,'Supplemental Flows'!$A$2:$B$781,2,FALSE)</f>
        <v>0</v>
      </c>
      <c r="E330" s="9">
        <f>VLOOKUP(J329,Assumptions!$D$33:$E$127,2)/12</f>
        <v>7500.0000098953169</v>
      </c>
      <c r="F330" s="4">
        <f>VLOOKUP(J329,'Capacity Curve'!$C$2:$E$98,3,TRUE)</f>
        <v>13240</v>
      </c>
      <c r="G330" s="12">
        <f>VLOOKUP(A330,Evaporation!$A$2:$F$781,6,FALSE)/12</f>
        <v>-2.1916666666666612E-4</v>
      </c>
      <c r="H330" s="4">
        <f t="shared" si="26"/>
        <v>-2.9017666666666595</v>
      </c>
      <c r="I330" s="4">
        <f>IF(J329+C330+D330-E330-H330&gt;Assumptions!$C$5,J329+C330+D330-E330-H330-Assumptions!$C$5,0)</f>
        <v>0</v>
      </c>
      <c r="J330" s="4">
        <f t="shared" si="30"/>
        <v>450420.09392240748</v>
      </c>
      <c r="K330" s="4">
        <f t="shared" si="27"/>
        <v>19848.248516079035</v>
      </c>
      <c r="L330" s="9">
        <f>(IF((Assumptions!$C$12/12)-E330&lt;0,0,(Assumptions!$C$12/12)-E330))</f>
        <v>0</v>
      </c>
      <c r="O330" s="9">
        <f t="shared" si="28"/>
        <v>0</v>
      </c>
      <c r="P330" s="35">
        <f>Assumptions!$C$12/12</f>
        <v>2916.6666666666665</v>
      </c>
      <c r="Q330" s="9">
        <f>Assumptions!$C$13/12</f>
        <v>1833.3333333333333</v>
      </c>
    </row>
    <row r="331" spans="1:17">
      <c r="A331" s="3">
        <f>Evaporation!A330</f>
        <v>24593</v>
      </c>
      <c r="B331" s="9">
        <f t="shared" si="29"/>
        <v>1967</v>
      </c>
      <c r="C331" s="4">
        <f>Assumptions!$C$1/Assumptions!$C$2*VLOOKUP(A331,Inflow!$A$2:$B$781,2,FALSE)</f>
        <v>15274</v>
      </c>
      <c r="D331">
        <f>VLOOKUP(A331,'Supplemental Flows'!$A$2:$B$781,2,FALSE)</f>
        <v>0</v>
      </c>
      <c r="E331" s="9">
        <f>VLOOKUP(J330,Assumptions!$D$33:$E$127,2)/12</f>
        <v>7500.0000098953169</v>
      </c>
      <c r="F331" s="4">
        <f>VLOOKUP(J330,'Capacity Curve'!$C$2:$E$98,3,TRUE)</f>
        <v>13240</v>
      </c>
      <c r="G331" s="12">
        <f>VLOOKUP(A331,Evaporation!$A$2:$F$781,6,FALSE)/12</f>
        <v>-3.7315000000000022E-2</v>
      </c>
      <c r="H331" s="4">
        <f t="shared" si="26"/>
        <v>-494.05060000000032</v>
      </c>
      <c r="I331" s="4">
        <f>IF(J330+C331+D331-E331-H331&gt;Assumptions!$C$5,J330+C331+D331-E331-H331-Assumptions!$C$5,0)</f>
        <v>0</v>
      </c>
      <c r="J331" s="4">
        <f t="shared" si="30"/>
        <v>458688.1445125122</v>
      </c>
      <c r="K331" s="4">
        <f t="shared" si="27"/>
        <v>19848.248516079035</v>
      </c>
      <c r="L331" s="9">
        <f>(IF((Assumptions!$C$12/12)-E331&lt;0,0,(Assumptions!$C$12/12)-E331))</f>
        <v>0</v>
      </c>
      <c r="O331" s="9">
        <f t="shared" si="28"/>
        <v>0</v>
      </c>
      <c r="P331" s="35">
        <f>Assumptions!$C$12/12</f>
        <v>2916.6666666666665</v>
      </c>
      <c r="Q331" s="9">
        <f>Assumptions!$C$13/12</f>
        <v>1833.3333333333333</v>
      </c>
    </row>
    <row r="332" spans="1:17">
      <c r="A332" s="3">
        <f>Evaporation!A331</f>
        <v>24624</v>
      </c>
      <c r="B332" s="9">
        <f t="shared" si="29"/>
        <v>1967</v>
      </c>
      <c r="C332" s="4">
        <f>Assumptions!$C$1/Assumptions!$C$2*VLOOKUP(A332,Inflow!$A$2:$B$781,2,FALSE)</f>
        <v>20723</v>
      </c>
      <c r="D332">
        <f>VLOOKUP(A332,'Supplemental Flows'!$A$2:$B$781,2,FALSE)</f>
        <v>0</v>
      </c>
      <c r="E332" s="9">
        <f>VLOOKUP(J331,Assumptions!$D$33:$E$127,2)/12</f>
        <v>7500.0000107363157</v>
      </c>
      <c r="F332" s="4">
        <f>VLOOKUP(J331,'Capacity Curve'!$C$2:$E$98,3,TRUE)</f>
        <v>18400</v>
      </c>
      <c r="G332" s="12">
        <f>VLOOKUP(A332,Evaporation!$A$2:$F$781,6,FALSE)/12</f>
        <v>0.39472583333333339</v>
      </c>
      <c r="H332" s="4">
        <f t="shared" si="26"/>
        <v>7262.9553333333342</v>
      </c>
      <c r="I332" s="4">
        <f>IF(J331+C332+D332-E332-H332&gt;Assumptions!$C$5,J331+C332+D332-E332-H332-Assumptions!$C$5,0)</f>
        <v>0</v>
      </c>
      <c r="J332" s="4">
        <f t="shared" si="30"/>
        <v>464648.18916844251</v>
      </c>
      <c r="K332" s="4">
        <f t="shared" si="27"/>
        <v>19848.248516079035</v>
      </c>
      <c r="L332" s="9">
        <f>(IF((Assumptions!$C$12/12)-E332&lt;0,0,(Assumptions!$C$12/12)-E332))</f>
        <v>0</v>
      </c>
      <c r="O332" s="9">
        <f t="shared" si="28"/>
        <v>0</v>
      </c>
      <c r="P332" s="35">
        <f>Assumptions!$C$12/12</f>
        <v>2916.6666666666665</v>
      </c>
      <c r="Q332" s="9">
        <f>Assumptions!$C$13/12</f>
        <v>1833.3333333333333</v>
      </c>
    </row>
    <row r="333" spans="1:17">
      <c r="A333" s="3">
        <f>Evaporation!A332</f>
        <v>24654</v>
      </c>
      <c r="B333" s="9">
        <f t="shared" si="29"/>
        <v>1967</v>
      </c>
      <c r="C333" s="4">
        <f>Assumptions!$C$1/Assumptions!$C$2*VLOOKUP(A333,Inflow!$A$2:$B$781,2,FALSE)</f>
        <v>0</v>
      </c>
      <c r="D333">
        <f>VLOOKUP(A333,'Supplemental Flows'!$A$2:$B$781,2,FALSE)</f>
        <v>0</v>
      </c>
      <c r="E333" s="9">
        <f>VLOOKUP(J332,Assumptions!$D$33:$E$127,2)/12</f>
        <v>7500.0000107363157</v>
      </c>
      <c r="F333" s="4">
        <f>VLOOKUP(J332,'Capacity Curve'!$C$2:$E$98,3,TRUE)</f>
        <v>18400</v>
      </c>
      <c r="G333" s="12">
        <f>VLOOKUP(A333,Evaporation!$A$2:$F$781,6,FALSE)/12</f>
        <v>0.33757250000000005</v>
      </c>
      <c r="H333" s="4">
        <f t="shared" si="26"/>
        <v>6211.3340000000007</v>
      </c>
      <c r="I333" s="4">
        <f>IF(J332+C333+D333-E333-H333&gt;Assumptions!$C$5,J332+C333+D333-E333-H333-Assumptions!$C$5,0)</f>
        <v>0</v>
      </c>
      <c r="J333" s="4">
        <f t="shared" si="30"/>
        <v>450936.85515770619</v>
      </c>
      <c r="K333" s="4">
        <f t="shared" si="27"/>
        <v>19848.248516079035</v>
      </c>
      <c r="L333" s="9">
        <f>(IF((Assumptions!$C$12/12)-E333&lt;0,0,(Assumptions!$C$12/12)-E333))</f>
        <v>0</v>
      </c>
      <c r="O333" s="9">
        <f t="shared" si="28"/>
        <v>0</v>
      </c>
      <c r="P333" s="35">
        <f>Assumptions!$C$12/12</f>
        <v>2916.6666666666665</v>
      </c>
      <c r="Q333" s="9">
        <f>Assumptions!$C$13/12</f>
        <v>1833.3333333333333</v>
      </c>
    </row>
    <row r="334" spans="1:17">
      <c r="A334" s="3">
        <f>Evaporation!A333</f>
        <v>24685</v>
      </c>
      <c r="B334" s="9">
        <f t="shared" si="29"/>
        <v>1967</v>
      </c>
      <c r="C334" s="4">
        <f>Assumptions!$C$1/Assumptions!$C$2*VLOOKUP(A334,Inflow!$A$2:$B$781,2,FALSE)</f>
        <v>0</v>
      </c>
      <c r="D334">
        <f>VLOOKUP(A334,'Supplemental Flows'!$A$2:$B$781,2,FALSE)</f>
        <v>0</v>
      </c>
      <c r="E334" s="9">
        <f>VLOOKUP(J333,Assumptions!$D$33:$E$127,2)/12</f>
        <v>7500.0000098953169</v>
      </c>
      <c r="F334" s="4">
        <f>VLOOKUP(J333,'Capacity Curve'!$C$2:$E$98,3,TRUE)</f>
        <v>13240</v>
      </c>
      <c r="G334" s="12">
        <f>VLOOKUP(A334,Evaporation!$A$2:$F$781,6,FALSE)/12</f>
        <v>0.61116916666666665</v>
      </c>
      <c r="H334" s="4">
        <f t="shared" si="26"/>
        <v>8091.8797666666669</v>
      </c>
      <c r="I334" s="4">
        <f>IF(J333+C334+D334-E334-H334&gt;Assumptions!$C$5,J333+C334+D334-E334-H334-Assumptions!$C$5,0)</f>
        <v>0</v>
      </c>
      <c r="J334" s="4">
        <f t="shared" si="30"/>
        <v>435344.97538114421</v>
      </c>
      <c r="K334" s="4">
        <f t="shared" si="27"/>
        <v>19848.248516079035</v>
      </c>
      <c r="L334" s="9">
        <f>(IF((Assumptions!$C$12/12)-E334&lt;0,0,(Assumptions!$C$12/12)-E334))</f>
        <v>0</v>
      </c>
      <c r="O334" s="9">
        <f t="shared" si="28"/>
        <v>0</v>
      </c>
      <c r="P334" s="35">
        <f>Assumptions!$C$12/12</f>
        <v>2916.6666666666665</v>
      </c>
      <c r="Q334" s="9">
        <f>Assumptions!$C$13/12</f>
        <v>1833.3333333333333</v>
      </c>
    </row>
    <row r="335" spans="1:17">
      <c r="A335" s="3">
        <f>Evaporation!A334</f>
        <v>24716</v>
      </c>
      <c r="B335" s="9">
        <f t="shared" si="29"/>
        <v>1967</v>
      </c>
      <c r="C335" s="4">
        <f>Assumptions!$C$1/Assumptions!$C$2*VLOOKUP(A335,Inflow!$A$2:$B$781,2,FALSE)</f>
        <v>0</v>
      </c>
      <c r="D335">
        <f>VLOOKUP(A335,'Supplemental Flows'!$A$2:$B$781,2,FALSE)</f>
        <v>0</v>
      </c>
      <c r="E335" s="9">
        <f>VLOOKUP(J334,Assumptions!$D$33:$E$127,2)/12</f>
        <v>7500.0000098953169</v>
      </c>
      <c r="F335" s="4">
        <f>VLOOKUP(J334,'Capacity Curve'!$C$2:$E$98,3,TRUE)</f>
        <v>13240</v>
      </c>
      <c r="G335" s="12">
        <f>VLOOKUP(A335,Evaporation!$A$2:$F$781,6,FALSE)/12</f>
        <v>-0.17490583333333332</v>
      </c>
      <c r="H335" s="4">
        <f t="shared" si="26"/>
        <v>-2315.7532333333329</v>
      </c>
      <c r="I335" s="4">
        <f>IF(J334+C335+D335-E335-H335&gt;Assumptions!$C$5,J334+C335+D335-E335-H335-Assumptions!$C$5,0)</f>
        <v>0</v>
      </c>
      <c r="J335" s="4">
        <f t="shared" si="30"/>
        <v>430160.72860458225</v>
      </c>
      <c r="K335" s="4">
        <f t="shared" si="27"/>
        <v>19848.248516079035</v>
      </c>
      <c r="L335" s="9">
        <f>(IF((Assumptions!$C$12/12)-E335&lt;0,0,(Assumptions!$C$12/12)-E335))</f>
        <v>0</v>
      </c>
      <c r="O335" s="9">
        <f t="shared" si="28"/>
        <v>0</v>
      </c>
      <c r="P335" s="35">
        <f>Assumptions!$C$12/12</f>
        <v>2916.6666666666665</v>
      </c>
      <c r="Q335" s="9">
        <f>Assumptions!$C$13/12</f>
        <v>1833.3333333333333</v>
      </c>
    </row>
    <row r="336" spans="1:17">
      <c r="A336" s="3">
        <f>Evaporation!A335</f>
        <v>24746</v>
      </c>
      <c r="B336" s="9">
        <f t="shared" si="29"/>
        <v>1967</v>
      </c>
      <c r="C336" s="4">
        <f>Assumptions!$C$1/Assumptions!$C$2*VLOOKUP(A336,Inflow!$A$2:$B$781,2,FALSE)</f>
        <v>0</v>
      </c>
      <c r="D336">
        <f>VLOOKUP(A336,'Supplemental Flows'!$A$2:$B$781,2,FALSE)</f>
        <v>0</v>
      </c>
      <c r="E336" s="9">
        <f>VLOOKUP(J335,Assumptions!$D$33:$E$127,2)/12</f>
        <v>7500.000009106071</v>
      </c>
      <c r="F336" s="4">
        <f>VLOOKUP(J335,'Capacity Curve'!$C$2:$E$98,3,TRUE)</f>
        <v>12820</v>
      </c>
      <c r="G336" s="12">
        <f>VLOOKUP(A336,Evaporation!$A$2:$F$781,6,FALSE)/12</f>
        <v>5.3147500000000007E-2</v>
      </c>
      <c r="H336" s="4">
        <f t="shared" si="26"/>
        <v>681.35095000000013</v>
      </c>
      <c r="I336" s="4">
        <f>IF(J335+C336+D336-E336-H336&gt;Assumptions!$C$5,J335+C336+D336-E336-H336-Assumptions!$C$5,0)</f>
        <v>0</v>
      </c>
      <c r="J336" s="4">
        <f t="shared" si="30"/>
        <v>421979.3776454762</v>
      </c>
      <c r="K336" s="4">
        <f t="shared" si="27"/>
        <v>19848.248516079035</v>
      </c>
      <c r="L336" s="9">
        <f>(IF((Assumptions!$C$12/12)-E336&lt;0,0,(Assumptions!$C$12/12)-E336))</f>
        <v>0</v>
      </c>
      <c r="O336" s="9">
        <f t="shared" si="28"/>
        <v>0</v>
      </c>
      <c r="P336" s="35">
        <f>Assumptions!$C$12/12</f>
        <v>2916.6666666666665</v>
      </c>
      <c r="Q336" s="9">
        <f>Assumptions!$C$13/12</f>
        <v>1833.3333333333333</v>
      </c>
    </row>
    <row r="337" spans="1:17">
      <c r="A337" s="3">
        <f>Evaporation!A336</f>
        <v>24777</v>
      </c>
      <c r="B337" s="9">
        <f t="shared" si="29"/>
        <v>1967</v>
      </c>
      <c r="C337" s="4">
        <f>Assumptions!$C$1/Assumptions!$C$2*VLOOKUP(A337,Inflow!$A$2:$B$781,2,FALSE)</f>
        <v>0</v>
      </c>
      <c r="D337">
        <f>VLOOKUP(A337,'Supplemental Flows'!$A$2:$B$781,2,FALSE)</f>
        <v>0</v>
      </c>
      <c r="E337" s="9">
        <f>VLOOKUP(J336,Assumptions!$D$33:$E$127,2)/12</f>
        <v>7500.000009106071</v>
      </c>
      <c r="F337" s="4">
        <f>VLOOKUP(J336,'Capacity Curve'!$C$2:$E$98,3,TRUE)</f>
        <v>12820</v>
      </c>
      <c r="G337" s="12">
        <f>VLOOKUP(A337,Evaporation!$A$2:$F$781,6,FALSE)/12</f>
        <v>9.336916666666667E-2</v>
      </c>
      <c r="H337" s="4">
        <f t="shared" si="26"/>
        <v>1196.9927166666666</v>
      </c>
      <c r="I337" s="4">
        <f>IF(J336+C337+D337-E337-H337&gt;Assumptions!$C$5,J336+C337+D337-E337-H337-Assumptions!$C$5,0)</f>
        <v>0</v>
      </c>
      <c r="J337" s="4">
        <f t="shared" si="30"/>
        <v>413282.38491970347</v>
      </c>
      <c r="K337" s="4">
        <f t="shared" si="27"/>
        <v>19848.248516079035</v>
      </c>
      <c r="L337" s="9">
        <f>(IF((Assumptions!$C$12/12)-E337&lt;0,0,(Assumptions!$C$12/12)-E337))</f>
        <v>0</v>
      </c>
      <c r="M337" s="9"/>
      <c r="N337" s="9"/>
      <c r="O337" s="9">
        <f t="shared" si="28"/>
        <v>0</v>
      </c>
      <c r="P337" s="35">
        <f>Assumptions!$C$12/12</f>
        <v>2916.6666666666665</v>
      </c>
      <c r="Q337" s="9">
        <f>Assumptions!$C$13/12</f>
        <v>1833.3333333333333</v>
      </c>
    </row>
    <row r="338" spans="1:17">
      <c r="A338" s="3">
        <f>Evaporation!A337</f>
        <v>24807</v>
      </c>
      <c r="B338" s="9">
        <f t="shared" si="29"/>
        <v>1967</v>
      </c>
      <c r="C338" s="4">
        <f>Assumptions!$C$1/Assumptions!$C$2*VLOOKUP(A338,Inflow!$A$2:$B$781,2,FALSE)</f>
        <v>0</v>
      </c>
      <c r="D338">
        <f>VLOOKUP(A338,'Supplemental Flows'!$A$2:$B$781,2,FALSE)</f>
        <v>0</v>
      </c>
      <c r="E338" s="9">
        <f>VLOOKUP(J337,Assumptions!$D$33:$E$127,2)/12</f>
        <v>7500.0000083747263</v>
      </c>
      <c r="F338" s="4">
        <f>VLOOKUP(J337,'Capacity Curve'!$C$2:$E$98,3,TRUE)</f>
        <v>12520</v>
      </c>
      <c r="G338" s="12">
        <f>VLOOKUP(A338,Evaporation!$A$2:$F$781,6,FALSE)/12</f>
        <v>-7.2409166666666677E-2</v>
      </c>
      <c r="H338" s="4">
        <f t="shared" si="26"/>
        <v>-906.56276666666679</v>
      </c>
      <c r="I338" s="4">
        <f>IF(J337+C338+D338-E338-H338&gt;Assumptions!$C$5,J337+C338+D338-E338-H338-Assumptions!$C$5,0)</f>
        <v>0</v>
      </c>
      <c r="J338" s="4">
        <f t="shared" si="30"/>
        <v>406688.94767799537</v>
      </c>
      <c r="K338" s="4">
        <f t="shared" si="27"/>
        <v>19848.248516079035</v>
      </c>
      <c r="L338" s="9">
        <f>(IF((Assumptions!$C$12/12)-E338&lt;0,0,(Assumptions!$C$12/12)-E338))</f>
        <v>0</v>
      </c>
      <c r="M338" s="9">
        <f>SUM(L327:L338)</f>
        <v>0</v>
      </c>
      <c r="N338" s="9">
        <f>SUM(E327:E338)</f>
        <v>90000.000120749668</v>
      </c>
      <c r="O338" s="9">
        <f t="shared" si="28"/>
        <v>0</v>
      </c>
      <c r="P338" s="35">
        <f>Assumptions!$C$12/12</f>
        <v>2916.6666666666665</v>
      </c>
      <c r="Q338" s="9">
        <f>Assumptions!$C$13/12</f>
        <v>1833.3333333333333</v>
      </c>
    </row>
    <row r="339" spans="1:17">
      <c r="A339" s="3">
        <f>Evaporation!A338</f>
        <v>24838</v>
      </c>
      <c r="B339" s="9">
        <f t="shared" si="29"/>
        <v>1968</v>
      </c>
      <c r="C339" s="4">
        <f>Assumptions!$C$1/Assumptions!$C$2*VLOOKUP(A339,Inflow!$A$2:$B$781,2,FALSE)</f>
        <v>2006</v>
      </c>
      <c r="D339">
        <f>VLOOKUP(A339,'Supplemental Flows'!$A$2:$B$781,2,FALSE)</f>
        <v>0</v>
      </c>
      <c r="E339" s="9">
        <f>VLOOKUP(J338,Assumptions!$D$33:$E$127,2)/12</f>
        <v>7500.0000083747263</v>
      </c>
      <c r="F339" s="4">
        <f>VLOOKUP(J338,'Capacity Curve'!$C$2:$E$98,3,TRUE)</f>
        <v>12520</v>
      </c>
      <c r="G339" s="12">
        <f>VLOOKUP(A339,Evaporation!$A$2:$F$781,6,FALSE)/12</f>
        <v>-0.27534583333333335</v>
      </c>
      <c r="H339" s="4">
        <f t="shared" si="26"/>
        <v>-3447.3298333333337</v>
      </c>
      <c r="I339" s="4">
        <f>IF(J338+C339+D339-E339-H339&gt;Assumptions!$C$5,J338+C339+D339-E339-H339-Assumptions!$C$5,0)</f>
        <v>0</v>
      </c>
      <c r="J339" s="4">
        <f t="shared" si="30"/>
        <v>404642.27750295395</v>
      </c>
      <c r="K339" s="4">
        <f t="shared" si="27"/>
        <v>19848.248516079035</v>
      </c>
      <c r="L339" s="9">
        <f>(IF((Assumptions!$C$12/12)-E339&lt;0,0,(Assumptions!$C$12/12)-E339))</f>
        <v>0</v>
      </c>
      <c r="O339" s="9">
        <f t="shared" si="28"/>
        <v>0</v>
      </c>
      <c r="P339" s="35">
        <f>Assumptions!$C$12/12</f>
        <v>2916.6666666666665</v>
      </c>
      <c r="Q339" s="9">
        <f>Assumptions!$C$13/12</f>
        <v>1833.3333333333333</v>
      </c>
    </row>
    <row r="340" spans="1:17">
      <c r="A340" s="3">
        <f>Evaporation!A339</f>
        <v>24869</v>
      </c>
      <c r="B340" s="9">
        <f t="shared" si="29"/>
        <v>1968</v>
      </c>
      <c r="C340" s="4">
        <f>Assumptions!$C$1/Assumptions!$C$2*VLOOKUP(A340,Inflow!$A$2:$B$781,2,FALSE)</f>
        <v>2739</v>
      </c>
      <c r="D340">
        <f>VLOOKUP(A340,'Supplemental Flows'!$A$2:$B$781,2,FALSE)</f>
        <v>0</v>
      </c>
      <c r="E340" s="9">
        <f>VLOOKUP(J339,Assumptions!$D$33:$E$127,2)/12</f>
        <v>7500.0000083747263</v>
      </c>
      <c r="F340" s="4">
        <f>VLOOKUP(J339,'Capacity Curve'!$C$2:$E$98,3,TRUE)</f>
        <v>12520</v>
      </c>
      <c r="G340" s="12">
        <f>VLOOKUP(A340,Evaporation!$A$2:$F$781,6,FALSE)/12</f>
        <v>-6.4875000000000063E-3</v>
      </c>
      <c r="H340" s="4">
        <f t="shared" si="26"/>
        <v>-81.223500000000072</v>
      </c>
      <c r="I340" s="4">
        <f>IF(J339+C340+D340-E340-H340&gt;Assumptions!$C$5,J339+C340+D340-E340-H340-Assumptions!$C$5,0)</f>
        <v>0</v>
      </c>
      <c r="J340" s="4">
        <f t="shared" si="30"/>
        <v>399962.50099457923</v>
      </c>
      <c r="K340" s="4">
        <f t="shared" si="27"/>
        <v>19848.248516079035</v>
      </c>
      <c r="L340" s="9">
        <f>(IF((Assumptions!$C$12/12)-E340&lt;0,0,(Assumptions!$C$12/12)-E340))</f>
        <v>0</v>
      </c>
      <c r="O340" s="9">
        <f t="shared" si="28"/>
        <v>0</v>
      </c>
      <c r="P340" s="35">
        <f>Assumptions!$C$12/12</f>
        <v>2916.6666666666665</v>
      </c>
      <c r="Q340" s="9">
        <f>Assumptions!$C$13/12</f>
        <v>1833.3333333333333</v>
      </c>
    </row>
    <row r="341" spans="1:17">
      <c r="A341" s="3">
        <f>Evaporation!A340</f>
        <v>24898</v>
      </c>
      <c r="B341" s="9">
        <f t="shared" si="29"/>
        <v>1968</v>
      </c>
      <c r="C341" s="4">
        <f>Assumptions!$C$1/Assumptions!$C$2*VLOOKUP(A341,Inflow!$A$2:$B$781,2,FALSE)</f>
        <v>59243</v>
      </c>
      <c r="D341">
        <f>VLOOKUP(A341,'Supplemental Flows'!$A$2:$B$781,2,FALSE)</f>
        <v>0</v>
      </c>
      <c r="E341" s="9">
        <f>VLOOKUP(J340,Assumptions!$D$33:$E$127,2)/12</f>
        <v>7500.0000076940487</v>
      </c>
      <c r="F341" s="4">
        <f>VLOOKUP(J340,'Capacity Curve'!$C$2:$E$98,3,TRUE)</f>
        <v>12000</v>
      </c>
      <c r="G341" s="12">
        <f>VLOOKUP(A341,Evaporation!$A$2:$F$781,6,FALSE)/12</f>
        <v>-0.15540333333333334</v>
      </c>
      <c r="H341" s="4">
        <f t="shared" si="26"/>
        <v>-1864.8400000000001</v>
      </c>
      <c r="I341" s="4">
        <f>IF(J340+C341+D341-E341-H341&gt;Assumptions!$C$5,J340+C341+D341-E341-H341-Assumptions!$C$5,0)</f>
        <v>0</v>
      </c>
      <c r="J341" s="4">
        <f t="shared" si="30"/>
        <v>453570.34098688519</v>
      </c>
      <c r="K341" s="4">
        <f t="shared" si="27"/>
        <v>19848.248516079035</v>
      </c>
      <c r="L341" s="9">
        <f>(IF((Assumptions!$C$12/12)-E341&lt;0,0,(Assumptions!$C$12/12)-E341))</f>
        <v>0</v>
      </c>
      <c r="O341" s="9">
        <f t="shared" si="28"/>
        <v>0</v>
      </c>
      <c r="P341" s="35">
        <f>Assumptions!$C$12/12</f>
        <v>2916.6666666666665</v>
      </c>
      <c r="Q341" s="9">
        <f>Assumptions!$C$13/12</f>
        <v>1833.3333333333333</v>
      </c>
    </row>
    <row r="342" spans="1:17">
      <c r="A342" s="3">
        <f>Evaporation!A341</f>
        <v>24929</v>
      </c>
      <c r="B342" s="9">
        <f t="shared" si="29"/>
        <v>1968</v>
      </c>
      <c r="C342" s="4">
        <f>Assumptions!$C$1/Assumptions!$C$2*VLOOKUP(A342,Inflow!$A$2:$B$781,2,FALSE)</f>
        <v>40609</v>
      </c>
      <c r="D342">
        <f>VLOOKUP(A342,'Supplemental Flows'!$A$2:$B$781,2,FALSE)</f>
        <v>0</v>
      </c>
      <c r="E342" s="9">
        <f>VLOOKUP(J341,Assumptions!$D$33:$E$127,2)/12</f>
        <v>7500.0000107363157</v>
      </c>
      <c r="F342" s="4">
        <f>VLOOKUP(J341,'Capacity Curve'!$C$2:$E$98,3,TRUE)</f>
        <v>18400</v>
      </c>
      <c r="G342" s="12">
        <f>VLOOKUP(A342,Evaporation!$A$2:$F$781,6,FALSE)/12</f>
        <v>2.8509166666666669E-2</v>
      </c>
      <c r="H342" s="4">
        <f t="shared" si="26"/>
        <v>524.56866666666667</v>
      </c>
      <c r="I342" s="4">
        <f>IF(J341+C342+D342-E342-H342&gt;Assumptions!$C$5,J341+C342+D342-E342-H342-Assumptions!$C$5,0)</f>
        <v>0</v>
      </c>
      <c r="J342" s="4">
        <f t="shared" si="30"/>
        <v>486154.77230948221</v>
      </c>
      <c r="K342" s="4">
        <f t="shared" si="27"/>
        <v>19848.248516079035</v>
      </c>
      <c r="L342" s="9">
        <f>(IF((Assumptions!$C$12/12)-E342&lt;0,0,(Assumptions!$C$12/12)-E342))</f>
        <v>0</v>
      </c>
      <c r="O342" s="9">
        <f t="shared" si="28"/>
        <v>0</v>
      </c>
      <c r="P342" s="35">
        <f>Assumptions!$C$12/12</f>
        <v>2916.6666666666665</v>
      </c>
      <c r="Q342" s="9">
        <f>Assumptions!$C$13/12</f>
        <v>1833.3333333333333</v>
      </c>
    </row>
    <row r="343" spans="1:17">
      <c r="A343" s="3">
        <f>Evaporation!A342</f>
        <v>24959</v>
      </c>
      <c r="B343" s="9">
        <f t="shared" si="29"/>
        <v>1968</v>
      </c>
      <c r="C343" s="4">
        <f>Assumptions!$C$1/Assumptions!$C$2*VLOOKUP(A343,Inflow!$A$2:$B$781,2,FALSE)</f>
        <v>42098</v>
      </c>
      <c r="D343">
        <f>VLOOKUP(A343,'Supplemental Flows'!$A$2:$B$781,2,FALSE)</f>
        <v>0</v>
      </c>
      <c r="E343" s="9">
        <f>VLOOKUP(J342,Assumptions!$D$33:$E$127,2)/12</f>
        <v>7500.0000116362753</v>
      </c>
      <c r="F343" s="4">
        <f>VLOOKUP(J342,'Capacity Curve'!$C$2:$E$98,3,TRUE)</f>
        <v>18900</v>
      </c>
      <c r="G343" s="12">
        <f>VLOOKUP(A343,Evaporation!$A$2:$F$781,6,FALSE)/12</f>
        <v>-0.1960575</v>
      </c>
      <c r="H343" s="4">
        <f t="shared" si="26"/>
        <v>-3705.48675</v>
      </c>
      <c r="I343" s="4">
        <f>IF(J342+C343+D343-E343-H343&gt;Assumptions!$C$5,J342+C343+D343-E343-H343-Assumptions!$C$5,0)</f>
        <v>0</v>
      </c>
      <c r="J343" s="4">
        <f t="shared" si="30"/>
        <v>524458.25904784596</v>
      </c>
      <c r="K343" s="4">
        <f t="shared" si="27"/>
        <v>19848.248516079035</v>
      </c>
      <c r="L343" s="9">
        <f>(IF((Assumptions!$C$12/12)-E343&lt;0,0,(Assumptions!$C$12/12)-E343))</f>
        <v>0</v>
      </c>
      <c r="O343" s="9">
        <f t="shared" si="28"/>
        <v>0</v>
      </c>
      <c r="P343" s="35">
        <f>Assumptions!$C$12/12</f>
        <v>2916.6666666666665</v>
      </c>
      <c r="Q343" s="9">
        <f>Assumptions!$C$13/12</f>
        <v>1833.3333333333333</v>
      </c>
    </row>
    <row r="344" spans="1:17">
      <c r="A344" s="3">
        <f>Evaporation!A343</f>
        <v>24990</v>
      </c>
      <c r="B344" s="9">
        <f t="shared" si="29"/>
        <v>1968</v>
      </c>
      <c r="C344" s="4">
        <f>Assumptions!$C$1/Assumptions!$C$2*VLOOKUP(A344,Inflow!$A$2:$B$781,2,FALSE)</f>
        <v>7681</v>
      </c>
      <c r="D344">
        <f>VLOOKUP(A344,'Supplemental Flows'!$A$2:$B$781,2,FALSE)</f>
        <v>0</v>
      </c>
      <c r="E344" s="9">
        <f>VLOOKUP(J343,Assumptions!$D$33:$E$127,2)/12</f>
        <v>7500.0000137157913</v>
      </c>
      <c r="F344" s="4">
        <f>VLOOKUP(J343,'Capacity Curve'!$C$2:$E$98,3,TRUE)</f>
        <v>21000</v>
      </c>
      <c r="G344" s="12">
        <f>VLOOKUP(A344,Evaporation!$A$2:$F$781,6,FALSE)/12</f>
        <v>0.1280075</v>
      </c>
      <c r="H344" s="4">
        <f t="shared" si="26"/>
        <v>2688.1574999999998</v>
      </c>
      <c r="I344" s="4">
        <f>IF(J343+C344+D344-E344-H344&gt;Assumptions!$C$5,J343+C344+D344-E344-H344-Assumptions!$C$5,0)</f>
        <v>0</v>
      </c>
      <c r="J344" s="4">
        <f t="shared" si="30"/>
        <v>521951.10153413017</v>
      </c>
      <c r="K344" s="4">
        <f t="shared" si="27"/>
        <v>19848.248516079035</v>
      </c>
      <c r="L344" s="9">
        <f>(IF((Assumptions!$C$12/12)-E344&lt;0,0,(Assumptions!$C$12/12)-E344))</f>
        <v>0</v>
      </c>
      <c r="O344" s="9">
        <f t="shared" si="28"/>
        <v>0</v>
      </c>
      <c r="P344" s="35">
        <f>Assumptions!$C$12/12</f>
        <v>2916.6666666666665</v>
      </c>
      <c r="Q344" s="9">
        <f>Assumptions!$C$13/12</f>
        <v>1833.3333333333333</v>
      </c>
    </row>
    <row r="345" spans="1:17">
      <c r="A345" s="3">
        <f>Evaporation!A344</f>
        <v>25020</v>
      </c>
      <c r="B345" s="9">
        <f t="shared" si="29"/>
        <v>1968</v>
      </c>
      <c r="C345" s="4">
        <f>Assumptions!$C$1/Assumptions!$C$2*VLOOKUP(A345,Inflow!$A$2:$B$781,2,FALSE)</f>
        <v>4041</v>
      </c>
      <c r="D345">
        <f>VLOOKUP(A345,'Supplemental Flows'!$A$2:$B$781,2,FALSE)</f>
        <v>0</v>
      </c>
      <c r="E345" s="9">
        <f>VLOOKUP(J344,Assumptions!$D$33:$E$127,2)/12</f>
        <v>7500.0000137157913</v>
      </c>
      <c r="F345" s="4">
        <f>VLOOKUP(J344,'Capacity Curve'!$C$2:$E$98,3,TRUE)</f>
        <v>21000</v>
      </c>
      <c r="G345" s="12">
        <f>VLOOKUP(A345,Evaporation!$A$2:$F$781,6,FALSE)/12</f>
        <v>0.29466833333333337</v>
      </c>
      <c r="H345" s="4">
        <f t="shared" si="26"/>
        <v>6188.0350000000008</v>
      </c>
      <c r="I345" s="4">
        <f>IF(J344+C345+D345-E345-H345&gt;Assumptions!$C$5,J344+C345+D345-E345-H345-Assumptions!$C$5,0)</f>
        <v>0</v>
      </c>
      <c r="J345" s="4">
        <f t="shared" si="30"/>
        <v>512304.06652041443</v>
      </c>
      <c r="K345" s="4">
        <f t="shared" si="27"/>
        <v>19848.248516079035</v>
      </c>
      <c r="L345" s="9">
        <f>(IF((Assumptions!$C$12/12)-E345&lt;0,0,(Assumptions!$C$12/12)-E345))</f>
        <v>0</v>
      </c>
      <c r="O345" s="9">
        <f t="shared" si="28"/>
        <v>0</v>
      </c>
      <c r="P345" s="35">
        <f>Assumptions!$C$12/12</f>
        <v>2916.6666666666665</v>
      </c>
      <c r="Q345" s="9">
        <f>Assumptions!$C$13/12</f>
        <v>1833.3333333333333</v>
      </c>
    </row>
    <row r="346" spans="1:17">
      <c r="A346" s="3">
        <f>Evaporation!A345</f>
        <v>25051</v>
      </c>
      <c r="B346" s="9">
        <f t="shared" si="29"/>
        <v>1968</v>
      </c>
      <c r="C346" s="4">
        <f>Assumptions!$C$1/Assumptions!$C$2*VLOOKUP(A346,Inflow!$A$2:$B$781,2,FALSE)</f>
        <v>0</v>
      </c>
      <c r="D346">
        <f>VLOOKUP(A346,'Supplemental Flows'!$A$2:$B$781,2,FALSE)</f>
        <v>0</v>
      </c>
      <c r="E346" s="9">
        <f>VLOOKUP(J345,Assumptions!$D$33:$E$127,2)/12</f>
        <v>7500.0000137157913</v>
      </c>
      <c r="F346" s="4">
        <f>VLOOKUP(J345,'Capacity Curve'!$C$2:$E$98,3,TRUE)</f>
        <v>21000</v>
      </c>
      <c r="G346" s="12">
        <f>VLOOKUP(A346,Evaporation!$A$2:$F$781,6,FALSE)/12</f>
        <v>0.44627166666666662</v>
      </c>
      <c r="H346" s="4">
        <f t="shared" si="26"/>
        <v>9371.7049999999999</v>
      </c>
      <c r="I346" s="4">
        <f>IF(J345+C346+D346-E346-H346&gt;Assumptions!$C$5,J345+C346+D346-E346-H346-Assumptions!$C$5,0)</f>
        <v>0</v>
      </c>
      <c r="J346" s="4">
        <f t="shared" si="30"/>
        <v>495432.36150669865</v>
      </c>
      <c r="K346" s="4">
        <f t="shared" si="27"/>
        <v>19848.248516079035</v>
      </c>
      <c r="L346" s="9">
        <f>(IF((Assumptions!$C$12/12)-E346&lt;0,0,(Assumptions!$C$12/12)-E346))</f>
        <v>0</v>
      </c>
      <c r="O346" s="9">
        <f t="shared" si="28"/>
        <v>0</v>
      </c>
      <c r="P346" s="35">
        <f>Assumptions!$C$12/12</f>
        <v>2916.6666666666665</v>
      </c>
      <c r="Q346" s="9">
        <f>Assumptions!$C$13/12</f>
        <v>1833.3333333333333</v>
      </c>
    </row>
    <row r="347" spans="1:17">
      <c r="A347" s="3">
        <f>Evaporation!A346</f>
        <v>25082</v>
      </c>
      <c r="B347" s="9">
        <f t="shared" si="29"/>
        <v>1968</v>
      </c>
      <c r="C347" s="4">
        <f>Assumptions!$C$1/Assumptions!$C$2*VLOOKUP(A347,Inflow!$A$2:$B$781,2,FALSE)</f>
        <v>2302</v>
      </c>
      <c r="D347">
        <f>VLOOKUP(A347,'Supplemental Flows'!$A$2:$B$781,2,FALSE)</f>
        <v>0</v>
      </c>
      <c r="E347" s="9">
        <f>VLOOKUP(J346,Assumptions!$D$33:$E$127,2)/12</f>
        <v>7500.0000126289524</v>
      </c>
      <c r="F347" s="4">
        <f>VLOOKUP(J346,'Capacity Curve'!$C$2:$E$98,3,TRUE)</f>
        <v>20460</v>
      </c>
      <c r="G347" s="12">
        <f>VLOOKUP(A347,Evaporation!$A$2:$F$781,6,FALSE)/12</f>
        <v>8.2544166666666682E-2</v>
      </c>
      <c r="H347" s="4">
        <f t="shared" si="26"/>
        <v>1688.8536500000002</v>
      </c>
      <c r="I347" s="4">
        <f>IF(J346+C347+D347-E347-H347&gt;Assumptions!$C$5,J346+C347+D347-E347-H347-Assumptions!$C$5,0)</f>
        <v>0</v>
      </c>
      <c r="J347" s="4">
        <f t="shared" si="30"/>
        <v>488545.50784406968</v>
      </c>
      <c r="K347" s="4">
        <f t="shared" si="27"/>
        <v>19848.248516079035</v>
      </c>
      <c r="L347" s="9">
        <f>(IF((Assumptions!$C$12/12)-E347&lt;0,0,(Assumptions!$C$12/12)-E347))</f>
        <v>0</v>
      </c>
      <c r="O347" s="9">
        <f t="shared" si="28"/>
        <v>0</v>
      </c>
      <c r="P347" s="35">
        <f>Assumptions!$C$12/12</f>
        <v>2916.6666666666665</v>
      </c>
      <c r="Q347" s="9">
        <f>Assumptions!$C$13/12</f>
        <v>1833.3333333333333</v>
      </c>
    </row>
    <row r="348" spans="1:17">
      <c r="A348" s="3">
        <f>Evaporation!A347</f>
        <v>25112</v>
      </c>
      <c r="B348" s="9">
        <f t="shared" si="29"/>
        <v>1968</v>
      </c>
      <c r="C348" s="4">
        <f>Assumptions!$C$1/Assumptions!$C$2*VLOOKUP(A348,Inflow!$A$2:$B$781,2,FALSE)</f>
        <v>3695</v>
      </c>
      <c r="D348">
        <f>VLOOKUP(A348,'Supplemental Flows'!$A$2:$B$781,2,FALSE)</f>
        <v>0</v>
      </c>
      <c r="E348" s="9">
        <f>VLOOKUP(J347,Assumptions!$D$33:$E$127,2)/12</f>
        <v>7500.0000116362753</v>
      </c>
      <c r="F348" s="4">
        <f>VLOOKUP(J347,'Capacity Curve'!$C$2:$E$98,3,TRUE)</f>
        <v>18900</v>
      </c>
      <c r="G348" s="12">
        <f>VLOOKUP(A348,Evaporation!$A$2:$F$781,6,FALSE)/12</f>
        <v>0.24144000000000002</v>
      </c>
      <c r="H348" s="4">
        <f t="shared" si="26"/>
        <v>4563.2160000000003</v>
      </c>
      <c r="I348" s="4">
        <f>IF(J347+C348+D348-E348-H348&gt;Assumptions!$C$5,J347+C348+D348-E348-H348-Assumptions!$C$5,0)</f>
        <v>0</v>
      </c>
      <c r="J348" s="4">
        <f t="shared" si="30"/>
        <v>480177.29183243337</v>
      </c>
      <c r="K348" s="4">
        <f t="shared" si="27"/>
        <v>19848.248516079035</v>
      </c>
      <c r="L348" s="9">
        <f>(IF((Assumptions!$C$12/12)-E348&lt;0,0,(Assumptions!$C$12/12)-E348))</f>
        <v>0</v>
      </c>
      <c r="O348" s="9">
        <f t="shared" si="28"/>
        <v>0</v>
      </c>
      <c r="P348" s="35">
        <f>Assumptions!$C$12/12</f>
        <v>2916.6666666666665</v>
      </c>
      <c r="Q348" s="9">
        <f>Assumptions!$C$13/12</f>
        <v>1833.3333333333333</v>
      </c>
    </row>
    <row r="349" spans="1:17">
      <c r="A349" s="3">
        <f>Evaporation!A348</f>
        <v>25143</v>
      </c>
      <c r="B349" s="9">
        <f t="shared" si="29"/>
        <v>1968</v>
      </c>
      <c r="C349" s="4">
        <f>Assumptions!$C$1/Assumptions!$C$2*VLOOKUP(A349,Inflow!$A$2:$B$781,2,FALSE)</f>
        <v>1387</v>
      </c>
      <c r="D349">
        <f>VLOOKUP(A349,'Supplemental Flows'!$A$2:$B$781,2,FALSE)</f>
        <v>0</v>
      </c>
      <c r="E349" s="9">
        <f>VLOOKUP(J348,Assumptions!$D$33:$E$127,2)/12</f>
        <v>7500.0000116362753</v>
      </c>
      <c r="F349" s="4">
        <f>VLOOKUP(J348,'Capacity Curve'!$C$2:$E$98,3,TRUE)</f>
        <v>18900</v>
      </c>
      <c r="G349" s="12">
        <f>VLOOKUP(A349,Evaporation!$A$2:$F$781,6,FALSE)/12</f>
        <v>-6.745583333333334E-2</v>
      </c>
      <c r="H349" s="4">
        <f t="shared" si="26"/>
        <v>-1274.91525</v>
      </c>
      <c r="I349" s="4">
        <f>IF(J348+C349+D349-E349-H349&gt;Assumptions!$C$5,J348+C349+D349-E349-H349-Assumptions!$C$5,0)</f>
        <v>0</v>
      </c>
      <c r="J349" s="4">
        <f t="shared" si="30"/>
        <v>475339.2070707971</v>
      </c>
      <c r="K349" s="4">
        <f t="shared" si="27"/>
        <v>19848.248516079035</v>
      </c>
      <c r="L349" s="9">
        <f>(IF((Assumptions!$C$12/12)-E349&lt;0,0,(Assumptions!$C$12/12)-E349))</f>
        <v>0</v>
      </c>
      <c r="M349" s="9"/>
      <c r="N349" s="9"/>
      <c r="O349" s="9">
        <f t="shared" si="28"/>
        <v>0</v>
      </c>
      <c r="P349" s="35">
        <f>Assumptions!$C$12/12</f>
        <v>2916.6666666666665</v>
      </c>
      <c r="Q349" s="9">
        <f>Assumptions!$C$13/12</f>
        <v>1833.3333333333333</v>
      </c>
    </row>
    <row r="350" spans="1:17">
      <c r="A350" s="3">
        <f>Evaporation!A349</f>
        <v>25173</v>
      </c>
      <c r="B350" s="9">
        <f t="shared" si="29"/>
        <v>1968</v>
      </c>
      <c r="C350" s="4">
        <f>Assumptions!$C$1/Assumptions!$C$2*VLOOKUP(A350,Inflow!$A$2:$B$781,2,FALSE)</f>
        <v>1236</v>
      </c>
      <c r="D350">
        <f>VLOOKUP(A350,'Supplemental Flows'!$A$2:$B$781,2,FALSE)</f>
        <v>0</v>
      </c>
      <c r="E350" s="9">
        <f>VLOOKUP(J349,Assumptions!$D$33:$E$127,2)/12</f>
        <v>7500.0000116362753</v>
      </c>
      <c r="F350" s="4">
        <f>VLOOKUP(J349,'Capacity Curve'!$C$2:$E$98,3,TRUE)</f>
        <v>18900</v>
      </c>
      <c r="G350" s="12">
        <f>VLOOKUP(A350,Evaporation!$A$2:$F$781,6,FALSE)/12</f>
        <v>5.9025833333333354E-2</v>
      </c>
      <c r="H350" s="4">
        <f t="shared" si="26"/>
        <v>1115.5882500000005</v>
      </c>
      <c r="I350" s="4">
        <f>IF(J349+C350+D350-E350-H350&gt;Assumptions!$C$5,J349+C350+D350-E350-H350-Assumptions!$C$5,0)</f>
        <v>0</v>
      </c>
      <c r="J350" s="4">
        <f t="shared" si="30"/>
        <v>467959.61880916083</v>
      </c>
      <c r="K350" s="4">
        <f t="shared" si="27"/>
        <v>19848.248516079035</v>
      </c>
      <c r="L350" s="9">
        <f>(IF((Assumptions!$C$12/12)-E350&lt;0,0,(Assumptions!$C$12/12)-E350))</f>
        <v>0</v>
      </c>
      <c r="M350" s="9">
        <f>SUM(L339:L350)</f>
        <v>0</v>
      </c>
      <c r="N350" s="9">
        <f>SUM(E339:E350)</f>
        <v>90000.00013550125</v>
      </c>
      <c r="O350" s="9">
        <f t="shared" si="28"/>
        <v>0</v>
      </c>
      <c r="P350" s="35">
        <f>Assumptions!$C$12/12</f>
        <v>2916.6666666666665</v>
      </c>
      <c r="Q350" s="9">
        <f>Assumptions!$C$13/12</f>
        <v>1833.3333333333333</v>
      </c>
    </row>
    <row r="351" spans="1:17">
      <c r="A351" s="3">
        <f>Evaporation!A350</f>
        <v>25204</v>
      </c>
      <c r="B351" s="9">
        <f t="shared" si="29"/>
        <v>1969</v>
      </c>
      <c r="C351" s="4">
        <f>Assumptions!$C$1/Assumptions!$C$2*VLOOKUP(A351,Inflow!$A$2:$B$781,2,FALSE)</f>
        <v>6812</v>
      </c>
      <c r="D351">
        <f>VLOOKUP(A351,'Supplemental Flows'!$A$2:$B$781,2,FALSE)</f>
        <v>0</v>
      </c>
      <c r="E351" s="9">
        <f>VLOOKUP(J350,Assumptions!$D$33:$E$127,2)/12</f>
        <v>7500.0000107363157</v>
      </c>
      <c r="F351" s="4">
        <f>VLOOKUP(J350,'Capacity Curve'!$C$2:$E$98,3,TRUE)</f>
        <v>18400</v>
      </c>
      <c r="G351" s="12">
        <f>VLOOKUP(A351,Evaporation!$A$2:$F$781,6,FALSE)/12</f>
        <v>2.5674166666666668E-2</v>
      </c>
      <c r="H351" s="4">
        <f t="shared" si="26"/>
        <v>472.40466666666669</v>
      </c>
      <c r="I351" s="4">
        <f>IF(J350+C351+D351-E351-H351&gt;Assumptions!$C$5,J350+C351+D351-E351-H351-Assumptions!$C$5,0)</f>
        <v>0</v>
      </c>
      <c r="J351" s="4">
        <f t="shared" si="30"/>
        <v>466799.21413175785</v>
      </c>
      <c r="K351" s="4">
        <f t="shared" si="27"/>
        <v>19848.248516079035</v>
      </c>
      <c r="L351" s="9">
        <f>(IF((Assumptions!$C$12/12)-E351&lt;0,0,(Assumptions!$C$12/12)-E351))</f>
        <v>0</v>
      </c>
      <c r="O351" s="9">
        <f t="shared" si="28"/>
        <v>0</v>
      </c>
      <c r="P351" s="35">
        <f>Assumptions!$C$12/12</f>
        <v>2916.6666666666665</v>
      </c>
      <c r="Q351" s="9">
        <f>Assumptions!$C$13/12</f>
        <v>1833.3333333333333</v>
      </c>
    </row>
    <row r="352" spans="1:17">
      <c r="A352" s="3">
        <f>Evaporation!A351</f>
        <v>25235</v>
      </c>
      <c r="B352" s="9">
        <f t="shared" si="29"/>
        <v>1969</v>
      </c>
      <c r="C352" s="4">
        <f>Assumptions!$C$1/Assumptions!$C$2*VLOOKUP(A352,Inflow!$A$2:$B$781,2,FALSE)</f>
        <v>11207</v>
      </c>
      <c r="D352">
        <f>VLOOKUP(A352,'Supplemental Flows'!$A$2:$B$781,2,FALSE)</f>
        <v>0</v>
      </c>
      <c r="E352" s="9">
        <f>VLOOKUP(J351,Assumptions!$D$33:$E$127,2)/12</f>
        <v>7500.0000107363157</v>
      </c>
      <c r="F352" s="4">
        <f>VLOOKUP(J351,'Capacity Curve'!$C$2:$E$98,3,TRUE)</f>
        <v>18400</v>
      </c>
      <c r="G352" s="12">
        <f>VLOOKUP(A352,Evaporation!$A$2:$F$781,6,FALSE)/12</f>
        <v>-4.8979166666666678E-2</v>
      </c>
      <c r="H352" s="4">
        <f t="shared" si="26"/>
        <v>-901.21666666666692</v>
      </c>
      <c r="I352" s="4">
        <f>IF(J351+C352+D352-E352-H352&gt;Assumptions!$C$5,J351+C352+D352-E352-H352-Assumptions!$C$5,0)</f>
        <v>0</v>
      </c>
      <c r="J352" s="4">
        <f t="shared" si="30"/>
        <v>471407.43078768824</v>
      </c>
      <c r="K352" s="4">
        <f t="shared" si="27"/>
        <v>19848.248516079035</v>
      </c>
      <c r="L352" s="9">
        <f>(IF((Assumptions!$C$12/12)-E352&lt;0,0,(Assumptions!$C$12/12)-E352))</f>
        <v>0</v>
      </c>
      <c r="O352" s="9">
        <f t="shared" si="28"/>
        <v>0</v>
      </c>
      <c r="P352" s="35">
        <f>Assumptions!$C$12/12</f>
        <v>2916.6666666666665</v>
      </c>
      <c r="Q352" s="9">
        <f>Assumptions!$C$13/12</f>
        <v>1833.3333333333333</v>
      </c>
    </row>
    <row r="353" spans="1:17">
      <c r="A353" s="3">
        <f>Evaporation!A352</f>
        <v>25263</v>
      </c>
      <c r="B353" s="9">
        <f t="shared" si="29"/>
        <v>1969</v>
      </c>
      <c r="C353" s="4">
        <f>Assumptions!$C$1/Assumptions!$C$2*VLOOKUP(A353,Inflow!$A$2:$B$781,2,FALSE)</f>
        <v>52570</v>
      </c>
      <c r="D353">
        <f>VLOOKUP(A353,'Supplemental Flows'!$A$2:$B$781,2,FALSE)</f>
        <v>0</v>
      </c>
      <c r="E353" s="9">
        <f>VLOOKUP(J352,Assumptions!$D$33:$E$127,2)/12</f>
        <v>7500.0000107363157</v>
      </c>
      <c r="F353" s="4">
        <f>VLOOKUP(J352,'Capacity Curve'!$C$2:$E$98,3,TRUE)</f>
        <v>18400</v>
      </c>
      <c r="G353" s="12">
        <f>VLOOKUP(A353,Evaporation!$A$2:$F$781,6,FALSE)/12</f>
        <v>-0.11638916666666667</v>
      </c>
      <c r="H353" s="4">
        <f t="shared" si="26"/>
        <v>-2141.5606666666667</v>
      </c>
      <c r="I353" s="4">
        <f>IF(J352+C353+D353-E353-H353&gt;Assumptions!$C$5,J352+C353+D353-E353-H353-Assumptions!$C$5,0)</f>
        <v>0</v>
      </c>
      <c r="J353" s="4">
        <f t="shared" si="30"/>
        <v>518618.99144361867</v>
      </c>
      <c r="K353" s="4">
        <f t="shared" si="27"/>
        <v>19848.248516079035</v>
      </c>
      <c r="L353" s="9">
        <f>(IF((Assumptions!$C$12/12)-E353&lt;0,0,(Assumptions!$C$12/12)-E353))</f>
        <v>0</v>
      </c>
      <c r="O353" s="9">
        <f t="shared" si="28"/>
        <v>0</v>
      </c>
      <c r="P353" s="35">
        <f>Assumptions!$C$12/12</f>
        <v>2916.6666666666665</v>
      </c>
      <c r="Q353" s="9">
        <f>Assumptions!$C$13/12</f>
        <v>1833.3333333333333</v>
      </c>
    </row>
    <row r="354" spans="1:17">
      <c r="A354" s="3">
        <f>Evaporation!A353</f>
        <v>25294</v>
      </c>
      <c r="B354" s="9">
        <f t="shared" si="29"/>
        <v>1969</v>
      </c>
      <c r="C354" s="4">
        <f>Assumptions!$C$1/Assumptions!$C$2*VLOOKUP(A354,Inflow!$A$2:$B$781,2,FALSE)</f>
        <v>23547</v>
      </c>
      <c r="D354">
        <f>VLOOKUP(A354,'Supplemental Flows'!$A$2:$B$781,2,FALSE)</f>
        <v>0</v>
      </c>
      <c r="E354" s="9">
        <f>VLOOKUP(J353,Assumptions!$D$33:$E$127,2)/12</f>
        <v>7500.0000137157913</v>
      </c>
      <c r="F354" s="4">
        <f>VLOOKUP(J353,'Capacity Curve'!$C$2:$E$98,3,TRUE)</f>
        <v>21000</v>
      </c>
      <c r="G354" s="12">
        <f>VLOOKUP(A354,Evaporation!$A$2:$F$781,6,FALSE)/12</f>
        <v>7.6578333333333345E-2</v>
      </c>
      <c r="H354" s="4">
        <f t="shared" si="26"/>
        <v>1608.1450000000002</v>
      </c>
      <c r="I354" s="4">
        <f>IF(J353+C354+D354-E354-H354&gt;Assumptions!$C$5,J353+C354+D354-E354-H354-Assumptions!$C$5,0)</f>
        <v>0</v>
      </c>
      <c r="J354" s="4">
        <f t="shared" si="30"/>
        <v>533057.84642990283</v>
      </c>
      <c r="K354" s="4">
        <f t="shared" si="27"/>
        <v>19848.248516079035</v>
      </c>
      <c r="L354" s="9">
        <f>(IF((Assumptions!$C$12/12)-E354&lt;0,0,(Assumptions!$C$12/12)-E354))</f>
        <v>0</v>
      </c>
      <c r="O354" s="9">
        <f t="shared" si="28"/>
        <v>0</v>
      </c>
      <c r="P354" s="35">
        <f>Assumptions!$C$12/12</f>
        <v>2916.6666666666665</v>
      </c>
      <c r="Q354" s="9">
        <f>Assumptions!$C$13/12</f>
        <v>1833.3333333333333</v>
      </c>
    </row>
    <row r="355" spans="1:17">
      <c r="A355" s="3">
        <f>Evaporation!A354</f>
        <v>25324</v>
      </c>
      <c r="B355" s="9">
        <f t="shared" si="29"/>
        <v>1969</v>
      </c>
      <c r="C355" s="4">
        <f>Assumptions!$C$1/Assumptions!$C$2*VLOOKUP(A355,Inflow!$A$2:$B$781,2,FALSE)</f>
        <v>85588</v>
      </c>
      <c r="D355">
        <f>VLOOKUP(A355,'Supplemental Flows'!$A$2:$B$781,2,FALSE)</f>
        <v>0</v>
      </c>
      <c r="E355" s="9">
        <f>VLOOKUP(J354,Assumptions!$D$33:$E$127,2)/12</f>
        <v>7500.0000137157913</v>
      </c>
      <c r="F355" s="4">
        <f>VLOOKUP(J354,'Capacity Curve'!$C$2:$E$98,3,TRUE)</f>
        <v>21000</v>
      </c>
      <c r="G355" s="12">
        <f>VLOOKUP(A355,Evaporation!$A$2:$F$781,6,FALSE)/12</f>
        <v>-0.28357583333333336</v>
      </c>
      <c r="H355" s="4">
        <f t="shared" si="26"/>
        <v>-5955.0925000000007</v>
      </c>
      <c r="I355" s="4">
        <f>IF(J354+C355+D355-E355-H355&gt;Assumptions!$C$5,J354+C355+D355-E355-H355-Assumptions!$C$5,0)</f>
        <v>0</v>
      </c>
      <c r="J355" s="4">
        <f t="shared" si="30"/>
        <v>617100.93891618703</v>
      </c>
      <c r="K355" s="4">
        <f t="shared" si="27"/>
        <v>19848.248516079035</v>
      </c>
      <c r="L355" s="9">
        <f>(IF((Assumptions!$C$12/12)-E355&lt;0,0,(Assumptions!$C$12/12)-E355))</f>
        <v>0</v>
      </c>
      <c r="O355" s="9">
        <f t="shared" si="28"/>
        <v>0</v>
      </c>
      <c r="P355" s="35">
        <f>Assumptions!$C$12/12</f>
        <v>2916.6666666666665</v>
      </c>
      <c r="Q355" s="9">
        <f>Assumptions!$C$13/12</f>
        <v>1833.3333333333333</v>
      </c>
    </row>
    <row r="356" spans="1:17">
      <c r="A356" s="3">
        <f>Evaporation!A355</f>
        <v>25355</v>
      </c>
      <c r="B356" s="9">
        <f t="shared" si="29"/>
        <v>1969</v>
      </c>
      <c r="C356" s="4">
        <f>Assumptions!$C$1/Assumptions!$C$2*VLOOKUP(A356,Inflow!$A$2:$B$781,2,FALSE)</f>
        <v>5780</v>
      </c>
      <c r="D356">
        <f>VLOOKUP(A356,'Supplemental Flows'!$A$2:$B$781,2,FALSE)</f>
        <v>0</v>
      </c>
      <c r="E356" s="9">
        <f>VLOOKUP(J355,Assumptions!$D$33:$E$127,2)/12</f>
        <v>7500.0000189374632</v>
      </c>
      <c r="F356" s="4">
        <f>VLOOKUP(J355,'Capacity Curve'!$C$2:$E$98,3,TRUE)</f>
        <v>23700</v>
      </c>
      <c r="G356" s="12">
        <f>VLOOKUP(A356,Evaporation!$A$2:$F$781,6,FALSE)/12</f>
        <v>0.42776166666666665</v>
      </c>
      <c r="H356" s="4">
        <f t="shared" si="26"/>
        <v>10137.951499999999</v>
      </c>
      <c r="I356" s="4">
        <f>IF(J355+C356+D356-E356-H356&gt;Assumptions!$C$5,J355+C356+D356-E356-H356-Assumptions!$C$5,0)</f>
        <v>0</v>
      </c>
      <c r="J356" s="4">
        <f t="shared" si="30"/>
        <v>605242.98739724956</v>
      </c>
      <c r="K356" s="4">
        <f t="shared" si="27"/>
        <v>19848.248516079035</v>
      </c>
      <c r="L356" s="9">
        <f>(IF((Assumptions!$C$12/12)-E356&lt;0,0,(Assumptions!$C$12/12)-E356))</f>
        <v>0</v>
      </c>
      <c r="O356" s="9">
        <f t="shared" si="28"/>
        <v>0</v>
      </c>
      <c r="P356" s="35">
        <f>Assumptions!$C$12/12</f>
        <v>2916.6666666666665</v>
      </c>
      <c r="Q356" s="9">
        <f>Assumptions!$C$13/12</f>
        <v>1833.3333333333333</v>
      </c>
    </row>
    <row r="357" spans="1:17">
      <c r="A357" s="3">
        <f>Evaporation!A356</f>
        <v>25385</v>
      </c>
      <c r="B357" s="9">
        <f t="shared" si="29"/>
        <v>1969</v>
      </c>
      <c r="C357" s="4">
        <f>Assumptions!$C$1/Assumptions!$C$2*VLOOKUP(A357,Inflow!$A$2:$B$781,2,FALSE)</f>
        <v>509</v>
      </c>
      <c r="D357">
        <f>VLOOKUP(A357,'Supplemental Flows'!$A$2:$B$781,2,FALSE)</f>
        <v>0</v>
      </c>
      <c r="E357" s="9">
        <f>VLOOKUP(J356,Assumptions!$D$33:$E$127,2)/12</f>
        <v>7500.0000189374632</v>
      </c>
      <c r="F357" s="4">
        <f>VLOOKUP(J356,'Capacity Curve'!$C$2:$E$98,3,TRUE)</f>
        <v>23700</v>
      </c>
      <c r="G357" s="12">
        <f>VLOOKUP(A357,Evaporation!$A$2:$F$781,6,FALSE)/12</f>
        <v>0.68954166666666661</v>
      </c>
      <c r="H357" s="4">
        <f t="shared" si="26"/>
        <v>16342.137499999999</v>
      </c>
      <c r="I357" s="4">
        <f>IF(J356+C357+D357-E357-H357&gt;Assumptions!$C$5,J356+C357+D357-E357-H357-Assumptions!$C$5,0)</f>
        <v>0</v>
      </c>
      <c r="J357" s="4">
        <f t="shared" si="30"/>
        <v>581909.84987831209</v>
      </c>
      <c r="K357" s="4">
        <f t="shared" si="27"/>
        <v>19848.248516079035</v>
      </c>
      <c r="L357" s="9">
        <f>(IF((Assumptions!$C$12/12)-E357&lt;0,0,(Assumptions!$C$12/12)-E357))</f>
        <v>0</v>
      </c>
      <c r="O357" s="9">
        <f t="shared" si="28"/>
        <v>0</v>
      </c>
      <c r="P357" s="35">
        <f>Assumptions!$C$12/12</f>
        <v>2916.6666666666665</v>
      </c>
      <c r="Q357" s="9">
        <f>Assumptions!$C$13/12</f>
        <v>1833.3333333333333</v>
      </c>
    </row>
    <row r="358" spans="1:17">
      <c r="A358" s="3">
        <f>Evaporation!A357</f>
        <v>25416</v>
      </c>
      <c r="B358" s="9">
        <f t="shared" si="29"/>
        <v>1969</v>
      </c>
      <c r="C358" s="4">
        <f>Assumptions!$C$1/Assumptions!$C$2*VLOOKUP(A358,Inflow!$A$2:$B$781,2,FALSE)</f>
        <v>0</v>
      </c>
      <c r="D358">
        <f>VLOOKUP(A358,'Supplemental Flows'!$A$2:$B$781,2,FALSE)</f>
        <v>0</v>
      </c>
      <c r="E358" s="9">
        <f>VLOOKUP(J357,Assumptions!$D$33:$E$127,2)/12</f>
        <v>7500.0000174926863</v>
      </c>
      <c r="F358" s="4">
        <f>VLOOKUP(J357,'Capacity Curve'!$C$2:$E$98,3,TRUE)</f>
        <v>23100</v>
      </c>
      <c r="G358" s="12">
        <f>VLOOKUP(A358,Evaporation!$A$2:$F$781,6,FALSE)/12</f>
        <v>0.40547666666666671</v>
      </c>
      <c r="H358" s="4">
        <f t="shared" si="26"/>
        <v>9366.5110000000004</v>
      </c>
      <c r="I358" s="4">
        <f>IF(J357+C358+D358-E358-H358&gt;Assumptions!$C$5,J357+C358+D358-E358-H358-Assumptions!$C$5,0)</f>
        <v>0</v>
      </c>
      <c r="J358" s="4">
        <f t="shared" si="30"/>
        <v>565043.33886081935</v>
      </c>
      <c r="K358" s="4">
        <f t="shared" si="27"/>
        <v>19848.248516079035</v>
      </c>
      <c r="L358" s="9">
        <f>(IF((Assumptions!$C$12/12)-E358&lt;0,0,(Assumptions!$C$12/12)-E358))</f>
        <v>0</v>
      </c>
      <c r="O358" s="9">
        <f t="shared" si="28"/>
        <v>0</v>
      </c>
      <c r="P358" s="35">
        <f>Assumptions!$C$12/12</f>
        <v>2916.6666666666665</v>
      </c>
      <c r="Q358" s="9">
        <f>Assumptions!$C$13/12</f>
        <v>1833.3333333333333</v>
      </c>
    </row>
    <row r="359" spans="1:17">
      <c r="A359" s="3">
        <f>Evaporation!A358</f>
        <v>25447</v>
      </c>
      <c r="B359" s="9">
        <f t="shared" si="29"/>
        <v>1969</v>
      </c>
      <c r="C359" s="4">
        <f>Assumptions!$C$1/Assumptions!$C$2*VLOOKUP(A359,Inflow!$A$2:$B$781,2,FALSE)</f>
        <v>0</v>
      </c>
      <c r="D359">
        <f>VLOOKUP(A359,'Supplemental Flows'!$A$2:$B$781,2,FALSE)</f>
        <v>0</v>
      </c>
      <c r="E359" s="9">
        <f>VLOOKUP(J358,Assumptions!$D$33:$E$127,2)/12</f>
        <v>7500.0000161400885</v>
      </c>
      <c r="F359" s="4">
        <f>VLOOKUP(J358,'Capacity Curve'!$C$2:$E$98,3,TRUE)</f>
        <v>22400</v>
      </c>
      <c r="G359" s="12">
        <f>VLOOKUP(A359,Evaporation!$A$2:$F$781,6,FALSE)/12</f>
        <v>0.18113000000000001</v>
      </c>
      <c r="H359" s="4">
        <f t="shared" si="26"/>
        <v>4057.3120000000004</v>
      </c>
      <c r="I359" s="4">
        <f>IF(J358+C359+D359-E359-H359&gt;Assumptions!$C$5,J358+C359+D359-E359-H359-Assumptions!$C$5,0)</f>
        <v>0</v>
      </c>
      <c r="J359" s="4">
        <f t="shared" si="30"/>
        <v>553486.02684467926</v>
      </c>
      <c r="K359" s="4">
        <f t="shared" si="27"/>
        <v>19848.248516079035</v>
      </c>
      <c r="L359" s="9">
        <f>(IF((Assumptions!$C$12/12)-E359&lt;0,0,(Assumptions!$C$12/12)-E359))</f>
        <v>0</v>
      </c>
      <c r="O359" s="9">
        <f t="shared" si="28"/>
        <v>0</v>
      </c>
      <c r="P359" s="35">
        <f>Assumptions!$C$12/12</f>
        <v>2916.6666666666665</v>
      </c>
      <c r="Q359" s="9">
        <f>Assumptions!$C$13/12</f>
        <v>1833.3333333333333</v>
      </c>
    </row>
    <row r="360" spans="1:17">
      <c r="A360" s="3">
        <f>Evaporation!A359</f>
        <v>25477</v>
      </c>
      <c r="B360" s="9">
        <f t="shared" si="29"/>
        <v>1969</v>
      </c>
      <c r="C360" s="4">
        <f>Assumptions!$C$1/Assumptions!$C$2*VLOOKUP(A360,Inflow!$A$2:$B$781,2,FALSE)</f>
        <v>1822</v>
      </c>
      <c r="D360">
        <f>VLOOKUP(A360,'Supplemental Flows'!$A$2:$B$781,2,FALSE)</f>
        <v>0</v>
      </c>
      <c r="E360" s="9">
        <f>VLOOKUP(J359,Assumptions!$D$33:$E$127,2)/12</f>
        <v>7500.0000148865392</v>
      </c>
      <c r="F360" s="4">
        <f>VLOOKUP(J359,'Capacity Curve'!$C$2:$E$98,3,TRUE)</f>
        <v>21700</v>
      </c>
      <c r="G360" s="12">
        <f>VLOOKUP(A360,Evaporation!$A$2:$F$781,6,FALSE)/12</f>
        <v>-7.5528333333333336E-2</v>
      </c>
      <c r="H360" s="4">
        <f t="shared" si="26"/>
        <v>-1638.9648333333334</v>
      </c>
      <c r="I360" s="4">
        <f>IF(J359+C360+D360-E360-H360&gt;Assumptions!$C$5,J359+C360+D360-E360-H360-Assumptions!$C$5,0)</f>
        <v>0</v>
      </c>
      <c r="J360" s="4">
        <f t="shared" si="30"/>
        <v>549446.99166312616</v>
      </c>
      <c r="K360" s="4">
        <f t="shared" si="27"/>
        <v>19848.248516079035</v>
      </c>
      <c r="L360" s="9">
        <f>(IF((Assumptions!$C$12/12)-E360&lt;0,0,(Assumptions!$C$12/12)-E360))</f>
        <v>0</v>
      </c>
      <c r="O360" s="9">
        <f t="shared" si="28"/>
        <v>0</v>
      </c>
      <c r="P360" s="35">
        <f>Assumptions!$C$12/12</f>
        <v>2916.6666666666665</v>
      </c>
      <c r="Q360" s="9">
        <f>Assumptions!$C$13/12</f>
        <v>1833.3333333333333</v>
      </c>
    </row>
    <row r="361" spans="1:17">
      <c r="A361" s="3">
        <f>Evaporation!A360</f>
        <v>25508</v>
      </c>
      <c r="B361" s="9">
        <f t="shared" si="29"/>
        <v>1969</v>
      </c>
      <c r="C361" s="4">
        <f>Assumptions!$C$1/Assumptions!$C$2*VLOOKUP(A361,Inflow!$A$2:$B$781,2,FALSE)</f>
        <v>241</v>
      </c>
      <c r="D361">
        <f>VLOOKUP(A361,'Supplemental Flows'!$A$2:$B$781,2,FALSE)</f>
        <v>0</v>
      </c>
      <c r="E361" s="9">
        <f>VLOOKUP(J360,Assumptions!$D$33:$E$127,2)/12</f>
        <v>7500.0000148865392</v>
      </c>
      <c r="F361" s="4">
        <f>VLOOKUP(J360,'Capacity Curve'!$C$2:$E$98,3,TRUE)</f>
        <v>21700</v>
      </c>
      <c r="G361" s="12">
        <f>VLOOKUP(A361,Evaporation!$A$2:$F$781,6,FALSE)/12</f>
        <v>0.15714083333333334</v>
      </c>
      <c r="H361" s="4">
        <f t="shared" si="26"/>
        <v>3409.9560833333335</v>
      </c>
      <c r="I361" s="4">
        <f>IF(J360+C361+D361-E361-H361&gt;Assumptions!$C$5,J360+C361+D361-E361-H361-Assumptions!$C$5,0)</f>
        <v>0</v>
      </c>
      <c r="J361" s="4">
        <f t="shared" si="30"/>
        <v>538778.03556490631</v>
      </c>
      <c r="K361" s="4">
        <f t="shared" si="27"/>
        <v>19848.248516079035</v>
      </c>
      <c r="L361" s="9">
        <f>(IF((Assumptions!$C$12/12)-E361&lt;0,0,(Assumptions!$C$12/12)-E361))</f>
        <v>0</v>
      </c>
      <c r="O361" s="9">
        <f t="shared" si="28"/>
        <v>0</v>
      </c>
      <c r="P361" s="35">
        <f>Assumptions!$C$12/12</f>
        <v>2916.6666666666665</v>
      </c>
      <c r="Q361" s="9">
        <f>Assumptions!$C$13/12</f>
        <v>1833.3333333333333</v>
      </c>
    </row>
    <row r="362" spans="1:17">
      <c r="A362" s="3">
        <f>Evaporation!A361</f>
        <v>25538</v>
      </c>
      <c r="B362" s="9">
        <f t="shared" si="29"/>
        <v>1969</v>
      </c>
      <c r="C362" s="4">
        <f>Assumptions!$C$1/Assumptions!$C$2*VLOOKUP(A362,Inflow!$A$2:$B$781,2,FALSE)</f>
        <v>16358</v>
      </c>
      <c r="D362">
        <f>VLOOKUP(A362,'Supplemental Flows'!$A$2:$B$781,2,FALSE)</f>
        <v>0</v>
      </c>
      <c r="E362" s="9">
        <f>VLOOKUP(J361,Assumptions!$D$33:$E$127,2)/12</f>
        <v>7500.0000148865392</v>
      </c>
      <c r="F362" s="4">
        <f>VLOOKUP(J361,'Capacity Curve'!$C$2:$E$98,3,TRUE)</f>
        <v>21700</v>
      </c>
      <c r="G362" s="12">
        <f>VLOOKUP(A362,Evaporation!$A$2:$F$781,6,FALSE)/12</f>
        <v>-0.15223833333333336</v>
      </c>
      <c r="H362" s="4">
        <f t="shared" si="26"/>
        <v>-3303.5718333333339</v>
      </c>
      <c r="I362" s="4">
        <f>IF(J361+C362+D362-E362-H362&gt;Assumptions!$C$5,J361+C362+D362-E362-H362-Assumptions!$C$5,0)</f>
        <v>0</v>
      </c>
      <c r="J362" s="4">
        <f t="shared" si="30"/>
        <v>550939.60738335317</v>
      </c>
      <c r="K362" s="4">
        <f t="shared" si="27"/>
        <v>19848.248516079035</v>
      </c>
      <c r="L362" s="9">
        <f>(IF((Assumptions!$C$12/12)-E362&lt;0,0,(Assumptions!$C$12/12)-E362))</f>
        <v>0</v>
      </c>
      <c r="M362" s="9">
        <f>SUM(L351:L362)</f>
        <v>0</v>
      </c>
      <c r="N362" s="9">
        <f>SUM(E351:E362)</f>
        <v>90000.000175807829</v>
      </c>
      <c r="O362" s="9">
        <f t="shared" si="28"/>
        <v>0</v>
      </c>
      <c r="P362" s="35">
        <f>Assumptions!$C$12/12</f>
        <v>2916.6666666666665</v>
      </c>
      <c r="Q362" s="9">
        <f>Assumptions!$C$13/12</f>
        <v>1833.3333333333333</v>
      </c>
    </row>
    <row r="363" spans="1:17">
      <c r="A363" s="3">
        <f>Evaporation!A362</f>
        <v>25569</v>
      </c>
      <c r="B363" s="9">
        <f t="shared" si="29"/>
        <v>1970</v>
      </c>
      <c r="C363" s="4">
        <f>Assumptions!$C$1/Assumptions!$C$2*VLOOKUP(A363,Inflow!$A$2:$B$781,2,FALSE)</f>
        <v>5388</v>
      </c>
      <c r="D363">
        <f>VLOOKUP(A363,'Supplemental Flows'!$A$2:$B$781,2,FALSE)</f>
        <v>0</v>
      </c>
      <c r="E363" s="9">
        <f>VLOOKUP(J362,Assumptions!$D$33:$E$127,2)/12</f>
        <v>7500.0000148865392</v>
      </c>
      <c r="F363" s="4">
        <f>VLOOKUP(J362,'Capacity Curve'!$C$2:$E$98,3,TRUE)</f>
        <v>21700</v>
      </c>
      <c r="G363" s="12">
        <f>VLOOKUP(A363,Evaporation!$A$2:$F$781,6,FALSE)/12</f>
        <v>4.8733333333333344E-2</v>
      </c>
      <c r="H363" s="4">
        <f t="shared" si="26"/>
        <v>1057.5133333333335</v>
      </c>
      <c r="I363" s="4">
        <f>IF(J362+C363+D363-E363-H363&gt;Assumptions!$C$5,J362+C363+D363-E363-H363-Assumptions!$C$5,0)</f>
        <v>0</v>
      </c>
      <c r="J363" s="4">
        <f t="shared" si="30"/>
        <v>547770.09403513337</v>
      </c>
      <c r="K363" s="4">
        <f t="shared" si="27"/>
        <v>19848.248516079035</v>
      </c>
      <c r="L363" s="9">
        <f>(IF((Assumptions!$C$12/12)-E363&lt;0,0,(Assumptions!$C$12/12)-E363))</f>
        <v>0</v>
      </c>
      <c r="O363" s="9">
        <f t="shared" si="28"/>
        <v>0</v>
      </c>
      <c r="P363" s="35">
        <f>Assumptions!$C$12/12</f>
        <v>2916.6666666666665</v>
      </c>
      <c r="Q363" s="9">
        <f>Assumptions!$C$13/12</f>
        <v>1833.3333333333333</v>
      </c>
    </row>
    <row r="364" spans="1:17">
      <c r="A364" s="3">
        <f>Evaporation!A363</f>
        <v>25600</v>
      </c>
      <c r="B364" s="9">
        <f t="shared" si="29"/>
        <v>1970</v>
      </c>
      <c r="C364" s="4">
        <f>Assumptions!$C$1/Assumptions!$C$2*VLOOKUP(A364,Inflow!$A$2:$B$781,2,FALSE)</f>
        <v>28802</v>
      </c>
      <c r="D364">
        <f>VLOOKUP(A364,'Supplemental Flows'!$A$2:$B$781,2,FALSE)</f>
        <v>0</v>
      </c>
      <c r="E364" s="9">
        <f>VLOOKUP(J363,Assumptions!$D$33:$E$127,2)/12</f>
        <v>7500.0000148865392</v>
      </c>
      <c r="F364" s="4">
        <f>VLOOKUP(J363,'Capacity Curve'!$C$2:$E$98,3,TRUE)</f>
        <v>21700</v>
      </c>
      <c r="G364" s="12">
        <f>VLOOKUP(A364,Evaporation!$A$2:$F$781,6,FALSE)/12</f>
        <v>-0.19819583333333335</v>
      </c>
      <c r="H364" s="4">
        <f t="shared" ref="H364:H427" si="31">F364*G364</f>
        <v>-4300.8495833333336</v>
      </c>
      <c r="I364" s="4">
        <f>IF(J363+C364+D364-E364-H364&gt;Assumptions!$C$5,J363+C364+D364-E364-H364-Assumptions!$C$5,0)</f>
        <v>0</v>
      </c>
      <c r="J364" s="4">
        <f t="shared" si="30"/>
        <v>573372.94360358024</v>
      </c>
      <c r="K364" s="4">
        <f t="shared" si="27"/>
        <v>19848.248516079035</v>
      </c>
      <c r="L364" s="9">
        <f>(IF((Assumptions!$C$12/12)-E364&lt;0,0,(Assumptions!$C$12/12)-E364))</f>
        <v>0</v>
      </c>
      <c r="O364" s="9">
        <f t="shared" si="28"/>
        <v>0</v>
      </c>
      <c r="P364" s="35">
        <f>Assumptions!$C$12/12</f>
        <v>2916.6666666666665</v>
      </c>
      <c r="Q364" s="9">
        <f>Assumptions!$C$13/12</f>
        <v>1833.3333333333333</v>
      </c>
    </row>
    <row r="365" spans="1:17">
      <c r="A365" s="3">
        <f>Evaporation!A364</f>
        <v>25628</v>
      </c>
      <c r="B365" s="9">
        <f t="shared" si="29"/>
        <v>1970</v>
      </c>
      <c r="C365" s="4">
        <f>Assumptions!$C$1/Assumptions!$C$2*VLOOKUP(A365,Inflow!$A$2:$B$781,2,FALSE)</f>
        <v>62077</v>
      </c>
      <c r="D365">
        <f>VLOOKUP(A365,'Supplemental Flows'!$A$2:$B$781,2,FALSE)</f>
        <v>0</v>
      </c>
      <c r="E365" s="9">
        <f>VLOOKUP(J364,Assumptions!$D$33:$E$127,2)/12</f>
        <v>7500.0000161400885</v>
      </c>
      <c r="F365" s="4">
        <f>VLOOKUP(J364,'Capacity Curve'!$C$2:$E$98,3,TRUE)</f>
        <v>22400</v>
      </c>
      <c r="G365" s="12">
        <f>VLOOKUP(A365,Evaporation!$A$2:$F$781,6,FALSE)/12</f>
        <v>-7.4185000000000001E-2</v>
      </c>
      <c r="H365" s="4">
        <f t="shared" si="31"/>
        <v>-1661.7439999999999</v>
      </c>
      <c r="I365" s="4">
        <f>IF(J364+C365+D365-E365-H365&gt;Assumptions!$C$5,J364+C365+D365-E365-H365-Assumptions!$C$5,0)</f>
        <v>0</v>
      </c>
      <c r="J365" s="4">
        <f t="shared" si="30"/>
        <v>629611.68758744013</v>
      </c>
      <c r="K365" s="4">
        <f t="shared" ref="K365:K428" si="32">IF(J365&lt;K364,J365,K364)</f>
        <v>19848.248516079035</v>
      </c>
      <c r="L365" s="9">
        <f>(IF((Assumptions!$C$12/12)-E365&lt;0,0,(Assumptions!$C$12/12)-E365))</f>
        <v>0</v>
      </c>
      <c r="O365" s="9">
        <f t="shared" si="28"/>
        <v>0</v>
      </c>
      <c r="P365" s="35">
        <f>Assumptions!$C$12/12</f>
        <v>2916.6666666666665</v>
      </c>
      <c r="Q365" s="9">
        <f>Assumptions!$C$13/12</f>
        <v>1833.3333333333333</v>
      </c>
    </row>
    <row r="366" spans="1:17">
      <c r="A366" s="3">
        <f>Evaporation!A365</f>
        <v>25659</v>
      </c>
      <c r="B366" s="9">
        <f t="shared" si="29"/>
        <v>1970</v>
      </c>
      <c r="C366" s="4">
        <f>Assumptions!$C$1/Assumptions!$C$2*VLOOKUP(A366,Inflow!$A$2:$B$781,2,FALSE)</f>
        <v>58037</v>
      </c>
      <c r="D366">
        <f>VLOOKUP(A366,'Supplemental Flows'!$A$2:$B$781,2,FALSE)</f>
        <v>0</v>
      </c>
      <c r="E366" s="9">
        <f>VLOOKUP(J365,Assumptions!$D$33:$E$127,2)/12</f>
        <v>7500.0000204788312</v>
      </c>
      <c r="F366" s="4">
        <f>VLOOKUP(J365,'Capacity Curve'!$C$2:$E$98,3,TRUE)</f>
        <v>24400</v>
      </c>
      <c r="G366" s="12">
        <f>VLOOKUP(A366,Evaporation!$A$2:$F$781,6,FALSE)/12</f>
        <v>-5.253416666666668E-2</v>
      </c>
      <c r="H366" s="4">
        <f t="shared" si="31"/>
        <v>-1281.8336666666671</v>
      </c>
      <c r="I366" s="4">
        <f>IF(J365+C366+D366-E366-H366&gt;Assumptions!$C$5,J365+C366+D366-E366-H366-Assumptions!$C$5,0)</f>
        <v>0</v>
      </c>
      <c r="J366" s="4">
        <f t="shared" si="30"/>
        <v>681430.52123362792</v>
      </c>
      <c r="K366" s="4">
        <f t="shared" si="32"/>
        <v>19848.248516079035</v>
      </c>
      <c r="L366" s="9">
        <f>(IF((Assumptions!$C$12/12)-E366&lt;0,0,(Assumptions!$C$12/12)-E366))</f>
        <v>0</v>
      </c>
      <c r="O366" s="9">
        <f t="shared" si="28"/>
        <v>0</v>
      </c>
      <c r="P366" s="35">
        <f>Assumptions!$C$12/12</f>
        <v>2916.6666666666665</v>
      </c>
      <c r="Q366" s="9">
        <f>Assumptions!$C$13/12</f>
        <v>1833.3333333333333</v>
      </c>
    </row>
    <row r="367" spans="1:17">
      <c r="A367" s="3">
        <f>Evaporation!A366</f>
        <v>25689</v>
      </c>
      <c r="B367" s="9">
        <f t="shared" si="29"/>
        <v>1970</v>
      </c>
      <c r="C367" s="4">
        <f>Assumptions!$C$1/Assumptions!$C$2*VLOOKUP(A367,Inflow!$A$2:$B$781,2,FALSE)</f>
        <v>24366</v>
      </c>
      <c r="D367">
        <f>VLOOKUP(A367,'Supplemental Flows'!$A$2:$B$781,2,FALSE)</f>
        <v>0</v>
      </c>
      <c r="E367" s="9">
        <f>VLOOKUP(J366,Assumptions!$D$33:$E$127,2)/12</f>
        <v>7500.0000239048977</v>
      </c>
      <c r="F367" s="4">
        <f>VLOOKUP(J366,'Capacity Curve'!$C$2:$E$98,3,TRUE)</f>
        <v>25800</v>
      </c>
      <c r="G367" s="12">
        <f>VLOOKUP(A367,Evaporation!$A$2:$F$781,6,FALSE)/12</f>
        <v>0.13329666666666667</v>
      </c>
      <c r="H367" s="4">
        <f t="shared" si="31"/>
        <v>3439.0540000000001</v>
      </c>
      <c r="I367" s="4">
        <f>IF(J366+C367+D367-E367-H367&gt;Assumptions!$C$5,J366+C367+D367-E367-H367-Assumptions!$C$5,0)</f>
        <v>0</v>
      </c>
      <c r="J367" s="4">
        <f t="shared" si="30"/>
        <v>694857.46720972296</v>
      </c>
      <c r="K367" s="4">
        <f t="shared" si="32"/>
        <v>19848.248516079035</v>
      </c>
      <c r="L367" s="9">
        <f>(IF((Assumptions!$C$12/12)-E367&lt;0,0,(Assumptions!$C$12/12)-E367))</f>
        <v>0</v>
      </c>
      <c r="O367" s="9">
        <f t="shared" si="28"/>
        <v>0</v>
      </c>
      <c r="P367" s="35">
        <f>Assumptions!$C$12/12</f>
        <v>2916.6666666666665</v>
      </c>
      <c r="Q367" s="9">
        <f>Assumptions!$C$13/12</f>
        <v>1833.3333333333333</v>
      </c>
    </row>
    <row r="368" spans="1:17">
      <c r="A368" s="3">
        <f>Evaporation!A367</f>
        <v>25720</v>
      </c>
      <c r="B368" s="9">
        <f t="shared" si="29"/>
        <v>1970</v>
      </c>
      <c r="C368" s="4">
        <f>Assumptions!$C$1/Assumptions!$C$2*VLOOKUP(A368,Inflow!$A$2:$B$781,2,FALSE)</f>
        <v>3876</v>
      </c>
      <c r="D368">
        <f>VLOOKUP(A368,'Supplemental Flows'!$A$2:$B$781,2,FALSE)</f>
        <v>0</v>
      </c>
      <c r="E368" s="9">
        <f>VLOOKUP(J367,Assumptions!$D$33:$E$127,2)/12</f>
        <v>7500.0000239048977</v>
      </c>
      <c r="F368" s="4">
        <f>VLOOKUP(J367,'Capacity Curve'!$C$2:$E$98,3,TRUE)</f>
        <v>25800</v>
      </c>
      <c r="G368" s="12">
        <f>VLOOKUP(A368,Evaporation!$A$2:$F$781,6,FALSE)/12</f>
        <v>0.40665666666666667</v>
      </c>
      <c r="H368" s="4">
        <f t="shared" si="31"/>
        <v>10491.742</v>
      </c>
      <c r="I368" s="4">
        <f>IF(J367+C368+D368-E368-H368&gt;Assumptions!$C$5,J367+C368+D368-E368-H368-Assumptions!$C$5,0)</f>
        <v>0</v>
      </c>
      <c r="J368" s="4">
        <f t="shared" si="30"/>
        <v>680741.72518581804</v>
      </c>
      <c r="K368" s="4">
        <f t="shared" si="32"/>
        <v>19848.248516079035</v>
      </c>
      <c r="L368" s="9">
        <f>(IF((Assumptions!$C$12/12)-E368&lt;0,0,(Assumptions!$C$12/12)-E368))</f>
        <v>0</v>
      </c>
      <c r="O368" s="9">
        <f t="shared" si="28"/>
        <v>0</v>
      </c>
      <c r="P368" s="35">
        <f>Assumptions!$C$12/12</f>
        <v>2916.6666666666665</v>
      </c>
      <c r="Q368" s="9">
        <f>Assumptions!$C$13/12</f>
        <v>1833.3333333333333</v>
      </c>
    </row>
    <row r="369" spans="1:17">
      <c r="A369" s="3">
        <f>Evaporation!A368</f>
        <v>25750</v>
      </c>
      <c r="B369" s="9">
        <f t="shared" si="29"/>
        <v>1970</v>
      </c>
      <c r="C369" s="4">
        <f>Assumptions!$C$1/Assumptions!$C$2*VLOOKUP(A369,Inflow!$A$2:$B$781,2,FALSE)</f>
        <v>0</v>
      </c>
      <c r="D369">
        <f>VLOOKUP(A369,'Supplemental Flows'!$A$2:$B$781,2,FALSE)</f>
        <v>0</v>
      </c>
      <c r="E369" s="9">
        <f>VLOOKUP(J368,Assumptions!$D$33:$E$127,2)/12</f>
        <v>7500.0000239048977</v>
      </c>
      <c r="F369" s="4">
        <f>VLOOKUP(J368,'Capacity Curve'!$C$2:$E$98,3,TRUE)</f>
        <v>25800</v>
      </c>
      <c r="G369" s="12">
        <f>VLOOKUP(A369,Evaporation!$A$2:$F$781,6,FALSE)/12</f>
        <v>0.59867750000000008</v>
      </c>
      <c r="H369" s="4">
        <f t="shared" si="31"/>
        <v>15445.879500000003</v>
      </c>
      <c r="I369" s="4">
        <f>IF(J368+C369+D369-E369-H369&gt;Assumptions!$C$5,J368+C369+D369-E369-H369-Assumptions!$C$5,0)</f>
        <v>0</v>
      </c>
      <c r="J369" s="4">
        <f t="shared" si="30"/>
        <v>657795.84566191304</v>
      </c>
      <c r="K369" s="4">
        <f t="shared" si="32"/>
        <v>19848.248516079035</v>
      </c>
      <c r="L369" s="9">
        <f>(IF((Assumptions!$C$12/12)-E369&lt;0,0,(Assumptions!$C$12/12)-E369))</f>
        <v>0</v>
      </c>
      <c r="O369" s="9">
        <f t="shared" si="28"/>
        <v>0</v>
      </c>
      <c r="P369" s="35">
        <f>Assumptions!$C$12/12</f>
        <v>2916.6666666666665</v>
      </c>
      <c r="Q369" s="9">
        <f>Assumptions!$C$13/12</f>
        <v>1833.3333333333333</v>
      </c>
    </row>
    <row r="370" spans="1:17">
      <c r="A370" s="3">
        <f>Evaporation!A369</f>
        <v>25781</v>
      </c>
      <c r="B370" s="9">
        <f t="shared" si="29"/>
        <v>1970</v>
      </c>
      <c r="C370" s="4">
        <f>Assumptions!$C$1/Assumptions!$C$2*VLOOKUP(A370,Inflow!$A$2:$B$781,2,FALSE)</f>
        <v>1163</v>
      </c>
      <c r="D370">
        <f>VLOOKUP(A370,'Supplemental Flows'!$A$2:$B$781,2,FALSE)</f>
        <v>0</v>
      </c>
      <c r="E370" s="9">
        <f>VLOOKUP(J369,Assumptions!$D$33:$E$127,2)/12</f>
        <v>7500.0000221349246</v>
      </c>
      <c r="F370" s="4">
        <f>VLOOKUP(J369,'Capacity Curve'!$C$2:$E$98,3,TRUE)</f>
        <v>25200</v>
      </c>
      <c r="G370" s="12">
        <f>VLOOKUP(A370,Evaporation!$A$2:$F$781,6,FALSE)/12</f>
        <v>0.52242833333333338</v>
      </c>
      <c r="H370" s="4">
        <f t="shared" si="31"/>
        <v>13165.194000000001</v>
      </c>
      <c r="I370" s="4">
        <f>IF(J369+C370+D370-E370-H370&gt;Assumptions!$C$5,J369+C370+D370-E370-H370-Assumptions!$C$5,0)</f>
        <v>0</v>
      </c>
      <c r="J370" s="4">
        <f t="shared" si="30"/>
        <v>638293.65163977805</v>
      </c>
      <c r="K370" s="4">
        <f t="shared" si="32"/>
        <v>19848.248516079035</v>
      </c>
      <c r="L370" s="9">
        <f>(IF((Assumptions!$C$12/12)-E370&lt;0,0,(Assumptions!$C$12/12)-E370))</f>
        <v>0</v>
      </c>
      <c r="O370" s="9">
        <f t="shared" si="28"/>
        <v>0</v>
      </c>
      <c r="P370" s="35">
        <f>Assumptions!$C$12/12</f>
        <v>2916.6666666666665</v>
      </c>
      <c r="Q370" s="9">
        <f>Assumptions!$C$13/12</f>
        <v>1833.3333333333333</v>
      </c>
    </row>
    <row r="371" spans="1:17">
      <c r="A371" s="3">
        <f>Evaporation!A370</f>
        <v>25812</v>
      </c>
      <c r="B371" s="9">
        <f t="shared" si="29"/>
        <v>1970</v>
      </c>
      <c r="C371" s="4">
        <f>Assumptions!$C$1/Assumptions!$C$2*VLOOKUP(A371,Inflow!$A$2:$B$781,2,FALSE)</f>
        <v>39329</v>
      </c>
      <c r="D371">
        <f>VLOOKUP(A371,'Supplemental Flows'!$A$2:$B$781,2,FALSE)</f>
        <v>0</v>
      </c>
      <c r="E371" s="9">
        <f>VLOOKUP(J370,Assumptions!$D$33:$E$127,2)/12</f>
        <v>7500.0000204788312</v>
      </c>
      <c r="F371" s="4">
        <f>VLOOKUP(J370,'Capacity Curve'!$C$2:$E$98,3,TRUE)</f>
        <v>24400</v>
      </c>
      <c r="G371" s="12">
        <f>VLOOKUP(A371,Evaporation!$A$2:$F$781,6,FALSE)/12</f>
        <v>-0.24606583333333332</v>
      </c>
      <c r="H371" s="4">
        <f t="shared" si="31"/>
        <v>-6004.0063333333328</v>
      </c>
      <c r="I371" s="4">
        <f>IF(J370+C371+D371-E371-H371&gt;Assumptions!$C$5,J370+C371+D371-E371-H371-Assumptions!$C$5,0)</f>
        <v>0</v>
      </c>
      <c r="J371" s="4">
        <f t="shared" si="30"/>
        <v>676126.65795263252</v>
      </c>
      <c r="K371" s="4">
        <f t="shared" si="32"/>
        <v>19848.248516079035</v>
      </c>
      <c r="L371" s="9">
        <f>(IF((Assumptions!$C$12/12)-E371&lt;0,0,(Assumptions!$C$12/12)-E371))</f>
        <v>0</v>
      </c>
      <c r="O371" s="9">
        <f t="shared" si="28"/>
        <v>0</v>
      </c>
      <c r="P371" s="35">
        <f>Assumptions!$C$12/12</f>
        <v>2916.6666666666665</v>
      </c>
      <c r="Q371" s="9">
        <f>Assumptions!$C$13/12</f>
        <v>1833.3333333333333</v>
      </c>
    </row>
    <row r="372" spans="1:17">
      <c r="A372" s="3">
        <f>Evaporation!A371</f>
        <v>25842</v>
      </c>
      <c r="B372" s="9">
        <f t="shared" si="29"/>
        <v>1970</v>
      </c>
      <c r="C372" s="4">
        <f>Assumptions!$C$1/Assumptions!$C$2*VLOOKUP(A372,Inflow!$A$2:$B$781,2,FALSE)</f>
        <v>956</v>
      </c>
      <c r="D372">
        <f>VLOOKUP(A372,'Supplemental Flows'!$A$2:$B$781,2,FALSE)</f>
        <v>0</v>
      </c>
      <c r="E372" s="9">
        <f>VLOOKUP(J371,Assumptions!$D$33:$E$127,2)/12</f>
        <v>7500.0000239048977</v>
      </c>
      <c r="F372" s="4">
        <f>VLOOKUP(J371,'Capacity Curve'!$C$2:$E$98,3,TRUE)</f>
        <v>25800</v>
      </c>
      <c r="G372" s="12">
        <f>VLOOKUP(A372,Evaporation!$A$2:$F$781,6,FALSE)/12</f>
        <v>-1.4588333333333323E-2</v>
      </c>
      <c r="H372" s="4">
        <f t="shared" si="31"/>
        <v>-376.37899999999973</v>
      </c>
      <c r="I372" s="4">
        <f>IF(J371+C372+D372-E372-H372&gt;Assumptions!$C$5,J371+C372+D372-E372-H372-Assumptions!$C$5,0)</f>
        <v>0</v>
      </c>
      <c r="J372" s="4">
        <f t="shared" si="30"/>
        <v>669959.03692872752</v>
      </c>
      <c r="K372" s="4">
        <f t="shared" si="32"/>
        <v>19848.248516079035</v>
      </c>
      <c r="L372" s="9">
        <f>(IF((Assumptions!$C$12/12)-E372&lt;0,0,(Assumptions!$C$12/12)-E372))</f>
        <v>0</v>
      </c>
      <c r="O372" s="9">
        <f t="shared" si="28"/>
        <v>0</v>
      </c>
      <c r="P372" s="35">
        <f>Assumptions!$C$12/12</f>
        <v>2916.6666666666665</v>
      </c>
      <c r="Q372" s="9">
        <f>Assumptions!$C$13/12</f>
        <v>1833.3333333333333</v>
      </c>
    </row>
    <row r="373" spans="1:17">
      <c r="A373" s="3">
        <f>Evaporation!A372</f>
        <v>25873</v>
      </c>
      <c r="B373" s="9">
        <f t="shared" si="29"/>
        <v>1970</v>
      </c>
      <c r="C373" s="4">
        <f>Assumptions!$C$1/Assumptions!$C$2*VLOOKUP(A373,Inflow!$A$2:$B$781,2,FALSE)</f>
        <v>795</v>
      </c>
      <c r="D373">
        <f>VLOOKUP(A373,'Supplemental Flows'!$A$2:$B$781,2,FALSE)</f>
        <v>0</v>
      </c>
      <c r="E373" s="9">
        <f>VLOOKUP(J372,Assumptions!$D$33:$E$127,2)/12</f>
        <v>7500.0000221349246</v>
      </c>
      <c r="F373" s="4">
        <f>VLOOKUP(J372,'Capacity Curve'!$C$2:$E$98,3,TRUE)</f>
        <v>25200</v>
      </c>
      <c r="G373" s="12">
        <f>VLOOKUP(A373,Evaporation!$A$2:$F$781,6,FALSE)/12</f>
        <v>0.25319083333333331</v>
      </c>
      <c r="H373" s="4">
        <f t="shared" si="31"/>
        <v>6380.4089999999997</v>
      </c>
      <c r="I373" s="4">
        <f>IF(J372+C373+D373-E373-H373&gt;Assumptions!$C$5,J372+C373+D373-E373-H373-Assumptions!$C$5,0)</f>
        <v>0</v>
      </c>
      <c r="J373" s="4">
        <f t="shared" si="30"/>
        <v>656873.62790659256</v>
      </c>
      <c r="K373" s="4">
        <f t="shared" si="32"/>
        <v>19848.248516079035</v>
      </c>
      <c r="L373" s="9">
        <f>(IF((Assumptions!$C$12/12)-E373&lt;0,0,(Assumptions!$C$12/12)-E373))</f>
        <v>0</v>
      </c>
      <c r="O373" s="9">
        <f t="shared" si="28"/>
        <v>0</v>
      </c>
      <c r="P373" s="35">
        <f>Assumptions!$C$12/12</f>
        <v>2916.6666666666665</v>
      </c>
      <c r="Q373" s="9">
        <f>Assumptions!$C$13/12</f>
        <v>1833.3333333333333</v>
      </c>
    </row>
    <row r="374" spans="1:17">
      <c r="A374" s="3">
        <f>Evaporation!A373</f>
        <v>25903</v>
      </c>
      <c r="B374" s="9">
        <f t="shared" si="29"/>
        <v>1970</v>
      </c>
      <c r="C374" s="4">
        <f>Assumptions!$C$1/Assumptions!$C$2*VLOOKUP(A374,Inflow!$A$2:$B$781,2,FALSE)</f>
        <v>1454</v>
      </c>
      <c r="D374">
        <f>VLOOKUP(A374,'Supplemental Flows'!$A$2:$B$781,2,FALSE)</f>
        <v>0</v>
      </c>
      <c r="E374" s="9">
        <f>VLOOKUP(J373,Assumptions!$D$33:$E$127,2)/12</f>
        <v>7500.0000221349246</v>
      </c>
      <c r="F374" s="4">
        <f>VLOOKUP(J373,'Capacity Curve'!$C$2:$E$98,3,TRUE)</f>
        <v>25200</v>
      </c>
      <c r="G374" s="12">
        <f>VLOOKUP(A374,Evaporation!$A$2:$F$781,6,FALSE)/12</f>
        <v>0.17507249999999999</v>
      </c>
      <c r="H374" s="4">
        <f t="shared" si="31"/>
        <v>4411.8270000000002</v>
      </c>
      <c r="I374" s="4">
        <f>IF(J373+C374+D374-E374-H374&gt;Assumptions!$C$5,J373+C374+D374-E374-H374-Assumptions!$C$5,0)</f>
        <v>0</v>
      </c>
      <c r="J374" s="4">
        <f t="shared" si="30"/>
        <v>646415.80088445754</v>
      </c>
      <c r="K374" s="4">
        <f t="shared" si="32"/>
        <v>19848.248516079035</v>
      </c>
      <c r="L374" s="9">
        <f>(IF((Assumptions!$C$12/12)-E374&lt;0,0,(Assumptions!$C$12/12)-E374))</f>
        <v>0</v>
      </c>
      <c r="M374" s="9">
        <f>SUM(L363:L374)</f>
        <v>0</v>
      </c>
      <c r="N374" s="9">
        <f>SUM(E363:E374)</f>
        <v>90000.000248895187</v>
      </c>
      <c r="O374" s="9">
        <f t="shared" si="28"/>
        <v>0</v>
      </c>
      <c r="P374" s="35">
        <f>Assumptions!$C$12/12</f>
        <v>2916.6666666666665</v>
      </c>
      <c r="Q374" s="9">
        <f>Assumptions!$C$13/12</f>
        <v>1833.3333333333333</v>
      </c>
    </row>
    <row r="375" spans="1:17">
      <c r="A375" s="3">
        <f>Evaporation!A374</f>
        <v>25934</v>
      </c>
      <c r="B375" s="9">
        <f t="shared" si="29"/>
        <v>1971</v>
      </c>
      <c r="C375" s="4">
        <f>Assumptions!$C$1/Assumptions!$C$2*VLOOKUP(A375,Inflow!$A$2:$B$781,2,FALSE)</f>
        <v>1430</v>
      </c>
      <c r="D375">
        <f>VLOOKUP(A375,'Supplemental Flows'!$A$2:$B$781,2,FALSE)</f>
        <v>0</v>
      </c>
      <c r="E375" s="9">
        <f>VLOOKUP(J374,Assumptions!$D$33:$E$127,2)/12</f>
        <v>7500.0000204788312</v>
      </c>
      <c r="F375" s="4">
        <f>VLOOKUP(J374,'Capacity Curve'!$C$2:$E$98,3,TRUE)</f>
        <v>24400</v>
      </c>
      <c r="G375" s="12">
        <f>VLOOKUP(A375,Evaporation!$A$2:$F$781,6,FALSE)/12</f>
        <v>0.17174999999999999</v>
      </c>
      <c r="H375" s="4">
        <f t="shared" si="31"/>
        <v>4190.7</v>
      </c>
      <c r="I375" s="4">
        <f>IF(J374+C375+D375-E375-H375&gt;Assumptions!$C$5,J374+C375+D375-E375-H375-Assumptions!$C$5,0)</f>
        <v>0</v>
      </c>
      <c r="J375" s="4">
        <f t="shared" si="30"/>
        <v>636155.10086397873</v>
      </c>
      <c r="K375" s="4">
        <f t="shared" si="32"/>
        <v>19848.248516079035</v>
      </c>
      <c r="L375" s="9">
        <f>(IF((Assumptions!$C$12/12)-E375&lt;0,0,(Assumptions!$C$12/12)-E375))</f>
        <v>0</v>
      </c>
      <c r="O375" s="9">
        <f t="shared" si="28"/>
        <v>0</v>
      </c>
      <c r="P375" s="35">
        <f>Assumptions!$C$12/12</f>
        <v>2916.6666666666665</v>
      </c>
      <c r="Q375" s="9">
        <f>Assumptions!$C$13/12</f>
        <v>1833.3333333333333</v>
      </c>
    </row>
    <row r="376" spans="1:17">
      <c r="A376" s="3">
        <f>Evaporation!A375</f>
        <v>25965</v>
      </c>
      <c r="B376" s="9">
        <f t="shared" si="29"/>
        <v>1971</v>
      </c>
      <c r="C376" s="4">
        <f>Assumptions!$C$1/Assumptions!$C$2*VLOOKUP(A376,Inflow!$A$2:$B$781,2,FALSE)</f>
        <v>1461</v>
      </c>
      <c r="D376">
        <f>VLOOKUP(A376,'Supplemental Flows'!$A$2:$B$781,2,FALSE)</f>
        <v>0</v>
      </c>
      <c r="E376" s="9">
        <f>VLOOKUP(J375,Assumptions!$D$33:$E$127,2)/12</f>
        <v>7500.0000204788312</v>
      </c>
      <c r="F376" s="4">
        <f>VLOOKUP(J375,'Capacity Curve'!$C$2:$E$98,3,TRUE)</f>
        <v>24400</v>
      </c>
      <c r="G376" s="12">
        <f>VLOOKUP(A376,Evaporation!$A$2:$F$781,6,FALSE)/12</f>
        <v>0.11644416666666668</v>
      </c>
      <c r="H376" s="4">
        <f t="shared" si="31"/>
        <v>2841.2376666666669</v>
      </c>
      <c r="I376" s="4">
        <f>IF(J375+C376+D376-E376-H376&gt;Assumptions!$C$5,J375+C376+D376-E376-H376-Assumptions!$C$5,0)</f>
        <v>0</v>
      </c>
      <c r="J376" s="4">
        <f t="shared" si="30"/>
        <v>627274.86317683326</v>
      </c>
      <c r="K376" s="4">
        <f t="shared" si="32"/>
        <v>19848.248516079035</v>
      </c>
      <c r="L376" s="9">
        <f>(IF((Assumptions!$C$12/12)-E376&lt;0,0,(Assumptions!$C$12/12)-E376))</f>
        <v>0</v>
      </c>
      <c r="O376" s="9">
        <f t="shared" si="28"/>
        <v>0</v>
      </c>
      <c r="P376" s="35">
        <f>Assumptions!$C$12/12</f>
        <v>2916.6666666666665</v>
      </c>
      <c r="Q376" s="9">
        <f>Assumptions!$C$13/12</f>
        <v>1833.3333333333333</v>
      </c>
    </row>
    <row r="377" spans="1:17">
      <c r="A377" s="3">
        <f>Evaporation!A376</f>
        <v>25993</v>
      </c>
      <c r="B377" s="9">
        <f t="shared" si="29"/>
        <v>1971</v>
      </c>
      <c r="C377" s="4">
        <f>Assumptions!$C$1/Assumptions!$C$2*VLOOKUP(A377,Inflow!$A$2:$B$781,2,FALSE)</f>
        <v>906</v>
      </c>
      <c r="D377">
        <f>VLOOKUP(A377,'Supplemental Flows'!$A$2:$B$781,2,FALSE)</f>
        <v>0</v>
      </c>
      <c r="E377" s="9">
        <f>VLOOKUP(J376,Assumptions!$D$33:$E$127,2)/12</f>
        <v>7500.0000204788312</v>
      </c>
      <c r="F377" s="4">
        <f>VLOOKUP(J376,'Capacity Curve'!$C$2:$E$98,3,TRUE)</f>
        <v>24400</v>
      </c>
      <c r="G377" s="12">
        <f>VLOOKUP(A377,Evaporation!$A$2:$F$781,6,FALSE)/12</f>
        <v>0.40559250000000002</v>
      </c>
      <c r="H377" s="4">
        <f t="shared" si="31"/>
        <v>9896.4570000000003</v>
      </c>
      <c r="I377" s="4">
        <f>IF(J376+C377+D377-E377-H377&gt;Assumptions!$C$5,J376+C377+D377-E377-H377-Assumptions!$C$5,0)</f>
        <v>0</v>
      </c>
      <c r="J377" s="4">
        <f t="shared" si="30"/>
        <v>610784.40615635435</v>
      </c>
      <c r="K377" s="4">
        <f t="shared" si="32"/>
        <v>19848.248516079035</v>
      </c>
      <c r="L377" s="9">
        <f>(IF((Assumptions!$C$12/12)-E377&lt;0,0,(Assumptions!$C$12/12)-E377))</f>
        <v>0</v>
      </c>
      <c r="O377" s="9">
        <f t="shared" si="28"/>
        <v>0</v>
      </c>
      <c r="P377" s="35">
        <f>Assumptions!$C$12/12</f>
        <v>2916.6666666666665</v>
      </c>
      <c r="Q377" s="9">
        <f>Assumptions!$C$13/12</f>
        <v>1833.3333333333333</v>
      </c>
    </row>
    <row r="378" spans="1:17">
      <c r="A378" s="3">
        <f>Evaporation!A377</f>
        <v>26024</v>
      </c>
      <c r="B378" s="9">
        <f t="shared" si="29"/>
        <v>1971</v>
      </c>
      <c r="C378" s="4">
        <f>Assumptions!$C$1/Assumptions!$C$2*VLOOKUP(A378,Inflow!$A$2:$B$781,2,FALSE)</f>
        <v>2305</v>
      </c>
      <c r="D378">
        <f>VLOOKUP(A378,'Supplemental Flows'!$A$2:$B$781,2,FALSE)</f>
        <v>0</v>
      </c>
      <c r="E378" s="9">
        <f>VLOOKUP(J377,Assumptions!$D$33:$E$127,2)/12</f>
        <v>7500.0000189374632</v>
      </c>
      <c r="F378" s="4">
        <f>VLOOKUP(J377,'Capacity Curve'!$C$2:$E$98,3,TRUE)</f>
        <v>23700</v>
      </c>
      <c r="G378" s="12">
        <f>VLOOKUP(A378,Evaporation!$A$2:$F$781,6,FALSE)/12</f>
        <v>0.29370583333333333</v>
      </c>
      <c r="H378" s="4">
        <f t="shared" si="31"/>
        <v>6960.8282499999996</v>
      </c>
      <c r="I378" s="4">
        <f>IF(J377+C378+D378-E378-H378&gt;Assumptions!$C$5,J377+C378+D378-E378-H378-Assumptions!$C$5,0)</f>
        <v>0</v>
      </c>
      <c r="J378" s="4">
        <f t="shared" si="30"/>
        <v>598628.57788741682</v>
      </c>
      <c r="K378" s="4">
        <f t="shared" si="32"/>
        <v>19848.248516079035</v>
      </c>
      <c r="L378" s="9">
        <f>(IF((Assumptions!$C$12/12)-E378&lt;0,0,(Assumptions!$C$12/12)-E378))</f>
        <v>0</v>
      </c>
      <c r="O378" s="9">
        <f t="shared" si="28"/>
        <v>0</v>
      </c>
      <c r="P378" s="35">
        <f>Assumptions!$C$12/12</f>
        <v>2916.6666666666665</v>
      </c>
      <c r="Q378" s="9">
        <f>Assumptions!$C$13/12</f>
        <v>1833.3333333333333</v>
      </c>
    </row>
    <row r="379" spans="1:17">
      <c r="A379" s="3">
        <f>Evaporation!A378</f>
        <v>26054</v>
      </c>
      <c r="B379" s="9">
        <f t="shared" si="29"/>
        <v>1971</v>
      </c>
      <c r="C379" s="4">
        <f>Assumptions!$C$1/Assumptions!$C$2*VLOOKUP(A379,Inflow!$A$2:$B$781,2,FALSE)</f>
        <v>546</v>
      </c>
      <c r="D379">
        <f>VLOOKUP(A379,'Supplemental Flows'!$A$2:$B$781,2,FALSE)</f>
        <v>0</v>
      </c>
      <c r="E379" s="9">
        <f>VLOOKUP(J378,Assumptions!$D$33:$E$127,2)/12</f>
        <v>7500.0000174926863</v>
      </c>
      <c r="F379" s="4">
        <f>VLOOKUP(J378,'Capacity Curve'!$C$2:$E$98,3,TRUE)</f>
        <v>23100</v>
      </c>
      <c r="G379" s="12">
        <f>VLOOKUP(A379,Evaporation!$A$2:$F$781,6,FALSE)/12</f>
        <v>0.19621916666666669</v>
      </c>
      <c r="H379" s="4">
        <f t="shared" si="31"/>
        <v>4532.6627500000004</v>
      </c>
      <c r="I379" s="4">
        <f>IF(J378+C379+D379-E379-H379&gt;Assumptions!$C$5,J378+C379+D379-E379-H379-Assumptions!$C$5,0)</f>
        <v>0</v>
      </c>
      <c r="J379" s="4">
        <f t="shared" si="30"/>
        <v>587141.91511992412</v>
      </c>
      <c r="K379" s="4">
        <f t="shared" si="32"/>
        <v>19848.248516079035</v>
      </c>
      <c r="L379" s="9">
        <f>(IF((Assumptions!$C$12/12)-E379&lt;0,0,(Assumptions!$C$12/12)-E379))</f>
        <v>0</v>
      </c>
      <c r="O379" s="9">
        <f t="shared" si="28"/>
        <v>0</v>
      </c>
      <c r="P379" s="35">
        <f>Assumptions!$C$12/12</f>
        <v>2916.6666666666665</v>
      </c>
      <c r="Q379" s="9">
        <f>Assumptions!$C$13/12</f>
        <v>1833.3333333333333</v>
      </c>
    </row>
    <row r="380" spans="1:17">
      <c r="A380" s="3">
        <f>Evaporation!A379</f>
        <v>26085</v>
      </c>
      <c r="B380" s="9">
        <f t="shared" si="29"/>
        <v>1971</v>
      </c>
      <c r="C380" s="4">
        <f>Assumptions!$C$1/Assumptions!$C$2*VLOOKUP(A380,Inflow!$A$2:$B$781,2,FALSE)</f>
        <v>539</v>
      </c>
      <c r="D380">
        <f>VLOOKUP(A380,'Supplemental Flows'!$A$2:$B$781,2,FALSE)</f>
        <v>0</v>
      </c>
      <c r="E380" s="9">
        <f>VLOOKUP(J379,Assumptions!$D$33:$E$127,2)/12</f>
        <v>7500.0000174926863</v>
      </c>
      <c r="F380" s="4">
        <f>VLOOKUP(J379,'Capacity Curve'!$C$2:$E$98,3,TRUE)</f>
        <v>23100</v>
      </c>
      <c r="G380" s="12">
        <f>VLOOKUP(A380,Evaporation!$A$2:$F$781,6,FALSE)/12</f>
        <v>0.51879833333333336</v>
      </c>
      <c r="H380" s="4">
        <f t="shared" si="31"/>
        <v>11984.2415</v>
      </c>
      <c r="I380" s="4">
        <f>IF(J379+C380+D380-E380-H380&gt;Assumptions!$C$5,J379+C380+D380-E380-H380-Assumptions!$C$5,0)</f>
        <v>0</v>
      </c>
      <c r="J380" s="4">
        <f t="shared" si="30"/>
        <v>568196.67360243143</v>
      </c>
      <c r="K380" s="4">
        <f t="shared" si="32"/>
        <v>19848.248516079035</v>
      </c>
      <c r="L380" s="9">
        <f>(IF((Assumptions!$C$12/12)-E380&lt;0,0,(Assumptions!$C$12/12)-E380))</f>
        <v>0</v>
      </c>
      <c r="O380" s="9">
        <f t="shared" si="28"/>
        <v>0</v>
      </c>
      <c r="P380" s="35">
        <f>Assumptions!$C$12/12</f>
        <v>2916.6666666666665</v>
      </c>
      <c r="Q380" s="9">
        <f>Assumptions!$C$13/12</f>
        <v>1833.3333333333333</v>
      </c>
    </row>
    <row r="381" spans="1:17">
      <c r="A381" s="3">
        <f>Evaporation!A380</f>
        <v>26115</v>
      </c>
      <c r="B381" s="9">
        <f t="shared" si="29"/>
        <v>1971</v>
      </c>
      <c r="C381" s="4">
        <f>Assumptions!$C$1/Assumptions!$C$2*VLOOKUP(A381,Inflow!$A$2:$B$781,2,FALSE)</f>
        <v>0</v>
      </c>
      <c r="D381">
        <f>VLOOKUP(A381,'Supplemental Flows'!$A$2:$B$781,2,FALSE)</f>
        <v>0</v>
      </c>
      <c r="E381" s="9">
        <f>VLOOKUP(J380,Assumptions!$D$33:$E$127,2)/12</f>
        <v>7500.0000161400885</v>
      </c>
      <c r="F381" s="4">
        <f>VLOOKUP(J380,'Capacity Curve'!$C$2:$E$98,3,TRUE)</f>
        <v>22400</v>
      </c>
      <c r="G381" s="12">
        <f>VLOOKUP(A381,Evaporation!$A$2:$F$781,6,FALSE)/12</f>
        <v>0.3595275</v>
      </c>
      <c r="H381" s="4">
        <f t="shared" si="31"/>
        <v>8053.4160000000002</v>
      </c>
      <c r="I381" s="4">
        <f>IF(J380+C381+D381-E381-H381&gt;Assumptions!$C$5,J380+C381+D381-E381-H381-Assumptions!$C$5,0)</f>
        <v>0</v>
      </c>
      <c r="J381" s="4">
        <f t="shared" si="30"/>
        <v>552643.25758629141</v>
      </c>
      <c r="K381" s="4">
        <f t="shared" si="32"/>
        <v>19848.248516079035</v>
      </c>
      <c r="L381" s="9">
        <f>(IF((Assumptions!$C$12/12)-E381&lt;0,0,(Assumptions!$C$12/12)-E381))</f>
        <v>0</v>
      </c>
      <c r="O381" s="9">
        <f t="shared" si="28"/>
        <v>0</v>
      </c>
      <c r="P381" s="35">
        <f>Assumptions!$C$12/12</f>
        <v>2916.6666666666665</v>
      </c>
      <c r="Q381" s="9">
        <f>Assumptions!$C$13/12</f>
        <v>1833.3333333333333</v>
      </c>
    </row>
    <row r="382" spans="1:17">
      <c r="A382" s="3">
        <f>Evaporation!A381</f>
        <v>26146</v>
      </c>
      <c r="B382" s="9">
        <f t="shared" si="29"/>
        <v>1971</v>
      </c>
      <c r="C382" s="4">
        <f>Assumptions!$C$1/Assumptions!$C$2*VLOOKUP(A382,Inflow!$A$2:$B$781,2,FALSE)</f>
        <v>0</v>
      </c>
      <c r="D382">
        <f>VLOOKUP(A382,'Supplemental Flows'!$A$2:$B$781,2,FALSE)</f>
        <v>0</v>
      </c>
      <c r="E382" s="9">
        <f>VLOOKUP(J381,Assumptions!$D$33:$E$127,2)/12</f>
        <v>7500.0000148865392</v>
      </c>
      <c r="F382" s="4">
        <f>VLOOKUP(J381,'Capacity Curve'!$C$2:$E$98,3,TRUE)</f>
        <v>21700</v>
      </c>
      <c r="G382" s="12">
        <f>VLOOKUP(A382,Evaporation!$A$2:$F$781,6,FALSE)/12</f>
        <v>0.13894500000000001</v>
      </c>
      <c r="H382" s="4">
        <f t="shared" si="31"/>
        <v>3015.1065000000003</v>
      </c>
      <c r="I382" s="4">
        <f>IF(J381+C382+D382-E382-H382&gt;Assumptions!$C$5,J381+C382+D382-E382-H382-Assumptions!$C$5,0)</f>
        <v>0</v>
      </c>
      <c r="J382" s="4">
        <f t="shared" si="30"/>
        <v>542128.15107140492</v>
      </c>
      <c r="K382" s="4">
        <f t="shared" si="32"/>
        <v>19848.248516079035</v>
      </c>
      <c r="L382" s="9">
        <f>(IF((Assumptions!$C$12/12)-E382&lt;0,0,(Assumptions!$C$12/12)-E382))</f>
        <v>0</v>
      </c>
      <c r="O382" s="9">
        <f t="shared" si="28"/>
        <v>0</v>
      </c>
      <c r="P382" s="35">
        <f>Assumptions!$C$12/12</f>
        <v>2916.6666666666665</v>
      </c>
      <c r="Q382" s="9">
        <f>Assumptions!$C$13/12</f>
        <v>1833.3333333333333</v>
      </c>
    </row>
    <row r="383" spans="1:17">
      <c r="A383" s="3">
        <f>Evaporation!A382</f>
        <v>26177</v>
      </c>
      <c r="B383" s="9">
        <f t="shared" si="29"/>
        <v>1971</v>
      </c>
      <c r="C383" s="4">
        <f>Assumptions!$C$1/Assumptions!$C$2*VLOOKUP(A383,Inflow!$A$2:$B$781,2,FALSE)</f>
        <v>827</v>
      </c>
      <c r="D383">
        <f>VLOOKUP(A383,'Supplemental Flows'!$A$2:$B$781,2,FALSE)</f>
        <v>0</v>
      </c>
      <c r="E383" s="9">
        <f>VLOOKUP(J382,Assumptions!$D$33:$E$127,2)/12</f>
        <v>7500.0000148865392</v>
      </c>
      <c r="F383" s="4">
        <f>VLOOKUP(J382,'Capacity Curve'!$C$2:$E$98,3,TRUE)</f>
        <v>21700</v>
      </c>
      <c r="G383" s="12">
        <f>VLOOKUP(A383,Evaporation!$A$2:$F$781,6,FALSE)/12</f>
        <v>0.17304666666666668</v>
      </c>
      <c r="H383" s="4">
        <f t="shared" si="31"/>
        <v>3755.1126666666669</v>
      </c>
      <c r="I383" s="4">
        <f>IF(J382+C383+D383-E383-H383&gt;Assumptions!$C$5,J382+C383+D383-E383-H383-Assumptions!$C$5,0)</f>
        <v>0</v>
      </c>
      <c r="J383" s="4">
        <f t="shared" si="30"/>
        <v>531700.0383898518</v>
      </c>
      <c r="K383" s="4">
        <f t="shared" si="32"/>
        <v>19848.248516079035</v>
      </c>
      <c r="L383" s="9">
        <f>(IF((Assumptions!$C$12/12)-E383&lt;0,0,(Assumptions!$C$12/12)-E383))</f>
        <v>0</v>
      </c>
      <c r="O383" s="9">
        <f t="shared" si="28"/>
        <v>0</v>
      </c>
      <c r="P383" s="35">
        <f>Assumptions!$C$12/12</f>
        <v>2916.6666666666665</v>
      </c>
      <c r="Q383" s="9">
        <f>Assumptions!$C$13/12</f>
        <v>1833.3333333333333</v>
      </c>
    </row>
    <row r="384" spans="1:17">
      <c r="A384" s="3">
        <f>Evaporation!A383</f>
        <v>26207</v>
      </c>
      <c r="B384" s="9">
        <f t="shared" si="29"/>
        <v>1971</v>
      </c>
      <c r="C384" s="4">
        <f>Assumptions!$C$1/Assumptions!$C$2*VLOOKUP(A384,Inflow!$A$2:$B$781,2,FALSE)</f>
        <v>29002</v>
      </c>
      <c r="D384">
        <f>VLOOKUP(A384,'Supplemental Flows'!$A$2:$B$781,2,FALSE)</f>
        <v>0</v>
      </c>
      <c r="E384" s="9">
        <f>VLOOKUP(J383,Assumptions!$D$33:$E$127,2)/12</f>
        <v>7500.0000137157913</v>
      </c>
      <c r="F384" s="4">
        <f>VLOOKUP(J383,'Capacity Curve'!$C$2:$E$98,3,TRUE)</f>
        <v>21000</v>
      </c>
      <c r="G384" s="12">
        <f>VLOOKUP(A384,Evaporation!$A$2:$F$781,6,FALSE)/12</f>
        <v>-0.31011916666666667</v>
      </c>
      <c r="H384" s="4">
        <f t="shared" si="31"/>
        <v>-6512.5024999999996</v>
      </c>
      <c r="I384" s="4">
        <f>IF(J383+C384+D384-E384-H384&gt;Assumptions!$C$5,J383+C384+D384-E384-H384-Assumptions!$C$5,0)</f>
        <v>0</v>
      </c>
      <c r="J384" s="4">
        <f t="shared" si="30"/>
        <v>559714.54087613593</v>
      </c>
      <c r="K384" s="4">
        <f t="shared" si="32"/>
        <v>19848.248516079035</v>
      </c>
      <c r="L384" s="9">
        <f>(IF((Assumptions!$C$12/12)-E384&lt;0,0,(Assumptions!$C$12/12)-E384))</f>
        <v>0</v>
      </c>
      <c r="O384" s="9">
        <f t="shared" si="28"/>
        <v>0</v>
      </c>
      <c r="P384" s="35">
        <f>Assumptions!$C$12/12</f>
        <v>2916.6666666666665</v>
      </c>
      <c r="Q384" s="9">
        <f>Assumptions!$C$13/12</f>
        <v>1833.3333333333333</v>
      </c>
    </row>
    <row r="385" spans="1:17">
      <c r="A385" s="3">
        <f>Evaporation!A384</f>
        <v>26238</v>
      </c>
      <c r="B385" s="9">
        <f t="shared" si="29"/>
        <v>1971</v>
      </c>
      <c r="C385" s="4">
        <f>Assumptions!$C$1/Assumptions!$C$2*VLOOKUP(A385,Inflow!$A$2:$B$781,2,FALSE)</f>
        <v>2595</v>
      </c>
      <c r="D385">
        <f>VLOOKUP(A385,'Supplemental Flows'!$A$2:$B$781,2,FALSE)</f>
        <v>0</v>
      </c>
      <c r="E385" s="9">
        <f>VLOOKUP(J384,Assumptions!$D$33:$E$127,2)/12</f>
        <v>7500.0000161400885</v>
      </c>
      <c r="F385" s="4">
        <f>VLOOKUP(J384,'Capacity Curve'!$C$2:$E$98,3,TRUE)</f>
        <v>22400</v>
      </c>
      <c r="G385" s="12">
        <f>VLOOKUP(A385,Evaporation!$A$2:$F$781,6,FALSE)/12</f>
        <v>0.11314250000000002</v>
      </c>
      <c r="H385" s="4">
        <f t="shared" si="31"/>
        <v>2534.3920000000003</v>
      </c>
      <c r="I385" s="4">
        <f>IF(J384+C385+D385-E385-H385&gt;Assumptions!$C$5,J384+C385+D385-E385-H385-Assumptions!$C$5,0)</f>
        <v>0</v>
      </c>
      <c r="J385" s="4">
        <f t="shared" si="30"/>
        <v>552275.14885999588</v>
      </c>
      <c r="K385" s="4">
        <f t="shared" si="32"/>
        <v>19848.248516079035</v>
      </c>
      <c r="L385" s="9">
        <f>(IF((Assumptions!$C$12/12)-E385&lt;0,0,(Assumptions!$C$12/12)-E385))</f>
        <v>0</v>
      </c>
      <c r="O385" s="9">
        <f t="shared" si="28"/>
        <v>0</v>
      </c>
      <c r="P385" s="35">
        <f>Assumptions!$C$12/12</f>
        <v>2916.6666666666665</v>
      </c>
      <c r="Q385" s="9">
        <f>Assumptions!$C$13/12</f>
        <v>1833.3333333333333</v>
      </c>
    </row>
    <row r="386" spans="1:17">
      <c r="A386" s="3">
        <f>Evaporation!A385</f>
        <v>26268</v>
      </c>
      <c r="B386" s="9">
        <f t="shared" si="29"/>
        <v>1971</v>
      </c>
      <c r="C386" s="4">
        <f>Assumptions!$C$1/Assumptions!$C$2*VLOOKUP(A386,Inflow!$A$2:$B$781,2,FALSE)</f>
        <v>75556</v>
      </c>
      <c r="D386">
        <f>VLOOKUP(A386,'Supplemental Flows'!$A$2:$B$781,2,FALSE)</f>
        <v>0</v>
      </c>
      <c r="E386" s="9">
        <f>VLOOKUP(J385,Assumptions!$D$33:$E$127,2)/12</f>
        <v>7500.0000148865392</v>
      </c>
      <c r="F386" s="4">
        <f>VLOOKUP(J385,'Capacity Curve'!$C$2:$E$98,3,TRUE)</f>
        <v>21700</v>
      </c>
      <c r="G386" s="12">
        <f>VLOOKUP(A386,Evaporation!$A$2:$F$781,6,FALSE)/12</f>
        <v>-0.38740000000000002</v>
      </c>
      <c r="H386" s="4">
        <f t="shared" si="31"/>
        <v>-8406.58</v>
      </c>
      <c r="I386" s="4">
        <f>IF(J385+C386+D386-E386-H386&gt;Assumptions!$C$5,J385+C386+D386-E386-H386-Assumptions!$C$5,0)</f>
        <v>0</v>
      </c>
      <c r="J386" s="4">
        <f t="shared" si="30"/>
        <v>628737.72884510935</v>
      </c>
      <c r="K386" s="4">
        <f t="shared" si="32"/>
        <v>19848.248516079035</v>
      </c>
      <c r="L386" s="9">
        <f>(IF((Assumptions!$C$12/12)-E386&lt;0,0,(Assumptions!$C$12/12)-E386))</f>
        <v>0</v>
      </c>
      <c r="M386" s="9">
        <f>SUM(L375:L386)</f>
        <v>0</v>
      </c>
      <c r="N386" s="9">
        <f>SUM(E375:E386)</f>
        <v>90000.000206014913</v>
      </c>
      <c r="O386" s="9">
        <f t="shared" si="28"/>
        <v>0</v>
      </c>
      <c r="P386" s="35">
        <f>Assumptions!$C$12/12</f>
        <v>2916.6666666666665</v>
      </c>
      <c r="Q386" s="9">
        <f>Assumptions!$C$13/12</f>
        <v>1833.3333333333333</v>
      </c>
    </row>
    <row r="387" spans="1:17">
      <c r="A387" s="3">
        <f>Evaporation!A386</f>
        <v>26299</v>
      </c>
      <c r="B387" s="9">
        <f t="shared" si="29"/>
        <v>1972</v>
      </c>
      <c r="C387" s="4">
        <f>Assumptions!$C$1/Assumptions!$C$2*VLOOKUP(A387,Inflow!$A$2:$B$781,2,FALSE)</f>
        <v>2446</v>
      </c>
      <c r="D387">
        <f>VLOOKUP(A387,'Supplemental Flows'!$A$2:$B$781,2,FALSE)</f>
        <v>0</v>
      </c>
      <c r="E387" s="9">
        <f>VLOOKUP(J386,Assumptions!$D$33:$E$127,2)/12</f>
        <v>7500.0000204788312</v>
      </c>
      <c r="F387" s="4">
        <f>VLOOKUP(J386,'Capacity Curve'!$C$2:$E$98,3,TRUE)</f>
        <v>24400</v>
      </c>
      <c r="G387" s="12">
        <f>VLOOKUP(A387,Evaporation!$A$2:$F$781,6,FALSE)/12</f>
        <v>3.923083333333334E-2</v>
      </c>
      <c r="H387" s="4">
        <f t="shared" si="31"/>
        <v>957.23233333333349</v>
      </c>
      <c r="I387" s="4">
        <f>IF(J386+C387+D387-E387-H387&gt;Assumptions!$C$5,J386+C387+D387-E387-H387-Assumptions!$C$5,0)</f>
        <v>0</v>
      </c>
      <c r="J387" s="4">
        <f t="shared" si="30"/>
        <v>622726.49649129715</v>
      </c>
      <c r="K387" s="4">
        <f t="shared" si="32"/>
        <v>19848.248516079035</v>
      </c>
      <c r="L387" s="9">
        <f>(IF((Assumptions!$C$12/12)-E387&lt;0,0,(Assumptions!$C$12/12)-E387))</f>
        <v>0</v>
      </c>
      <c r="O387" s="9">
        <f t="shared" ref="O387:O450" si="33">AVERAGE($L$3:$L$686)</f>
        <v>0</v>
      </c>
      <c r="P387" s="35">
        <f>Assumptions!$C$12/12</f>
        <v>2916.6666666666665</v>
      </c>
      <c r="Q387" s="9">
        <f>Assumptions!$C$13/12</f>
        <v>1833.3333333333333</v>
      </c>
    </row>
    <row r="388" spans="1:17">
      <c r="A388" s="3">
        <f>Evaporation!A387</f>
        <v>26330</v>
      </c>
      <c r="B388" s="9">
        <f t="shared" ref="B388:B451" si="34">YEAR(A388)</f>
        <v>1972</v>
      </c>
      <c r="C388" s="4">
        <f>Assumptions!$C$1/Assumptions!$C$2*VLOOKUP(A388,Inflow!$A$2:$B$781,2,FALSE)</f>
        <v>3721</v>
      </c>
      <c r="D388">
        <f>VLOOKUP(A388,'Supplemental Flows'!$A$2:$B$781,2,FALSE)</f>
        <v>0</v>
      </c>
      <c r="E388" s="9">
        <f>VLOOKUP(J387,Assumptions!$D$33:$E$127,2)/12</f>
        <v>7500.0000189374632</v>
      </c>
      <c r="F388" s="4">
        <f>VLOOKUP(J387,'Capacity Curve'!$C$2:$E$98,3,TRUE)</f>
        <v>23700</v>
      </c>
      <c r="G388" s="12">
        <f>VLOOKUP(A388,Evaporation!$A$2:$F$781,6,FALSE)/12</f>
        <v>0.19726666666666667</v>
      </c>
      <c r="H388" s="4">
        <f t="shared" si="31"/>
        <v>4675.22</v>
      </c>
      <c r="I388" s="4">
        <f>IF(J387+C388+D388-E388-H388&gt;Assumptions!$C$5,J387+C388+D388-E388-H388-Assumptions!$C$5,0)</f>
        <v>0</v>
      </c>
      <c r="J388" s="4">
        <f t="shared" ref="J388:J451" si="35">IF(J387+C388+D388-H388-E388-I388&lt;0,0,J387+C388+D388-H388-E388-I388)</f>
        <v>614272.27647235966</v>
      </c>
      <c r="K388" s="4">
        <f t="shared" si="32"/>
        <v>19848.248516079035</v>
      </c>
      <c r="L388" s="9">
        <f>(IF((Assumptions!$C$12/12)-E388&lt;0,0,(Assumptions!$C$12/12)-E388))</f>
        <v>0</v>
      </c>
      <c r="O388" s="9">
        <f t="shared" si="33"/>
        <v>0</v>
      </c>
      <c r="P388" s="35">
        <f>Assumptions!$C$12/12</f>
        <v>2916.6666666666665</v>
      </c>
      <c r="Q388" s="9">
        <f>Assumptions!$C$13/12</f>
        <v>1833.3333333333333</v>
      </c>
    </row>
    <row r="389" spans="1:17">
      <c r="A389" s="3">
        <f>Evaporation!A388</f>
        <v>26359</v>
      </c>
      <c r="B389" s="9">
        <f t="shared" si="34"/>
        <v>1972</v>
      </c>
      <c r="C389" s="4">
        <f>Assumptions!$C$1/Assumptions!$C$2*VLOOKUP(A389,Inflow!$A$2:$B$781,2,FALSE)</f>
        <v>3142</v>
      </c>
      <c r="D389">
        <f>VLOOKUP(A389,'Supplemental Flows'!$A$2:$B$781,2,FALSE)</f>
        <v>0</v>
      </c>
      <c r="E389" s="9">
        <f>VLOOKUP(J388,Assumptions!$D$33:$E$127,2)/12</f>
        <v>7500.0000189374632</v>
      </c>
      <c r="F389" s="4">
        <f>VLOOKUP(J388,'Capacity Curve'!$C$2:$E$98,3,TRUE)</f>
        <v>23700</v>
      </c>
      <c r="G389" s="12">
        <f>VLOOKUP(A389,Evaporation!$A$2:$F$781,6,FALSE)/12</f>
        <v>0.33885750000000003</v>
      </c>
      <c r="H389" s="4">
        <f t="shared" si="31"/>
        <v>8030.9227500000006</v>
      </c>
      <c r="I389" s="4">
        <f>IF(J388+C389+D389-E389-H389&gt;Assumptions!$C$5,J388+C389+D389-E389-H389-Assumptions!$C$5,0)</f>
        <v>0</v>
      </c>
      <c r="J389" s="4">
        <f t="shared" si="35"/>
        <v>601883.35370342212</v>
      </c>
      <c r="K389" s="4">
        <f t="shared" si="32"/>
        <v>19848.248516079035</v>
      </c>
      <c r="L389" s="9">
        <f>(IF((Assumptions!$C$12/12)-E389&lt;0,0,(Assumptions!$C$12/12)-E389))</f>
        <v>0</v>
      </c>
      <c r="O389" s="9">
        <f t="shared" si="33"/>
        <v>0</v>
      </c>
      <c r="P389" s="35">
        <f>Assumptions!$C$12/12</f>
        <v>2916.6666666666665</v>
      </c>
      <c r="Q389" s="9">
        <f>Assumptions!$C$13/12</f>
        <v>1833.3333333333333</v>
      </c>
    </row>
    <row r="390" spans="1:17">
      <c r="A390" s="3">
        <f>Evaporation!A389</f>
        <v>26390</v>
      </c>
      <c r="B390" s="9">
        <f t="shared" si="34"/>
        <v>1972</v>
      </c>
      <c r="C390" s="4">
        <f>Assumptions!$C$1/Assumptions!$C$2*VLOOKUP(A390,Inflow!$A$2:$B$781,2,FALSE)</f>
        <v>0</v>
      </c>
      <c r="D390">
        <f>VLOOKUP(A390,'Supplemental Flows'!$A$2:$B$781,2,FALSE)</f>
        <v>0</v>
      </c>
      <c r="E390" s="9">
        <f>VLOOKUP(J389,Assumptions!$D$33:$E$127,2)/12</f>
        <v>7500.0000189374632</v>
      </c>
      <c r="F390" s="4">
        <f>VLOOKUP(J389,'Capacity Curve'!$C$2:$E$98,3,TRUE)</f>
        <v>23700</v>
      </c>
      <c r="G390" s="12">
        <f>VLOOKUP(A390,Evaporation!$A$2:$F$781,6,FALSE)/12</f>
        <v>0.1721675</v>
      </c>
      <c r="H390" s="4">
        <f t="shared" si="31"/>
        <v>4080.3697499999998</v>
      </c>
      <c r="I390" s="4">
        <f>IF(J389+C390+D390-E390-H390&gt;Assumptions!$C$5,J389+C390+D390-E390-H390-Assumptions!$C$5,0)</f>
        <v>0</v>
      </c>
      <c r="J390" s="4">
        <f t="shared" si="35"/>
        <v>590302.98393448466</v>
      </c>
      <c r="K390" s="4">
        <f t="shared" si="32"/>
        <v>19848.248516079035</v>
      </c>
      <c r="L390" s="9">
        <f>(IF((Assumptions!$C$12/12)-E390&lt;0,0,(Assumptions!$C$12/12)-E390))</f>
        <v>0</v>
      </c>
      <c r="O390" s="9">
        <f t="shared" si="33"/>
        <v>0</v>
      </c>
      <c r="P390" s="35">
        <f>Assumptions!$C$12/12</f>
        <v>2916.6666666666665</v>
      </c>
      <c r="Q390" s="9">
        <f>Assumptions!$C$13/12</f>
        <v>1833.3333333333333</v>
      </c>
    </row>
    <row r="391" spans="1:17">
      <c r="A391" s="3">
        <f>Evaporation!A390</f>
        <v>26420</v>
      </c>
      <c r="B391" s="9">
        <f t="shared" si="34"/>
        <v>1972</v>
      </c>
      <c r="C391" s="4">
        <f>Assumptions!$C$1/Assumptions!$C$2*VLOOKUP(A391,Inflow!$A$2:$B$781,2,FALSE)</f>
        <v>3970</v>
      </c>
      <c r="D391">
        <f>VLOOKUP(A391,'Supplemental Flows'!$A$2:$B$781,2,FALSE)</f>
        <v>0</v>
      </c>
      <c r="E391" s="9">
        <f>VLOOKUP(J390,Assumptions!$D$33:$E$127,2)/12</f>
        <v>7500.0000174926863</v>
      </c>
      <c r="F391" s="4">
        <f>VLOOKUP(J390,'Capacity Curve'!$C$2:$E$98,3,TRUE)</f>
        <v>23100</v>
      </c>
      <c r="G391" s="12">
        <f>VLOOKUP(A391,Evaporation!$A$2:$F$781,6,FALSE)/12</f>
        <v>0.23127750000000002</v>
      </c>
      <c r="H391" s="4">
        <f t="shared" si="31"/>
        <v>5342.5102500000003</v>
      </c>
      <c r="I391" s="4">
        <f>IF(J390+C391+D391-E391-H391&gt;Assumptions!$C$5,J390+C391+D391-E391-H391-Assumptions!$C$5,0)</f>
        <v>0</v>
      </c>
      <c r="J391" s="4">
        <f t="shared" si="35"/>
        <v>581430.47366699192</v>
      </c>
      <c r="K391" s="4">
        <f t="shared" si="32"/>
        <v>19848.248516079035</v>
      </c>
      <c r="L391" s="9">
        <f>(IF((Assumptions!$C$12/12)-E391&lt;0,0,(Assumptions!$C$12/12)-E391))</f>
        <v>0</v>
      </c>
      <c r="O391" s="9">
        <f t="shared" si="33"/>
        <v>0</v>
      </c>
      <c r="P391" s="35">
        <f>Assumptions!$C$12/12</f>
        <v>2916.6666666666665</v>
      </c>
      <c r="Q391" s="9">
        <f>Assumptions!$C$13/12</f>
        <v>1833.3333333333333</v>
      </c>
    </row>
    <row r="392" spans="1:17">
      <c r="A392" s="3">
        <f>Evaporation!A391</f>
        <v>26451</v>
      </c>
      <c r="B392" s="9">
        <f t="shared" si="34"/>
        <v>1972</v>
      </c>
      <c r="C392" s="4">
        <f>Assumptions!$C$1/Assumptions!$C$2*VLOOKUP(A392,Inflow!$A$2:$B$781,2,FALSE)</f>
        <v>514</v>
      </c>
      <c r="D392">
        <f>VLOOKUP(A392,'Supplemental Flows'!$A$2:$B$781,2,FALSE)</f>
        <v>0</v>
      </c>
      <c r="E392" s="9">
        <f>VLOOKUP(J391,Assumptions!$D$33:$E$127,2)/12</f>
        <v>7500.0000174926863</v>
      </c>
      <c r="F392" s="4">
        <f>VLOOKUP(J391,'Capacity Curve'!$C$2:$E$98,3,TRUE)</f>
        <v>23100</v>
      </c>
      <c r="G392" s="12">
        <f>VLOOKUP(A392,Evaporation!$A$2:$F$781,6,FALSE)/12</f>
        <v>0.43594416666666674</v>
      </c>
      <c r="H392" s="4">
        <f t="shared" si="31"/>
        <v>10070.310250000002</v>
      </c>
      <c r="I392" s="4">
        <f>IF(J391+C392+D392-E392-H392&gt;Assumptions!$C$5,J391+C392+D392-E392-H392-Assumptions!$C$5,0)</f>
        <v>0</v>
      </c>
      <c r="J392" s="4">
        <f t="shared" si="35"/>
        <v>564374.16339949926</v>
      </c>
      <c r="K392" s="4">
        <f t="shared" si="32"/>
        <v>19848.248516079035</v>
      </c>
      <c r="L392" s="9">
        <f>(IF((Assumptions!$C$12/12)-E392&lt;0,0,(Assumptions!$C$12/12)-E392))</f>
        <v>0</v>
      </c>
      <c r="O392" s="9">
        <f t="shared" si="33"/>
        <v>0</v>
      </c>
      <c r="P392" s="35">
        <f>Assumptions!$C$12/12</f>
        <v>2916.6666666666665</v>
      </c>
      <c r="Q392" s="9">
        <f>Assumptions!$C$13/12</f>
        <v>1833.3333333333333</v>
      </c>
    </row>
    <row r="393" spans="1:17">
      <c r="A393" s="3">
        <f>Evaporation!A392</f>
        <v>26481</v>
      </c>
      <c r="B393" s="9">
        <f t="shared" si="34"/>
        <v>1972</v>
      </c>
      <c r="C393" s="4">
        <f>Assumptions!$C$1/Assumptions!$C$2*VLOOKUP(A393,Inflow!$A$2:$B$781,2,FALSE)</f>
        <v>0</v>
      </c>
      <c r="D393">
        <f>VLOOKUP(A393,'Supplemental Flows'!$A$2:$B$781,2,FALSE)</f>
        <v>0</v>
      </c>
      <c r="E393" s="9">
        <f>VLOOKUP(J392,Assumptions!$D$33:$E$127,2)/12</f>
        <v>7500.0000161400885</v>
      </c>
      <c r="F393" s="4">
        <f>VLOOKUP(J392,'Capacity Curve'!$C$2:$E$98,3,TRUE)</f>
        <v>22400</v>
      </c>
      <c r="G393" s="12">
        <f>VLOOKUP(A393,Evaporation!$A$2:$F$781,6,FALSE)/12</f>
        <v>0.58406416666666672</v>
      </c>
      <c r="H393" s="4">
        <f t="shared" si="31"/>
        <v>13083.037333333334</v>
      </c>
      <c r="I393" s="4">
        <f>IF(J392+C393+D393-E393-H393&gt;Assumptions!$C$5,J392+C393+D393-E393-H393-Assumptions!$C$5,0)</f>
        <v>0</v>
      </c>
      <c r="J393" s="4">
        <f t="shared" si="35"/>
        <v>543791.12605002592</v>
      </c>
      <c r="K393" s="4">
        <f t="shared" si="32"/>
        <v>19848.248516079035</v>
      </c>
      <c r="L393" s="9">
        <f>(IF((Assumptions!$C$12/12)-E393&lt;0,0,(Assumptions!$C$12/12)-E393))</f>
        <v>0</v>
      </c>
      <c r="O393" s="9">
        <f t="shared" si="33"/>
        <v>0</v>
      </c>
      <c r="P393" s="35">
        <f>Assumptions!$C$12/12</f>
        <v>2916.6666666666665</v>
      </c>
      <c r="Q393" s="9">
        <f>Assumptions!$C$13/12</f>
        <v>1833.3333333333333</v>
      </c>
    </row>
    <row r="394" spans="1:17">
      <c r="A394" s="3">
        <f>Evaporation!A393</f>
        <v>26512</v>
      </c>
      <c r="B394" s="9">
        <f t="shared" si="34"/>
        <v>1972</v>
      </c>
      <c r="C394" s="4">
        <f>Assumptions!$C$1/Assumptions!$C$2*VLOOKUP(A394,Inflow!$A$2:$B$781,2,FALSE)</f>
        <v>0</v>
      </c>
      <c r="D394">
        <f>VLOOKUP(A394,'Supplemental Flows'!$A$2:$B$781,2,FALSE)</f>
        <v>0</v>
      </c>
      <c r="E394" s="9">
        <f>VLOOKUP(J393,Assumptions!$D$33:$E$127,2)/12</f>
        <v>7500.0000148865392</v>
      </c>
      <c r="F394" s="4">
        <f>VLOOKUP(J393,'Capacity Curve'!$C$2:$E$98,3,TRUE)</f>
        <v>21700</v>
      </c>
      <c r="G394" s="12">
        <f>VLOOKUP(A394,Evaporation!$A$2:$F$781,6,FALSE)/12</f>
        <v>0.38822583333333333</v>
      </c>
      <c r="H394" s="4">
        <f t="shared" si="31"/>
        <v>8424.5005833333325</v>
      </c>
      <c r="I394" s="4">
        <f>IF(J393+C394+D394-E394-H394&gt;Assumptions!$C$5,J393+C394+D394-E394-H394-Assumptions!$C$5,0)</f>
        <v>0</v>
      </c>
      <c r="J394" s="4">
        <f t="shared" si="35"/>
        <v>527866.62545180612</v>
      </c>
      <c r="K394" s="4">
        <f t="shared" si="32"/>
        <v>19848.248516079035</v>
      </c>
      <c r="L394" s="9">
        <f>(IF((Assumptions!$C$12/12)-E394&lt;0,0,(Assumptions!$C$12/12)-E394))</f>
        <v>0</v>
      </c>
      <c r="O394" s="9">
        <f t="shared" si="33"/>
        <v>0</v>
      </c>
      <c r="P394" s="35">
        <f>Assumptions!$C$12/12</f>
        <v>2916.6666666666665</v>
      </c>
      <c r="Q394" s="9">
        <f>Assumptions!$C$13/12</f>
        <v>1833.3333333333333</v>
      </c>
    </row>
    <row r="395" spans="1:17">
      <c r="A395" s="3">
        <f>Evaporation!A394</f>
        <v>26543</v>
      </c>
      <c r="B395" s="9">
        <f t="shared" si="34"/>
        <v>1972</v>
      </c>
      <c r="C395" s="4">
        <f>Assumptions!$C$1/Assumptions!$C$2*VLOOKUP(A395,Inflow!$A$2:$B$781,2,FALSE)</f>
        <v>0</v>
      </c>
      <c r="D395">
        <f>VLOOKUP(A395,'Supplemental Flows'!$A$2:$B$781,2,FALSE)</f>
        <v>0</v>
      </c>
      <c r="E395" s="9">
        <f>VLOOKUP(J394,Assumptions!$D$33:$E$127,2)/12</f>
        <v>7500.0000137157913</v>
      </c>
      <c r="F395" s="4">
        <f>VLOOKUP(J394,'Capacity Curve'!$C$2:$E$98,3,TRUE)</f>
        <v>21000</v>
      </c>
      <c r="G395" s="12">
        <f>VLOOKUP(A395,Evaporation!$A$2:$F$781,6,FALSE)/12</f>
        <v>0.19040833333333337</v>
      </c>
      <c r="H395" s="4">
        <f t="shared" si="31"/>
        <v>3998.5750000000007</v>
      </c>
      <c r="I395" s="4">
        <f>IF(J394+C395+D395-E395-H395&gt;Assumptions!$C$5,J394+C395+D395-E395-H395-Assumptions!$C$5,0)</f>
        <v>0</v>
      </c>
      <c r="J395" s="4">
        <f t="shared" si="35"/>
        <v>516368.05043809034</v>
      </c>
      <c r="K395" s="4">
        <f t="shared" si="32"/>
        <v>19848.248516079035</v>
      </c>
      <c r="L395" s="9">
        <f>(IF((Assumptions!$C$12/12)-E395&lt;0,0,(Assumptions!$C$12/12)-E395))</f>
        <v>0</v>
      </c>
      <c r="O395" s="9">
        <f t="shared" si="33"/>
        <v>0</v>
      </c>
      <c r="P395" s="35">
        <f>Assumptions!$C$12/12</f>
        <v>2916.6666666666665</v>
      </c>
      <c r="Q395" s="9">
        <f>Assumptions!$C$13/12</f>
        <v>1833.3333333333333</v>
      </c>
    </row>
    <row r="396" spans="1:17">
      <c r="A396" s="3">
        <f>Evaporation!A395</f>
        <v>26573</v>
      </c>
      <c r="B396" s="9">
        <f t="shared" si="34"/>
        <v>1972</v>
      </c>
      <c r="C396" s="4">
        <f>Assumptions!$C$1/Assumptions!$C$2*VLOOKUP(A396,Inflow!$A$2:$B$781,2,FALSE)</f>
        <v>1922</v>
      </c>
      <c r="D396">
        <f>VLOOKUP(A396,'Supplemental Flows'!$A$2:$B$781,2,FALSE)</f>
        <v>0</v>
      </c>
      <c r="E396" s="9">
        <f>VLOOKUP(J395,Assumptions!$D$33:$E$127,2)/12</f>
        <v>7500.0000137157913</v>
      </c>
      <c r="F396" s="4">
        <f>VLOOKUP(J395,'Capacity Curve'!$C$2:$E$98,3,TRUE)</f>
        <v>21000</v>
      </c>
      <c r="G396" s="12">
        <f>VLOOKUP(A396,Evaporation!$A$2:$F$781,6,FALSE)/12</f>
        <v>-0.12761500000000001</v>
      </c>
      <c r="H396" s="4">
        <f t="shared" si="31"/>
        <v>-2679.915</v>
      </c>
      <c r="I396" s="4">
        <f>IF(J395+C396+D396-E396-H396&gt;Assumptions!$C$5,J395+C396+D396-E396-H396-Assumptions!$C$5,0)</f>
        <v>0</v>
      </c>
      <c r="J396" s="4">
        <f t="shared" si="35"/>
        <v>513469.96542437456</v>
      </c>
      <c r="K396" s="4">
        <f t="shared" si="32"/>
        <v>19848.248516079035</v>
      </c>
      <c r="L396" s="9">
        <f>(IF((Assumptions!$C$12/12)-E396&lt;0,0,(Assumptions!$C$12/12)-E396))</f>
        <v>0</v>
      </c>
      <c r="O396" s="9">
        <f t="shared" si="33"/>
        <v>0</v>
      </c>
      <c r="P396" s="35">
        <f>Assumptions!$C$12/12</f>
        <v>2916.6666666666665</v>
      </c>
      <c r="Q396" s="9">
        <f>Assumptions!$C$13/12</f>
        <v>1833.3333333333333</v>
      </c>
    </row>
    <row r="397" spans="1:17">
      <c r="A397" s="3">
        <f>Evaporation!A396</f>
        <v>26604</v>
      </c>
      <c r="B397" s="9">
        <f t="shared" si="34"/>
        <v>1972</v>
      </c>
      <c r="C397" s="4">
        <f>Assumptions!$C$1/Assumptions!$C$2*VLOOKUP(A397,Inflow!$A$2:$B$781,2,FALSE)</f>
        <v>1263</v>
      </c>
      <c r="D397">
        <f>VLOOKUP(A397,'Supplemental Flows'!$A$2:$B$781,2,FALSE)</f>
        <v>0</v>
      </c>
      <c r="E397" s="9">
        <f>VLOOKUP(J396,Assumptions!$D$33:$E$127,2)/12</f>
        <v>7500.0000137157913</v>
      </c>
      <c r="F397" s="4">
        <f>VLOOKUP(J396,'Capacity Curve'!$C$2:$E$98,3,TRUE)</f>
        <v>21000</v>
      </c>
      <c r="G397" s="12">
        <f>VLOOKUP(A397,Evaporation!$A$2:$F$781,6,FALSE)/12</f>
        <v>-6.9324166666666673E-2</v>
      </c>
      <c r="H397" s="4">
        <f t="shared" si="31"/>
        <v>-1455.8075000000001</v>
      </c>
      <c r="I397" s="4">
        <f>IF(J396+C397+D397-E397-H397&gt;Assumptions!$C$5,J396+C397+D397-E397-H397-Assumptions!$C$5,0)</f>
        <v>0</v>
      </c>
      <c r="J397" s="4">
        <f t="shared" si="35"/>
        <v>508688.77291065874</v>
      </c>
      <c r="K397" s="4">
        <f t="shared" si="32"/>
        <v>19848.248516079035</v>
      </c>
      <c r="L397" s="9">
        <f>(IF((Assumptions!$C$12/12)-E397&lt;0,0,(Assumptions!$C$12/12)-E397))</f>
        <v>0</v>
      </c>
      <c r="O397" s="9">
        <f t="shared" si="33"/>
        <v>0</v>
      </c>
      <c r="P397" s="35">
        <f>Assumptions!$C$12/12</f>
        <v>2916.6666666666665</v>
      </c>
      <c r="Q397" s="9">
        <f>Assumptions!$C$13/12</f>
        <v>1833.3333333333333</v>
      </c>
    </row>
    <row r="398" spans="1:17">
      <c r="A398" s="3">
        <f>Evaporation!A397</f>
        <v>26634</v>
      </c>
      <c r="B398" s="9">
        <f t="shared" si="34"/>
        <v>1972</v>
      </c>
      <c r="C398" s="4">
        <f>Assumptions!$C$1/Assumptions!$C$2*VLOOKUP(A398,Inflow!$A$2:$B$781,2,FALSE)</f>
        <v>0</v>
      </c>
      <c r="D398">
        <f>VLOOKUP(A398,'Supplemental Flows'!$A$2:$B$781,2,FALSE)</f>
        <v>0</v>
      </c>
      <c r="E398" s="9">
        <f>VLOOKUP(J397,Assumptions!$D$33:$E$127,2)/12</f>
        <v>7500.0000126289524</v>
      </c>
      <c r="F398" s="4">
        <f>VLOOKUP(J397,'Capacity Curve'!$C$2:$E$98,3,TRUE)</f>
        <v>20460</v>
      </c>
      <c r="G398" s="12">
        <f>VLOOKUP(A398,Evaporation!$A$2:$F$781,6,FALSE)/12</f>
        <v>5.1778333333333343E-2</v>
      </c>
      <c r="H398" s="4">
        <f t="shared" si="31"/>
        <v>1059.3847000000003</v>
      </c>
      <c r="I398" s="4">
        <f>IF(J397+C398+D398-E398-H398&gt;Assumptions!$C$5,J397+C398+D398-E398-H398-Assumptions!$C$5,0)</f>
        <v>0</v>
      </c>
      <c r="J398" s="4">
        <f t="shared" si="35"/>
        <v>500129.38819802977</v>
      </c>
      <c r="K398" s="4">
        <f t="shared" si="32"/>
        <v>19848.248516079035</v>
      </c>
      <c r="L398" s="9">
        <f>(IF((Assumptions!$C$12/12)-E398&lt;0,0,(Assumptions!$C$12/12)-E398))</f>
        <v>0</v>
      </c>
      <c r="M398" s="9">
        <f>SUM(L387:L398)</f>
        <v>0</v>
      </c>
      <c r="N398" s="9">
        <f>SUM(E387:E398)</f>
        <v>90000.000197079542</v>
      </c>
      <c r="O398" s="9">
        <f t="shared" si="33"/>
        <v>0</v>
      </c>
      <c r="P398" s="35">
        <f>Assumptions!$C$12/12</f>
        <v>2916.6666666666665</v>
      </c>
      <c r="Q398" s="9">
        <f>Assumptions!$C$13/12</f>
        <v>1833.3333333333333</v>
      </c>
    </row>
    <row r="399" spans="1:17">
      <c r="A399" s="3">
        <f>Evaporation!A398</f>
        <v>26665</v>
      </c>
      <c r="B399" s="9">
        <f t="shared" si="34"/>
        <v>1973</v>
      </c>
      <c r="C399" s="4">
        <f>Assumptions!$C$1/Assumptions!$C$2*VLOOKUP(A399,Inflow!$A$2:$B$781,2,FALSE)</f>
        <v>4885</v>
      </c>
      <c r="D399">
        <f>VLOOKUP(A399,'Supplemental Flows'!$A$2:$B$781,2,FALSE)</f>
        <v>0</v>
      </c>
      <c r="E399" s="9">
        <f>VLOOKUP(J398,Assumptions!$D$33:$E$127,2)/12</f>
        <v>7500.0000126289524</v>
      </c>
      <c r="F399" s="4">
        <f>VLOOKUP(J398,'Capacity Curve'!$C$2:$E$98,3,TRUE)</f>
        <v>20460</v>
      </c>
      <c r="G399" s="12">
        <f>VLOOKUP(A399,Evaporation!$A$2:$F$781,6,FALSE)/12</f>
        <v>-0.15257833333333334</v>
      </c>
      <c r="H399" s="4">
        <f t="shared" si="31"/>
        <v>-3121.7527</v>
      </c>
      <c r="I399" s="4">
        <f>IF(J398+C399+D399-E399-H399&gt;Assumptions!$C$5,J398+C399+D399-E399-H399-Assumptions!$C$5,0)</f>
        <v>0</v>
      </c>
      <c r="J399" s="4">
        <f t="shared" si="35"/>
        <v>500636.14088540082</v>
      </c>
      <c r="K399" s="4">
        <f t="shared" si="32"/>
        <v>19848.248516079035</v>
      </c>
      <c r="L399" s="9">
        <f>(IF((Assumptions!$C$12/12)-E399&lt;0,0,(Assumptions!$C$12/12)-E399))</f>
        <v>0</v>
      </c>
      <c r="O399" s="9">
        <f t="shared" si="33"/>
        <v>0</v>
      </c>
      <c r="P399" s="35">
        <f>Assumptions!$C$12/12</f>
        <v>2916.6666666666665</v>
      </c>
      <c r="Q399" s="9">
        <f>Assumptions!$C$13/12</f>
        <v>1833.3333333333333</v>
      </c>
    </row>
    <row r="400" spans="1:17">
      <c r="A400" s="3">
        <f>Evaporation!A399</f>
        <v>26696</v>
      </c>
      <c r="B400" s="9">
        <f t="shared" si="34"/>
        <v>1973</v>
      </c>
      <c r="C400" s="4">
        <f>Assumptions!$C$1/Assumptions!$C$2*VLOOKUP(A400,Inflow!$A$2:$B$781,2,FALSE)</f>
        <v>7976</v>
      </c>
      <c r="D400">
        <f>VLOOKUP(A400,'Supplemental Flows'!$A$2:$B$781,2,FALSE)</f>
        <v>0</v>
      </c>
      <c r="E400" s="9">
        <f>VLOOKUP(J399,Assumptions!$D$33:$E$127,2)/12</f>
        <v>7500.0000126289524</v>
      </c>
      <c r="F400" s="4">
        <f>VLOOKUP(J399,'Capacity Curve'!$C$2:$E$98,3,TRUE)</f>
        <v>20460</v>
      </c>
      <c r="G400" s="12">
        <f>VLOOKUP(A400,Evaporation!$A$2:$F$781,6,FALSE)/12</f>
        <v>-2.7073333333333328E-2</v>
      </c>
      <c r="H400" s="4">
        <f t="shared" si="31"/>
        <v>-553.92039999999986</v>
      </c>
      <c r="I400" s="4">
        <f>IF(J399+C400+D400-E400-H400&gt;Assumptions!$C$5,J399+C400+D400-E400-H400-Assumptions!$C$5,0)</f>
        <v>0</v>
      </c>
      <c r="J400" s="4">
        <f t="shared" si="35"/>
        <v>501666.06127277185</v>
      </c>
      <c r="K400" s="4">
        <f t="shared" si="32"/>
        <v>19848.248516079035</v>
      </c>
      <c r="L400" s="9">
        <f>(IF((Assumptions!$C$12/12)-E400&lt;0,0,(Assumptions!$C$12/12)-E400))</f>
        <v>0</v>
      </c>
      <c r="O400" s="9">
        <f t="shared" si="33"/>
        <v>0</v>
      </c>
      <c r="P400" s="35">
        <f>Assumptions!$C$12/12</f>
        <v>2916.6666666666665</v>
      </c>
      <c r="Q400" s="9">
        <f>Assumptions!$C$13/12</f>
        <v>1833.3333333333333</v>
      </c>
    </row>
    <row r="401" spans="1:17">
      <c r="A401" s="3">
        <f>Evaporation!A400</f>
        <v>26724</v>
      </c>
      <c r="B401" s="9">
        <f t="shared" si="34"/>
        <v>1973</v>
      </c>
      <c r="C401" s="4">
        <f>Assumptions!$C$1/Assumptions!$C$2*VLOOKUP(A401,Inflow!$A$2:$B$781,2,FALSE)</f>
        <v>10532</v>
      </c>
      <c r="D401">
        <f>VLOOKUP(A401,'Supplemental Flows'!$A$2:$B$781,2,FALSE)</f>
        <v>0</v>
      </c>
      <c r="E401" s="9">
        <f>VLOOKUP(J400,Assumptions!$D$33:$E$127,2)/12</f>
        <v>7500.0000126289524</v>
      </c>
      <c r="F401" s="4">
        <f>VLOOKUP(J400,'Capacity Curve'!$C$2:$E$98,3,TRUE)</f>
        <v>20460</v>
      </c>
      <c r="G401" s="12">
        <f>VLOOKUP(A401,Evaporation!$A$2:$F$781,6,FALSE)/12</f>
        <v>1.2058333333333338E-2</v>
      </c>
      <c r="H401" s="4">
        <f t="shared" si="31"/>
        <v>246.7135000000001</v>
      </c>
      <c r="I401" s="4">
        <f>IF(J400+C401+D401-E401-H401&gt;Assumptions!$C$5,J400+C401+D401-E401-H401-Assumptions!$C$5,0)</f>
        <v>0</v>
      </c>
      <c r="J401" s="4">
        <f t="shared" si="35"/>
        <v>504451.34776014287</v>
      </c>
      <c r="K401" s="4">
        <f t="shared" si="32"/>
        <v>19848.248516079035</v>
      </c>
      <c r="L401" s="9">
        <f>(IF((Assumptions!$C$12/12)-E401&lt;0,0,(Assumptions!$C$12/12)-E401))</f>
        <v>0</v>
      </c>
      <c r="O401" s="9">
        <f t="shared" si="33"/>
        <v>0</v>
      </c>
      <c r="P401" s="35">
        <f>Assumptions!$C$12/12</f>
        <v>2916.6666666666665</v>
      </c>
      <c r="Q401" s="9">
        <f>Assumptions!$C$13/12</f>
        <v>1833.3333333333333</v>
      </c>
    </row>
    <row r="402" spans="1:17">
      <c r="A402" s="3">
        <f>Evaporation!A401</f>
        <v>26755</v>
      </c>
      <c r="B402" s="9">
        <f t="shared" si="34"/>
        <v>1973</v>
      </c>
      <c r="C402" s="4">
        <f>Assumptions!$C$1/Assumptions!$C$2*VLOOKUP(A402,Inflow!$A$2:$B$781,2,FALSE)</f>
        <v>34450</v>
      </c>
      <c r="D402">
        <f>VLOOKUP(A402,'Supplemental Flows'!$A$2:$B$781,2,FALSE)</f>
        <v>0</v>
      </c>
      <c r="E402" s="9">
        <f>VLOOKUP(J401,Assumptions!$D$33:$E$127,2)/12</f>
        <v>7500.0000126289524</v>
      </c>
      <c r="F402" s="4">
        <f>VLOOKUP(J401,'Capacity Curve'!$C$2:$E$98,3,TRUE)</f>
        <v>20460</v>
      </c>
      <c r="G402" s="12">
        <f>VLOOKUP(A402,Evaporation!$A$2:$F$781,6,FALSE)/12</f>
        <v>-0.237515</v>
      </c>
      <c r="H402" s="4">
        <f t="shared" si="31"/>
        <v>-4859.5569000000005</v>
      </c>
      <c r="I402" s="4">
        <f>IF(J401+C402+D402-E402-H402&gt;Assumptions!$C$5,J401+C402+D402-E402-H402-Assumptions!$C$5,0)</f>
        <v>0</v>
      </c>
      <c r="J402" s="4">
        <f t="shared" si="35"/>
        <v>536260.90464751387</v>
      </c>
      <c r="K402" s="4">
        <f t="shared" si="32"/>
        <v>19848.248516079035</v>
      </c>
      <c r="L402" s="9">
        <f>(IF((Assumptions!$C$12/12)-E402&lt;0,0,(Assumptions!$C$12/12)-E402))</f>
        <v>0</v>
      </c>
      <c r="O402" s="9">
        <f t="shared" si="33"/>
        <v>0</v>
      </c>
      <c r="P402" s="35">
        <f>Assumptions!$C$12/12</f>
        <v>2916.6666666666665</v>
      </c>
      <c r="Q402" s="9">
        <f>Assumptions!$C$13/12</f>
        <v>1833.3333333333333</v>
      </c>
    </row>
    <row r="403" spans="1:17">
      <c r="A403" s="3">
        <f>Evaporation!A402</f>
        <v>26785</v>
      </c>
      <c r="B403" s="9">
        <f t="shared" si="34"/>
        <v>1973</v>
      </c>
      <c r="C403" s="4">
        <f>Assumptions!$C$1/Assumptions!$C$2*VLOOKUP(A403,Inflow!$A$2:$B$781,2,FALSE)</f>
        <v>21174</v>
      </c>
      <c r="D403">
        <f>VLOOKUP(A403,'Supplemental Flows'!$A$2:$B$781,2,FALSE)</f>
        <v>0</v>
      </c>
      <c r="E403" s="9">
        <f>VLOOKUP(J402,Assumptions!$D$33:$E$127,2)/12</f>
        <v>7500.0000148865392</v>
      </c>
      <c r="F403" s="4">
        <f>VLOOKUP(J402,'Capacity Curve'!$C$2:$E$98,3,TRUE)</f>
        <v>21700</v>
      </c>
      <c r="G403" s="12">
        <f>VLOOKUP(A403,Evaporation!$A$2:$F$781,6,FALSE)/12</f>
        <v>0.14538416666666665</v>
      </c>
      <c r="H403" s="4">
        <f t="shared" si="31"/>
        <v>3154.8364166666661</v>
      </c>
      <c r="I403" s="4">
        <f>IF(J402+C403+D403-E403-H403&gt;Assumptions!$C$5,J402+C403+D403-E403-H403-Assumptions!$C$5,0)</f>
        <v>0</v>
      </c>
      <c r="J403" s="4">
        <f t="shared" si="35"/>
        <v>546780.06821596075</v>
      </c>
      <c r="K403" s="4">
        <f t="shared" si="32"/>
        <v>19848.248516079035</v>
      </c>
      <c r="L403" s="9">
        <f>(IF((Assumptions!$C$12/12)-E403&lt;0,0,(Assumptions!$C$12/12)-E403))</f>
        <v>0</v>
      </c>
      <c r="O403" s="9">
        <f t="shared" si="33"/>
        <v>0</v>
      </c>
      <c r="P403" s="35">
        <f>Assumptions!$C$12/12</f>
        <v>2916.6666666666665</v>
      </c>
      <c r="Q403" s="9">
        <f>Assumptions!$C$13/12</f>
        <v>1833.3333333333333</v>
      </c>
    </row>
    <row r="404" spans="1:17">
      <c r="A404" s="3">
        <f>Evaporation!A403</f>
        <v>26816</v>
      </c>
      <c r="B404" s="9">
        <f t="shared" si="34"/>
        <v>1973</v>
      </c>
      <c r="C404" s="4">
        <f>Assumptions!$C$1/Assumptions!$C$2*VLOOKUP(A404,Inflow!$A$2:$B$781,2,FALSE)</f>
        <v>24302</v>
      </c>
      <c r="D404">
        <f>VLOOKUP(A404,'Supplemental Flows'!$A$2:$B$781,2,FALSE)</f>
        <v>0</v>
      </c>
      <c r="E404" s="9">
        <f>VLOOKUP(J403,Assumptions!$D$33:$E$127,2)/12</f>
        <v>7500.0000148865392</v>
      </c>
      <c r="F404" s="4">
        <f>VLOOKUP(J403,'Capacity Curve'!$C$2:$E$98,3,TRUE)</f>
        <v>21700</v>
      </c>
      <c r="G404" s="12">
        <f>VLOOKUP(A404,Evaporation!$A$2:$F$781,6,FALSE)/12</f>
        <v>-0.16913166666666668</v>
      </c>
      <c r="H404" s="4">
        <f t="shared" si="31"/>
        <v>-3670.1571666666669</v>
      </c>
      <c r="I404" s="4">
        <f>IF(J403+C404+D404-E404-H404&gt;Assumptions!$C$5,J403+C404+D404-E404-H404-Assumptions!$C$5,0)</f>
        <v>0</v>
      </c>
      <c r="J404" s="4">
        <f t="shared" si="35"/>
        <v>567252.22536774096</v>
      </c>
      <c r="K404" s="4">
        <f t="shared" si="32"/>
        <v>19848.248516079035</v>
      </c>
      <c r="L404" s="9">
        <f>(IF((Assumptions!$C$12/12)-E404&lt;0,0,(Assumptions!$C$12/12)-E404))</f>
        <v>0</v>
      </c>
      <c r="O404" s="9">
        <f t="shared" si="33"/>
        <v>0</v>
      </c>
      <c r="P404" s="35">
        <f>Assumptions!$C$12/12</f>
        <v>2916.6666666666665</v>
      </c>
      <c r="Q404" s="9">
        <f>Assumptions!$C$13/12</f>
        <v>1833.3333333333333</v>
      </c>
    </row>
    <row r="405" spans="1:17">
      <c r="A405" s="3">
        <f>Evaporation!A404</f>
        <v>26846</v>
      </c>
      <c r="B405" s="9">
        <f t="shared" si="34"/>
        <v>1973</v>
      </c>
      <c r="C405" s="4">
        <f>Assumptions!$C$1/Assumptions!$C$2*VLOOKUP(A405,Inflow!$A$2:$B$781,2,FALSE)</f>
        <v>13653</v>
      </c>
      <c r="D405">
        <f>VLOOKUP(A405,'Supplemental Flows'!$A$2:$B$781,2,FALSE)</f>
        <v>0</v>
      </c>
      <c r="E405" s="9">
        <f>VLOOKUP(J404,Assumptions!$D$33:$E$127,2)/12</f>
        <v>7500.0000161400885</v>
      </c>
      <c r="F405" s="4">
        <f>VLOOKUP(J404,'Capacity Curve'!$C$2:$E$98,3,TRUE)</f>
        <v>22400</v>
      </c>
      <c r="G405" s="12">
        <f>VLOOKUP(A405,Evaporation!$A$2:$F$781,6,FALSE)/12</f>
        <v>0.12589166666666671</v>
      </c>
      <c r="H405" s="4">
        <f t="shared" si="31"/>
        <v>2819.9733333333343</v>
      </c>
      <c r="I405" s="4">
        <f>IF(J404+C405+D405-E405-H405&gt;Assumptions!$C$5,J404+C405+D405-E405-H405-Assumptions!$C$5,0)</f>
        <v>0</v>
      </c>
      <c r="J405" s="4">
        <f t="shared" si="35"/>
        <v>570585.25201826752</v>
      </c>
      <c r="K405" s="4">
        <f t="shared" si="32"/>
        <v>19848.248516079035</v>
      </c>
      <c r="L405" s="9">
        <f>(IF((Assumptions!$C$12/12)-E405&lt;0,0,(Assumptions!$C$12/12)-E405))</f>
        <v>0</v>
      </c>
      <c r="O405" s="9">
        <f t="shared" si="33"/>
        <v>0</v>
      </c>
      <c r="P405" s="35">
        <f>Assumptions!$C$12/12</f>
        <v>2916.6666666666665</v>
      </c>
      <c r="Q405" s="9">
        <f>Assumptions!$C$13/12</f>
        <v>1833.3333333333333</v>
      </c>
    </row>
    <row r="406" spans="1:17">
      <c r="A406" s="3">
        <f>Evaporation!A405</f>
        <v>26877</v>
      </c>
      <c r="B406" s="9">
        <f t="shared" si="34"/>
        <v>1973</v>
      </c>
      <c r="C406" s="4">
        <f>Assumptions!$C$1/Assumptions!$C$2*VLOOKUP(A406,Inflow!$A$2:$B$781,2,FALSE)</f>
        <v>5896</v>
      </c>
      <c r="D406">
        <f>VLOOKUP(A406,'Supplemental Flows'!$A$2:$B$781,2,FALSE)</f>
        <v>0</v>
      </c>
      <c r="E406" s="9">
        <f>VLOOKUP(J405,Assumptions!$D$33:$E$127,2)/12</f>
        <v>7500.0000161400885</v>
      </c>
      <c r="F406" s="4">
        <f>VLOOKUP(J405,'Capacity Curve'!$C$2:$E$98,3,TRUE)</f>
        <v>22400</v>
      </c>
      <c r="G406" s="12">
        <f>VLOOKUP(A406,Evaporation!$A$2:$F$781,6,FALSE)/12</f>
        <v>0.52650083333333331</v>
      </c>
      <c r="H406" s="4">
        <f t="shared" si="31"/>
        <v>11793.618666666665</v>
      </c>
      <c r="I406" s="4">
        <f>IF(J405+C406+D406-E406-H406&gt;Assumptions!$C$5,J405+C406+D406-E406-H406-Assumptions!$C$5,0)</f>
        <v>0</v>
      </c>
      <c r="J406" s="4">
        <f t="shared" si="35"/>
        <v>557187.63333546079</v>
      </c>
      <c r="K406" s="4">
        <f t="shared" si="32"/>
        <v>19848.248516079035</v>
      </c>
      <c r="L406" s="9">
        <f>(IF((Assumptions!$C$12/12)-E406&lt;0,0,(Assumptions!$C$12/12)-E406))</f>
        <v>0</v>
      </c>
      <c r="O406" s="9">
        <f t="shared" si="33"/>
        <v>0</v>
      </c>
      <c r="P406" s="35">
        <f>Assumptions!$C$12/12</f>
        <v>2916.6666666666665</v>
      </c>
      <c r="Q406" s="9">
        <f>Assumptions!$C$13/12</f>
        <v>1833.3333333333333</v>
      </c>
    </row>
    <row r="407" spans="1:17">
      <c r="A407" s="3">
        <f>Evaporation!A406</f>
        <v>26908</v>
      </c>
      <c r="B407" s="9">
        <f t="shared" si="34"/>
        <v>1973</v>
      </c>
      <c r="C407" s="4">
        <f>Assumptions!$C$1/Assumptions!$C$2*VLOOKUP(A407,Inflow!$A$2:$B$781,2,FALSE)</f>
        <v>0</v>
      </c>
      <c r="D407">
        <f>VLOOKUP(A407,'Supplemental Flows'!$A$2:$B$781,2,FALSE)</f>
        <v>0</v>
      </c>
      <c r="E407" s="9">
        <f>VLOOKUP(J406,Assumptions!$D$33:$E$127,2)/12</f>
        <v>7500.0000161400885</v>
      </c>
      <c r="F407" s="4">
        <f>VLOOKUP(J406,'Capacity Curve'!$C$2:$E$98,3,TRUE)</f>
        <v>22400</v>
      </c>
      <c r="G407" s="12">
        <f>VLOOKUP(A407,Evaporation!$A$2:$F$781,6,FALSE)/12</f>
        <v>-0.19462000000000002</v>
      </c>
      <c r="H407" s="4">
        <f t="shared" si="31"/>
        <v>-4359.4880000000003</v>
      </c>
      <c r="I407" s="4">
        <f>IF(J406+C407+D407-E407-H407&gt;Assumptions!$C$5,J406+C407+D407-E407-H407-Assumptions!$C$5,0)</f>
        <v>0</v>
      </c>
      <c r="J407" s="4">
        <f t="shared" si="35"/>
        <v>554047.12131932075</v>
      </c>
      <c r="K407" s="4">
        <f t="shared" si="32"/>
        <v>19848.248516079035</v>
      </c>
      <c r="L407" s="9">
        <f>(IF((Assumptions!$C$12/12)-E407&lt;0,0,(Assumptions!$C$12/12)-E407))</f>
        <v>0</v>
      </c>
      <c r="O407" s="9">
        <f t="shared" si="33"/>
        <v>0</v>
      </c>
      <c r="P407" s="35">
        <f>Assumptions!$C$12/12</f>
        <v>2916.6666666666665</v>
      </c>
      <c r="Q407" s="9">
        <f>Assumptions!$C$13/12</f>
        <v>1833.3333333333333</v>
      </c>
    </row>
    <row r="408" spans="1:17">
      <c r="A408" s="3">
        <f>Evaporation!A407</f>
        <v>26938</v>
      </c>
      <c r="B408" s="9">
        <f t="shared" si="34"/>
        <v>1973</v>
      </c>
      <c r="C408" s="4">
        <f>Assumptions!$C$1/Assumptions!$C$2*VLOOKUP(A408,Inflow!$A$2:$B$781,2,FALSE)</f>
        <v>22996</v>
      </c>
      <c r="D408">
        <f>VLOOKUP(A408,'Supplemental Flows'!$A$2:$B$781,2,FALSE)</f>
        <v>0</v>
      </c>
      <c r="E408" s="9">
        <f>VLOOKUP(J407,Assumptions!$D$33:$E$127,2)/12</f>
        <v>7500.0000148865392</v>
      </c>
      <c r="F408" s="4">
        <f>VLOOKUP(J407,'Capacity Curve'!$C$2:$E$98,3,TRUE)</f>
        <v>21700</v>
      </c>
      <c r="G408" s="12">
        <f>VLOOKUP(A408,Evaporation!$A$2:$F$781,6,FALSE)/12</f>
        <v>-0.19827083333333337</v>
      </c>
      <c r="H408" s="4">
        <f t="shared" si="31"/>
        <v>-4302.4770833333341</v>
      </c>
      <c r="I408" s="4">
        <f>IF(J407+C408+D408-E408-H408&gt;Assumptions!$C$5,J407+C408+D408-E408-H408-Assumptions!$C$5,0)</f>
        <v>0</v>
      </c>
      <c r="J408" s="4">
        <f t="shared" si="35"/>
        <v>573845.59838776756</v>
      </c>
      <c r="K408" s="4">
        <f t="shared" si="32"/>
        <v>19848.248516079035</v>
      </c>
      <c r="L408" s="9">
        <f>(IF((Assumptions!$C$12/12)-E408&lt;0,0,(Assumptions!$C$12/12)-E408))</f>
        <v>0</v>
      </c>
      <c r="O408" s="9">
        <f t="shared" si="33"/>
        <v>0</v>
      </c>
      <c r="P408" s="35">
        <f>Assumptions!$C$12/12</f>
        <v>2916.6666666666665</v>
      </c>
      <c r="Q408" s="9">
        <f>Assumptions!$C$13/12</f>
        <v>1833.3333333333333</v>
      </c>
    </row>
    <row r="409" spans="1:17">
      <c r="A409" s="3">
        <f>Evaporation!A408</f>
        <v>26969</v>
      </c>
      <c r="B409" s="9">
        <f t="shared" si="34"/>
        <v>1973</v>
      </c>
      <c r="C409" s="4">
        <f>Assumptions!$C$1/Assumptions!$C$2*VLOOKUP(A409,Inflow!$A$2:$B$781,2,FALSE)</f>
        <v>7761</v>
      </c>
      <c r="D409">
        <f>VLOOKUP(A409,'Supplemental Flows'!$A$2:$B$781,2,FALSE)</f>
        <v>0</v>
      </c>
      <c r="E409" s="9">
        <f>VLOOKUP(J408,Assumptions!$D$33:$E$127,2)/12</f>
        <v>7500.0000161400885</v>
      </c>
      <c r="F409" s="4">
        <f>VLOOKUP(J408,'Capacity Curve'!$C$2:$E$98,3,TRUE)</f>
        <v>22400</v>
      </c>
      <c r="G409" s="12">
        <f>VLOOKUP(A409,Evaporation!$A$2:$F$781,6,FALSE)/12</f>
        <v>3.882250000000001E-2</v>
      </c>
      <c r="H409" s="4">
        <f t="shared" si="31"/>
        <v>869.62400000000025</v>
      </c>
      <c r="I409" s="4">
        <f>IF(J408+C409+D409-E409-H409&gt;Assumptions!$C$5,J408+C409+D409-E409-H409-Assumptions!$C$5,0)</f>
        <v>0</v>
      </c>
      <c r="J409" s="4">
        <f t="shared" si="35"/>
        <v>573236.97437162756</v>
      </c>
      <c r="K409" s="4">
        <f t="shared" si="32"/>
        <v>19848.248516079035</v>
      </c>
      <c r="L409" s="9">
        <f>(IF((Assumptions!$C$12/12)-E409&lt;0,0,(Assumptions!$C$12/12)-E409))</f>
        <v>0</v>
      </c>
      <c r="O409" s="9">
        <f t="shared" si="33"/>
        <v>0</v>
      </c>
      <c r="P409" s="35">
        <f>Assumptions!$C$12/12</f>
        <v>2916.6666666666665</v>
      </c>
      <c r="Q409" s="9">
        <f>Assumptions!$C$13/12</f>
        <v>1833.3333333333333</v>
      </c>
    </row>
    <row r="410" spans="1:17">
      <c r="A410" s="3">
        <f>Evaporation!A409</f>
        <v>26999</v>
      </c>
      <c r="B410" s="9">
        <f t="shared" si="34"/>
        <v>1973</v>
      </c>
      <c r="C410" s="4">
        <f>Assumptions!$C$1/Assumptions!$C$2*VLOOKUP(A410,Inflow!$A$2:$B$781,2,FALSE)</f>
        <v>3217</v>
      </c>
      <c r="D410">
        <f>VLOOKUP(A410,'Supplemental Flows'!$A$2:$B$781,2,FALSE)</f>
        <v>0</v>
      </c>
      <c r="E410" s="9">
        <f>VLOOKUP(J409,Assumptions!$D$33:$E$127,2)/12</f>
        <v>7500.0000161400885</v>
      </c>
      <c r="F410" s="4">
        <f>VLOOKUP(J409,'Capacity Curve'!$C$2:$E$98,3,TRUE)</f>
        <v>22400</v>
      </c>
      <c r="G410" s="12">
        <f>VLOOKUP(A410,Evaporation!$A$2:$F$781,6,FALSE)/12</f>
        <v>0.13311416666666667</v>
      </c>
      <c r="H410" s="4">
        <f t="shared" si="31"/>
        <v>2981.7573333333335</v>
      </c>
      <c r="I410" s="4">
        <f>IF(J409+C410+D410-E410-H410&gt;Assumptions!$C$5,J409+C410+D410-E410-H410-Assumptions!$C$5,0)</f>
        <v>0</v>
      </c>
      <c r="J410" s="4">
        <f t="shared" si="35"/>
        <v>565972.21702215413</v>
      </c>
      <c r="K410" s="4">
        <f t="shared" si="32"/>
        <v>19848.248516079035</v>
      </c>
      <c r="L410" s="9">
        <f>(IF((Assumptions!$C$12/12)-E410&lt;0,0,(Assumptions!$C$12/12)-E410))</f>
        <v>0</v>
      </c>
      <c r="M410" s="9">
        <f>SUM(L399:L410)</f>
        <v>0</v>
      </c>
      <c r="N410" s="9">
        <f>SUM(E399:E410)</f>
        <v>90000.000175875844</v>
      </c>
      <c r="O410" s="9">
        <f t="shared" si="33"/>
        <v>0</v>
      </c>
      <c r="P410" s="35">
        <f>Assumptions!$C$12/12</f>
        <v>2916.6666666666665</v>
      </c>
      <c r="Q410" s="9">
        <f>Assumptions!$C$13/12</f>
        <v>1833.3333333333333</v>
      </c>
    </row>
    <row r="411" spans="1:17">
      <c r="A411" s="3">
        <f>Evaporation!A410</f>
        <v>27030</v>
      </c>
      <c r="B411" s="9">
        <f t="shared" si="34"/>
        <v>1974</v>
      </c>
      <c r="C411" s="4">
        <f>Assumptions!$C$1/Assumptions!$C$2*VLOOKUP(A411,Inflow!$A$2:$B$781,2,FALSE)</f>
        <v>2750</v>
      </c>
      <c r="D411">
        <f>VLOOKUP(A411,'Supplemental Flows'!$A$2:$B$781,2,FALSE)</f>
        <v>0</v>
      </c>
      <c r="E411" s="9">
        <f>VLOOKUP(J410,Assumptions!$D$33:$E$127,2)/12</f>
        <v>7500.0000161400885</v>
      </c>
      <c r="F411" s="4">
        <f>VLOOKUP(J410,'Capacity Curve'!$C$2:$E$98,3,TRUE)</f>
        <v>22400</v>
      </c>
      <c r="G411" s="12">
        <f>VLOOKUP(A411,Evaporation!$A$2:$F$781,6,FALSE)/12</f>
        <v>-2.7500000000000024E-3</v>
      </c>
      <c r="H411" s="4">
        <f t="shared" si="31"/>
        <v>-61.600000000000051</v>
      </c>
      <c r="I411" s="4">
        <f>IF(J410+C411+D411-E411-H411&gt;Assumptions!$C$5,J410+C411+D411-E411-H411-Assumptions!$C$5,0)</f>
        <v>0</v>
      </c>
      <c r="J411" s="4">
        <f t="shared" si="35"/>
        <v>561283.81700601405</v>
      </c>
      <c r="K411" s="4">
        <f t="shared" si="32"/>
        <v>19848.248516079035</v>
      </c>
      <c r="L411" s="9">
        <f>(IF((Assumptions!$C$12/12)-E411&lt;0,0,(Assumptions!$C$12/12)-E411))</f>
        <v>0</v>
      </c>
      <c r="O411" s="9">
        <f t="shared" si="33"/>
        <v>0</v>
      </c>
      <c r="P411" s="35">
        <f>Assumptions!$C$12/12</f>
        <v>2916.6666666666665</v>
      </c>
      <c r="Q411" s="9">
        <f>Assumptions!$C$13/12</f>
        <v>1833.3333333333333</v>
      </c>
    </row>
    <row r="412" spans="1:17">
      <c r="A412" s="3">
        <f>Evaporation!A411</f>
        <v>27061</v>
      </c>
      <c r="B412" s="9">
        <f t="shared" si="34"/>
        <v>1974</v>
      </c>
      <c r="C412" s="4">
        <f>Assumptions!$C$1/Assumptions!$C$2*VLOOKUP(A412,Inflow!$A$2:$B$781,2,FALSE)</f>
        <v>3854</v>
      </c>
      <c r="D412">
        <f>VLOOKUP(A412,'Supplemental Flows'!$A$2:$B$781,2,FALSE)</f>
        <v>0</v>
      </c>
      <c r="E412" s="9">
        <f>VLOOKUP(J411,Assumptions!$D$33:$E$127,2)/12</f>
        <v>7500.0000161400885</v>
      </c>
      <c r="F412" s="4">
        <f>VLOOKUP(J411,'Capacity Curve'!$C$2:$E$98,3,TRUE)</f>
        <v>22400</v>
      </c>
      <c r="G412" s="12">
        <f>VLOOKUP(A412,Evaporation!$A$2:$F$781,6,FALSE)/12</f>
        <v>0.18578583333333334</v>
      </c>
      <c r="H412" s="4">
        <f t="shared" si="31"/>
        <v>4161.6026666666667</v>
      </c>
      <c r="I412" s="4">
        <f>IF(J411+C412+D412-E412-H412&gt;Assumptions!$C$5,J411+C412+D412-E412-H412-Assumptions!$C$5,0)</f>
        <v>0</v>
      </c>
      <c r="J412" s="4">
        <f t="shared" si="35"/>
        <v>553476.21432320739</v>
      </c>
      <c r="K412" s="4">
        <f t="shared" si="32"/>
        <v>19848.248516079035</v>
      </c>
      <c r="L412" s="9">
        <f>(IF((Assumptions!$C$12/12)-E412&lt;0,0,(Assumptions!$C$12/12)-E412))</f>
        <v>0</v>
      </c>
      <c r="O412" s="9">
        <f t="shared" si="33"/>
        <v>0</v>
      </c>
      <c r="P412" s="35">
        <f>Assumptions!$C$12/12</f>
        <v>2916.6666666666665</v>
      </c>
      <c r="Q412" s="9">
        <f>Assumptions!$C$13/12</f>
        <v>1833.3333333333333</v>
      </c>
    </row>
    <row r="413" spans="1:17">
      <c r="A413" s="3">
        <f>Evaporation!A412</f>
        <v>27089</v>
      </c>
      <c r="B413" s="9">
        <f t="shared" si="34"/>
        <v>1974</v>
      </c>
      <c r="C413" s="4">
        <f>Assumptions!$C$1/Assumptions!$C$2*VLOOKUP(A413,Inflow!$A$2:$B$781,2,FALSE)</f>
        <v>3187</v>
      </c>
      <c r="D413">
        <f>VLOOKUP(A413,'Supplemental Flows'!$A$2:$B$781,2,FALSE)</f>
        <v>0</v>
      </c>
      <c r="E413" s="9">
        <f>VLOOKUP(J412,Assumptions!$D$33:$E$127,2)/12</f>
        <v>7500.0000148865392</v>
      </c>
      <c r="F413" s="4">
        <f>VLOOKUP(J412,'Capacity Curve'!$C$2:$E$98,3,TRUE)</f>
        <v>21700</v>
      </c>
      <c r="G413" s="12">
        <f>VLOOKUP(A413,Evaporation!$A$2:$F$781,6,FALSE)/12</f>
        <v>0.29358250000000002</v>
      </c>
      <c r="H413" s="4">
        <f t="shared" si="31"/>
        <v>6370.7402500000007</v>
      </c>
      <c r="I413" s="4">
        <f>IF(J412+C413+D413-E413-H413&gt;Assumptions!$C$5,J412+C413+D413-E413-H413-Assumptions!$C$5,0)</f>
        <v>0</v>
      </c>
      <c r="J413" s="4">
        <f t="shared" si="35"/>
        <v>542792.47405832086</v>
      </c>
      <c r="K413" s="4">
        <f t="shared" si="32"/>
        <v>19848.248516079035</v>
      </c>
      <c r="L413" s="9">
        <f>(IF((Assumptions!$C$12/12)-E413&lt;0,0,(Assumptions!$C$12/12)-E413))</f>
        <v>0</v>
      </c>
      <c r="O413" s="9">
        <f t="shared" si="33"/>
        <v>0</v>
      </c>
      <c r="P413" s="35">
        <f>Assumptions!$C$12/12</f>
        <v>2916.6666666666665</v>
      </c>
      <c r="Q413" s="9">
        <f>Assumptions!$C$13/12</f>
        <v>1833.3333333333333</v>
      </c>
    </row>
    <row r="414" spans="1:17">
      <c r="A414" s="3">
        <f>Evaporation!A413</f>
        <v>27120</v>
      </c>
      <c r="B414" s="9">
        <f t="shared" si="34"/>
        <v>1974</v>
      </c>
      <c r="C414" s="4">
        <f>Assumptions!$C$1/Assumptions!$C$2*VLOOKUP(A414,Inflow!$A$2:$B$781,2,FALSE)</f>
        <v>13553</v>
      </c>
      <c r="D414">
        <f>VLOOKUP(A414,'Supplemental Flows'!$A$2:$B$781,2,FALSE)</f>
        <v>0</v>
      </c>
      <c r="E414" s="9">
        <f>VLOOKUP(J413,Assumptions!$D$33:$E$127,2)/12</f>
        <v>7500.0000148865392</v>
      </c>
      <c r="F414" s="4">
        <f>VLOOKUP(J413,'Capacity Curve'!$C$2:$E$98,3,TRUE)</f>
        <v>21700</v>
      </c>
      <c r="G414" s="12">
        <f>VLOOKUP(A414,Evaporation!$A$2:$F$781,6,FALSE)/12</f>
        <v>0.20990916666666667</v>
      </c>
      <c r="H414" s="4">
        <f t="shared" si="31"/>
        <v>4555.0289166666671</v>
      </c>
      <c r="I414" s="4">
        <f>IF(J413+C414+D414-E414-H414&gt;Assumptions!$C$5,J413+C414+D414-E414-H414-Assumptions!$C$5,0)</f>
        <v>0</v>
      </c>
      <c r="J414" s="4">
        <f t="shared" si="35"/>
        <v>544290.44512676774</v>
      </c>
      <c r="K414" s="4">
        <f t="shared" si="32"/>
        <v>19848.248516079035</v>
      </c>
      <c r="L414" s="9">
        <f>(IF((Assumptions!$C$12/12)-E414&lt;0,0,(Assumptions!$C$12/12)-E414))</f>
        <v>0</v>
      </c>
      <c r="O414" s="9">
        <f t="shared" si="33"/>
        <v>0</v>
      </c>
      <c r="P414" s="35">
        <f>Assumptions!$C$12/12</f>
        <v>2916.6666666666665</v>
      </c>
      <c r="Q414" s="9">
        <f>Assumptions!$C$13/12</f>
        <v>1833.3333333333333</v>
      </c>
    </row>
    <row r="415" spans="1:17">
      <c r="A415" s="3">
        <f>Evaporation!A414</f>
        <v>27150</v>
      </c>
      <c r="B415" s="9">
        <f t="shared" si="34"/>
        <v>1974</v>
      </c>
      <c r="C415" s="4">
        <f>Assumptions!$C$1/Assumptions!$C$2*VLOOKUP(A415,Inflow!$A$2:$B$781,2,FALSE)</f>
        <v>6315</v>
      </c>
      <c r="D415">
        <f>VLOOKUP(A415,'Supplemental Flows'!$A$2:$B$781,2,FALSE)</f>
        <v>0</v>
      </c>
      <c r="E415" s="9">
        <f>VLOOKUP(J414,Assumptions!$D$33:$E$127,2)/12</f>
        <v>7500.0000148865392</v>
      </c>
      <c r="F415" s="4">
        <f>VLOOKUP(J414,'Capacity Curve'!$C$2:$E$98,3,TRUE)</f>
        <v>21700</v>
      </c>
      <c r="G415" s="12">
        <f>VLOOKUP(A415,Evaporation!$A$2:$F$781,6,FALSE)/12</f>
        <v>0.21737333333333334</v>
      </c>
      <c r="H415" s="4">
        <f t="shared" si="31"/>
        <v>4717.0013333333336</v>
      </c>
      <c r="I415" s="4">
        <f>IF(J414+C415+D415-E415-H415&gt;Assumptions!$C$5,J414+C415+D415-E415-H415-Assumptions!$C$5,0)</f>
        <v>0</v>
      </c>
      <c r="J415" s="4">
        <f t="shared" si="35"/>
        <v>538388.44377854792</v>
      </c>
      <c r="K415" s="4">
        <f t="shared" si="32"/>
        <v>19848.248516079035</v>
      </c>
      <c r="L415" s="9">
        <f>(IF((Assumptions!$C$12/12)-E415&lt;0,0,(Assumptions!$C$12/12)-E415))</f>
        <v>0</v>
      </c>
      <c r="O415" s="9">
        <f t="shared" si="33"/>
        <v>0</v>
      </c>
      <c r="P415" s="35">
        <f>Assumptions!$C$12/12</f>
        <v>2916.6666666666665</v>
      </c>
      <c r="Q415" s="9">
        <f>Assumptions!$C$13/12</f>
        <v>1833.3333333333333</v>
      </c>
    </row>
    <row r="416" spans="1:17">
      <c r="A416" s="3">
        <f>Evaporation!A415</f>
        <v>27181</v>
      </c>
      <c r="B416" s="9">
        <f t="shared" si="34"/>
        <v>1974</v>
      </c>
      <c r="C416" s="4">
        <f>Assumptions!$C$1/Assumptions!$C$2*VLOOKUP(A416,Inflow!$A$2:$B$781,2,FALSE)</f>
        <v>6101</v>
      </c>
      <c r="D416">
        <f>VLOOKUP(A416,'Supplemental Flows'!$A$2:$B$781,2,FALSE)</f>
        <v>0</v>
      </c>
      <c r="E416" s="9">
        <f>VLOOKUP(J415,Assumptions!$D$33:$E$127,2)/12</f>
        <v>7500.0000148865392</v>
      </c>
      <c r="F416" s="4">
        <f>VLOOKUP(J415,'Capacity Curve'!$C$2:$E$98,3,TRUE)</f>
        <v>21700</v>
      </c>
      <c r="G416" s="12">
        <f>VLOOKUP(A416,Evaporation!$A$2:$F$781,6,FALSE)/12</f>
        <v>0.30918916666666668</v>
      </c>
      <c r="H416" s="4">
        <f t="shared" si="31"/>
        <v>6709.4049166666673</v>
      </c>
      <c r="I416" s="4">
        <f>IF(J415+C416+D416-E416-H416&gt;Assumptions!$C$5,J415+C416+D416-E416-H416-Assumptions!$C$5,0)</f>
        <v>0</v>
      </c>
      <c r="J416" s="4">
        <f t="shared" si="35"/>
        <v>530280.03884699475</v>
      </c>
      <c r="K416" s="4">
        <f t="shared" si="32"/>
        <v>19848.248516079035</v>
      </c>
      <c r="L416" s="9">
        <f>(IF((Assumptions!$C$12/12)-E416&lt;0,0,(Assumptions!$C$12/12)-E416))</f>
        <v>0</v>
      </c>
      <c r="O416" s="9">
        <f t="shared" si="33"/>
        <v>0</v>
      </c>
      <c r="P416" s="35">
        <f>Assumptions!$C$12/12</f>
        <v>2916.6666666666665</v>
      </c>
      <c r="Q416" s="9">
        <f>Assumptions!$C$13/12</f>
        <v>1833.3333333333333</v>
      </c>
    </row>
    <row r="417" spans="1:17">
      <c r="A417" s="3">
        <f>Evaporation!A416</f>
        <v>27211</v>
      </c>
      <c r="B417" s="9">
        <f t="shared" si="34"/>
        <v>1974</v>
      </c>
      <c r="C417" s="4">
        <f>Assumptions!$C$1/Assumptions!$C$2*VLOOKUP(A417,Inflow!$A$2:$B$781,2,FALSE)</f>
        <v>0</v>
      </c>
      <c r="D417">
        <f>VLOOKUP(A417,'Supplemental Flows'!$A$2:$B$781,2,FALSE)</f>
        <v>0</v>
      </c>
      <c r="E417" s="9">
        <f>VLOOKUP(J416,Assumptions!$D$33:$E$127,2)/12</f>
        <v>7500.0000137157913</v>
      </c>
      <c r="F417" s="4">
        <f>VLOOKUP(J416,'Capacity Curve'!$C$2:$E$98,3,TRUE)</f>
        <v>21000</v>
      </c>
      <c r="G417" s="12">
        <f>VLOOKUP(A417,Evaporation!$A$2:$F$781,6,FALSE)/12</f>
        <v>0.64998583333333337</v>
      </c>
      <c r="H417" s="4">
        <f t="shared" si="31"/>
        <v>13649.702500000001</v>
      </c>
      <c r="I417" s="4">
        <f>IF(J416+C417+D417-E417-H417&gt;Assumptions!$C$5,J416+C417+D417-E417-H417-Assumptions!$C$5,0)</f>
        <v>0</v>
      </c>
      <c r="J417" s="4">
        <f t="shared" si="35"/>
        <v>509130.33633327892</v>
      </c>
      <c r="K417" s="4">
        <f t="shared" si="32"/>
        <v>19848.248516079035</v>
      </c>
      <c r="L417" s="9">
        <f>(IF((Assumptions!$C$12/12)-E417&lt;0,0,(Assumptions!$C$12/12)-E417))</f>
        <v>0</v>
      </c>
      <c r="O417" s="9">
        <f t="shared" si="33"/>
        <v>0</v>
      </c>
      <c r="P417" s="35">
        <f>Assumptions!$C$12/12</f>
        <v>2916.6666666666665</v>
      </c>
      <c r="Q417" s="9">
        <f>Assumptions!$C$13/12</f>
        <v>1833.3333333333333</v>
      </c>
    </row>
    <row r="418" spans="1:17">
      <c r="A418" s="3">
        <f>Evaporation!A417</f>
        <v>27242</v>
      </c>
      <c r="B418" s="9">
        <f t="shared" si="34"/>
        <v>1974</v>
      </c>
      <c r="C418" s="4">
        <f>Assumptions!$C$1/Assumptions!$C$2*VLOOKUP(A418,Inflow!$A$2:$B$781,2,FALSE)</f>
        <v>0</v>
      </c>
      <c r="D418">
        <f>VLOOKUP(A418,'Supplemental Flows'!$A$2:$B$781,2,FALSE)</f>
        <v>0</v>
      </c>
      <c r="E418" s="9">
        <f>VLOOKUP(J417,Assumptions!$D$33:$E$127,2)/12</f>
        <v>7500.0000126289524</v>
      </c>
      <c r="F418" s="4">
        <f>VLOOKUP(J417,'Capacity Curve'!$C$2:$E$98,3,TRUE)</f>
        <v>20460</v>
      </c>
      <c r="G418" s="12">
        <f>VLOOKUP(A418,Evaporation!$A$2:$F$781,6,FALSE)/12</f>
        <v>4.9447500000000012E-2</v>
      </c>
      <c r="H418" s="4">
        <f t="shared" si="31"/>
        <v>1011.6958500000003</v>
      </c>
      <c r="I418" s="4">
        <f>IF(J417+C418+D418-E418-H418&gt;Assumptions!$C$5,J417+C418+D418-E418-H418-Assumptions!$C$5,0)</f>
        <v>0</v>
      </c>
      <c r="J418" s="4">
        <f t="shared" si="35"/>
        <v>500618.64047064993</v>
      </c>
      <c r="K418" s="4">
        <f t="shared" si="32"/>
        <v>19848.248516079035</v>
      </c>
      <c r="L418" s="9">
        <f>(IF((Assumptions!$C$12/12)-E418&lt;0,0,(Assumptions!$C$12/12)-E418))</f>
        <v>0</v>
      </c>
      <c r="O418" s="9">
        <f t="shared" si="33"/>
        <v>0</v>
      </c>
      <c r="P418" s="35">
        <f>Assumptions!$C$12/12</f>
        <v>2916.6666666666665</v>
      </c>
      <c r="Q418" s="9">
        <f>Assumptions!$C$13/12</f>
        <v>1833.3333333333333</v>
      </c>
    </row>
    <row r="419" spans="1:17">
      <c r="A419" s="3">
        <f>Evaporation!A418</f>
        <v>27273</v>
      </c>
      <c r="B419" s="9">
        <f t="shared" si="34"/>
        <v>1974</v>
      </c>
      <c r="C419" s="4">
        <f>Assumptions!$C$1/Assumptions!$C$2*VLOOKUP(A419,Inflow!$A$2:$B$781,2,FALSE)</f>
        <v>15209</v>
      </c>
      <c r="D419">
        <f>VLOOKUP(A419,'Supplemental Flows'!$A$2:$B$781,2,FALSE)</f>
        <v>0</v>
      </c>
      <c r="E419" s="9">
        <f>VLOOKUP(J418,Assumptions!$D$33:$E$127,2)/12</f>
        <v>7500.0000126289524</v>
      </c>
      <c r="F419" s="4">
        <f>VLOOKUP(J418,'Capacity Curve'!$C$2:$E$98,3,TRUE)</f>
        <v>20460</v>
      </c>
      <c r="G419" s="12">
        <f>VLOOKUP(A419,Evaporation!$A$2:$F$781,6,FALSE)/12</f>
        <v>-0.24497333333333335</v>
      </c>
      <c r="H419" s="4">
        <f t="shared" si="31"/>
        <v>-5012.1544000000004</v>
      </c>
      <c r="I419" s="4">
        <f>IF(J418+C419+D419-E419-H419&gt;Assumptions!$C$5,J418+C419+D419-E419-H419-Assumptions!$C$5,0)</f>
        <v>0</v>
      </c>
      <c r="J419" s="4">
        <f t="shared" si="35"/>
        <v>513339.79485802096</v>
      </c>
      <c r="K419" s="4">
        <f t="shared" si="32"/>
        <v>19848.248516079035</v>
      </c>
      <c r="L419" s="9">
        <f>(IF((Assumptions!$C$12/12)-E419&lt;0,0,(Assumptions!$C$12/12)-E419))</f>
        <v>0</v>
      </c>
      <c r="O419" s="9">
        <f t="shared" si="33"/>
        <v>0</v>
      </c>
      <c r="P419" s="35">
        <f>Assumptions!$C$12/12</f>
        <v>2916.6666666666665</v>
      </c>
      <c r="Q419" s="9">
        <f>Assumptions!$C$13/12</f>
        <v>1833.3333333333333</v>
      </c>
    </row>
    <row r="420" spans="1:17">
      <c r="A420" s="3">
        <f>Evaporation!A419</f>
        <v>27303</v>
      </c>
      <c r="B420" s="9">
        <f t="shared" si="34"/>
        <v>1974</v>
      </c>
      <c r="C420" s="4">
        <f>Assumptions!$C$1/Assumptions!$C$2*VLOOKUP(A420,Inflow!$A$2:$B$781,2,FALSE)</f>
        <v>80784</v>
      </c>
      <c r="D420">
        <f>VLOOKUP(A420,'Supplemental Flows'!$A$2:$B$781,2,FALSE)</f>
        <v>0</v>
      </c>
      <c r="E420" s="9">
        <f>VLOOKUP(J419,Assumptions!$D$33:$E$127,2)/12</f>
        <v>7500.0000137157913</v>
      </c>
      <c r="F420" s="4">
        <f>VLOOKUP(J419,'Capacity Curve'!$C$2:$E$98,3,TRUE)</f>
        <v>21000</v>
      </c>
      <c r="G420" s="12">
        <f>VLOOKUP(A420,Evaporation!$A$2:$F$781,6,FALSE)/12</f>
        <v>-0.22446250000000001</v>
      </c>
      <c r="H420" s="4">
        <f t="shared" si="31"/>
        <v>-4713.7125000000005</v>
      </c>
      <c r="I420" s="4">
        <f>IF(J419+C420+D420-E420-H420&gt;Assumptions!$C$5,J419+C420+D420-E420-H420-Assumptions!$C$5,0)</f>
        <v>0</v>
      </c>
      <c r="J420" s="4">
        <f t="shared" si="35"/>
        <v>591337.50734430517</v>
      </c>
      <c r="K420" s="4">
        <f t="shared" si="32"/>
        <v>19848.248516079035</v>
      </c>
      <c r="L420" s="9">
        <f>(IF((Assumptions!$C$12/12)-E420&lt;0,0,(Assumptions!$C$12/12)-E420))</f>
        <v>0</v>
      </c>
      <c r="O420" s="9">
        <f t="shared" si="33"/>
        <v>0</v>
      </c>
      <c r="P420" s="35">
        <f>Assumptions!$C$12/12</f>
        <v>2916.6666666666665</v>
      </c>
      <c r="Q420" s="9">
        <f>Assumptions!$C$13/12</f>
        <v>1833.3333333333333</v>
      </c>
    </row>
    <row r="421" spans="1:17">
      <c r="A421" s="3">
        <f>Evaporation!A420</f>
        <v>27334</v>
      </c>
      <c r="B421" s="9">
        <f t="shared" si="34"/>
        <v>1974</v>
      </c>
      <c r="C421" s="4">
        <f>Assumptions!$C$1/Assumptions!$C$2*VLOOKUP(A421,Inflow!$A$2:$B$781,2,FALSE)</f>
        <v>72041</v>
      </c>
      <c r="D421">
        <f>VLOOKUP(A421,'Supplemental Flows'!$A$2:$B$781,2,FALSE)</f>
        <v>0</v>
      </c>
      <c r="E421" s="9">
        <f>VLOOKUP(J420,Assumptions!$D$33:$E$127,2)/12</f>
        <v>7500.0000174926863</v>
      </c>
      <c r="F421" s="4">
        <f>VLOOKUP(J420,'Capacity Curve'!$C$2:$E$98,3,TRUE)</f>
        <v>23100</v>
      </c>
      <c r="G421" s="12">
        <f>VLOOKUP(A421,Evaporation!$A$2:$F$781,6,FALSE)/12</f>
        <v>-7.6748333333333349E-2</v>
      </c>
      <c r="H421" s="4">
        <f t="shared" si="31"/>
        <v>-1772.8865000000003</v>
      </c>
      <c r="I421" s="4">
        <f>IF(J420+C421+D421-E421-H421&gt;Assumptions!$C$5,J420+C421+D421-E421-H421-Assumptions!$C$5,0)</f>
        <v>0</v>
      </c>
      <c r="J421" s="4">
        <f t="shared" si="35"/>
        <v>657651.39382681251</v>
      </c>
      <c r="K421" s="4">
        <f t="shared" si="32"/>
        <v>19848.248516079035</v>
      </c>
      <c r="L421" s="9">
        <f>(IF((Assumptions!$C$12/12)-E421&lt;0,0,(Assumptions!$C$12/12)-E421))</f>
        <v>0</v>
      </c>
      <c r="O421" s="9">
        <f t="shared" si="33"/>
        <v>0</v>
      </c>
      <c r="P421" s="35">
        <f>Assumptions!$C$12/12</f>
        <v>2916.6666666666665</v>
      </c>
      <c r="Q421" s="9">
        <f>Assumptions!$C$13/12</f>
        <v>1833.3333333333333</v>
      </c>
    </row>
    <row r="422" spans="1:17">
      <c r="A422" s="3">
        <f>Evaporation!A421</f>
        <v>27364</v>
      </c>
      <c r="B422" s="9">
        <f t="shared" si="34"/>
        <v>1974</v>
      </c>
      <c r="C422" s="4">
        <f>Assumptions!$C$1/Assumptions!$C$2*VLOOKUP(A422,Inflow!$A$2:$B$781,2,FALSE)</f>
        <v>8639</v>
      </c>
      <c r="D422">
        <f>VLOOKUP(A422,'Supplemental Flows'!$A$2:$B$781,2,FALSE)</f>
        <v>0</v>
      </c>
      <c r="E422" s="9">
        <f>VLOOKUP(J421,Assumptions!$D$33:$E$127,2)/12</f>
        <v>7500.0000221349246</v>
      </c>
      <c r="F422" s="4">
        <f>VLOOKUP(J421,'Capacity Curve'!$C$2:$E$98,3,TRUE)</f>
        <v>25200</v>
      </c>
      <c r="G422" s="12">
        <f>VLOOKUP(A422,Evaporation!$A$2:$F$781,6,FALSE)/12</f>
        <v>-2.3575000000000002E-2</v>
      </c>
      <c r="H422" s="4">
        <f t="shared" si="31"/>
        <v>-594.09</v>
      </c>
      <c r="I422" s="4">
        <f>IF(J421+C422+D422-E422-H422&gt;Assumptions!$C$5,J421+C422+D422-E422-H422-Assumptions!$C$5,0)</f>
        <v>0</v>
      </c>
      <c r="J422" s="4">
        <f t="shared" si="35"/>
        <v>659384.4838046775</v>
      </c>
      <c r="K422" s="4">
        <f t="shared" si="32"/>
        <v>19848.248516079035</v>
      </c>
      <c r="L422" s="9">
        <f>(IF((Assumptions!$C$12/12)-E422&lt;0,0,(Assumptions!$C$12/12)-E422))</f>
        <v>0</v>
      </c>
      <c r="M422" s="9">
        <f>SUM(L411:L422)</f>
        <v>0</v>
      </c>
      <c r="N422" s="9">
        <f>SUM(E411:E422)</f>
        <v>90000.000184143428</v>
      </c>
      <c r="O422" s="9">
        <f t="shared" si="33"/>
        <v>0</v>
      </c>
      <c r="P422" s="35">
        <f>Assumptions!$C$12/12</f>
        <v>2916.6666666666665</v>
      </c>
      <c r="Q422" s="9">
        <f>Assumptions!$C$13/12</f>
        <v>1833.3333333333333</v>
      </c>
    </row>
    <row r="423" spans="1:17">
      <c r="A423" s="3">
        <f>Evaporation!A422</f>
        <v>27395</v>
      </c>
      <c r="B423" s="9">
        <f t="shared" si="34"/>
        <v>1975</v>
      </c>
      <c r="C423" s="4">
        <f>Assumptions!$C$1/Assumptions!$C$2*VLOOKUP(A423,Inflow!$A$2:$B$781,2,FALSE)</f>
        <v>11372</v>
      </c>
      <c r="D423">
        <f>VLOOKUP(A423,'Supplemental Flows'!$A$2:$B$781,2,FALSE)</f>
        <v>0</v>
      </c>
      <c r="E423" s="9">
        <f>VLOOKUP(J422,Assumptions!$D$33:$E$127,2)/12</f>
        <v>7500.0000221349246</v>
      </c>
      <c r="F423" s="4">
        <f>VLOOKUP(J422,'Capacity Curve'!$C$2:$E$98,3,TRUE)</f>
        <v>25200</v>
      </c>
      <c r="G423" s="12">
        <f>VLOOKUP(A423,Evaporation!$A$2:$F$781,6,FALSE)/12</f>
        <v>3.2415833333333331E-2</v>
      </c>
      <c r="H423" s="4">
        <f t="shared" si="31"/>
        <v>816.87899999999991</v>
      </c>
      <c r="I423" s="4">
        <f>IF(J422+C423+D423-E423-H423&gt;Assumptions!$C$5,J422+C423+D423-E423-H423-Assumptions!$C$5,0)</f>
        <v>0</v>
      </c>
      <c r="J423" s="4">
        <f t="shared" si="35"/>
        <v>662439.60478254256</v>
      </c>
      <c r="K423" s="4">
        <f t="shared" si="32"/>
        <v>19848.248516079035</v>
      </c>
      <c r="L423" s="9">
        <f>(IF((Assumptions!$C$12/12)-E423&lt;0,0,(Assumptions!$C$12/12)-E423))</f>
        <v>0</v>
      </c>
      <c r="O423" s="9">
        <f t="shared" si="33"/>
        <v>0</v>
      </c>
      <c r="P423" s="35">
        <f>Assumptions!$C$12/12</f>
        <v>2916.6666666666665</v>
      </c>
      <c r="Q423" s="9">
        <f>Assumptions!$C$13/12</f>
        <v>1833.3333333333333</v>
      </c>
    </row>
    <row r="424" spans="1:17">
      <c r="A424" s="3">
        <f>Evaporation!A423</f>
        <v>27426</v>
      </c>
      <c r="B424" s="9">
        <f t="shared" si="34"/>
        <v>1975</v>
      </c>
      <c r="C424" s="4">
        <f>Assumptions!$C$1/Assumptions!$C$2*VLOOKUP(A424,Inflow!$A$2:$B$781,2,FALSE)</f>
        <v>46331</v>
      </c>
      <c r="D424">
        <f>VLOOKUP(A424,'Supplemental Flows'!$A$2:$B$781,2,FALSE)</f>
        <v>0</v>
      </c>
      <c r="E424" s="9">
        <f>VLOOKUP(J423,Assumptions!$D$33:$E$127,2)/12</f>
        <v>7500.0000221349246</v>
      </c>
      <c r="F424" s="4">
        <f>VLOOKUP(J423,'Capacity Curve'!$C$2:$E$98,3,TRUE)</f>
        <v>25200</v>
      </c>
      <c r="G424" s="12">
        <f>VLOOKUP(A424,Evaporation!$A$2:$F$781,6,FALSE)/12</f>
        <v>-0.11263916666666668</v>
      </c>
      <c r="H424" s="4">
        <f t="shared" si="31"/>
        <v>-2838.5070000000005</v>
      </c>
      <c r="I424" s="4">
        <f>IF(J423+C424+D424-E424-H424&gt;Assumptions!$C$5,J423+C424+D424-E424-H424-Assumptions!$C$5,0)</f>
        <v>0</v>
      </c>
      <c r="J424" s="4">
        <f t="shared" si="35"/>
        <v>704109.11176040757</v>
      </c>
      <c r="K424" s="4">
        <f t="shared" si="32"/>
        <v>19848.248516079035</v>
      </c>
      <c r="L424" s="9">
        <f>(IF((Assumptions!$C$12/12)-E424&lt;0,0,(Assumptions!$C$12/12)-E424))</f>
        <v>0</v>
      </c>
      <c r="O424" s="9">
        <f t="shared" si="33"/>
        <v>0</v>
      </c>
      <c r="P424" s="35">
        <f>Assumptions!$C$12/12</f>
        <v>2916.6666666666665</v>
      </c>
      <c r="Q424" s="9">
        <f>Assumptions!$C$13/12</f>
        <v>1833.3333333333333</v>
      </c>
    </row>
    <row r="425" spans="1:17">
      <c r="A425" s="3">
        <f>Evaporation!A424</f>
        <v>27454</v>
      </c>
      <c r="B425" s="9">
        <f t="shared" si="34"/>
        <v>1975</v>
      </c>
      <c r="C425" s="4">
        <f>Assumptions!$C$1/Assumptions!$C$2*VLOOKUP(A425,Inflow!$A$2:$B$781,2,FALSE)</f>
        <v>20708</v>
      </c>
      <c r="D425">
        <f>VLOOKUP(A425,'Supplemental Flows'!$A$2:$B$781,2,FALSE)</f>
        <v>0</v>
      </c>
      <c r="E425" s="9">
        <f>VLOOKUP(J424,Assumptions!$D$33:$E$127,2)/12</f>
        <v>7500.0000257943584</v>
      </c>
      <c r="F425" s="4">
        <f>VLOOKUP(J424,'Capacity Curve'!$C$2:$E$98,3,TRUE)</f>
        <v>26600</v>
      </c>
      <c r="G425" s="12">
        <f>VLOOKUP(A425,Evaporation!$A$2:$F$781,6,FALSE)/12</f>
        <v>1.7118333333333333E-2</v>
      </c>
      <c r="H425" s="4">
        <f t="shared" si="31"/>
        <v>455.34766666666667</v>
      </c>
      <c r="I425" s="4">
        <f>IF(J424+C425+D425-E425-H425&gt;Assumptions!$C$5,J424+C425+D425-E425-H425-Assumptions!$C$5,0)</f>
        <v>0</v>
      </c>
      <c r="J425" s="4">
        <f t="shared" si="35"/>
        <v>716861.76406794658</v>
      </c>
      <c r="K425" s="4">
        <f t="shared" si="32"/>
        <v>19848.248516079035</v>
      </c>
      <c r="L425" s="9">
        <f>(IF((Assumptions!$C$12/12)-E425&lt;0,0,(Assumptions!$C$12/12)-E425))</f>
        <v>0</v>
      </c>
      <c r="O425" s="9">
        <f t="shared" si="33"/>
        <v>0</v>
      </c>
      <c r="P425" s="35">
        <f>Assumptions!$C$12/12</f>
        <v>2916.6666666666665</v>
      </c>
      <c r="Q425" s="9">
        <f>Assumptions!$C$13/12</f>
        <v>1833.3333333333333</v>
      </c>
    </row>
    <row r="426" spans="1:17">
      <c r="A426" s="3">
        <f>Evaporation!A425</f>
        <v>27485</v>
      </c>
      <c r="B426" s="9">
        <f t="shared" si="34"/>
        <v>1975</v>
      </c>
      <c r="C426" s="4">
        <f>Assumptions!$C$1/Assumptions!$C$2*VLOOKUP(A426,Inflow!$A$2:$B$781,2,FALSE)</f>
        <v>31601</v>
      </c>
      <c r="D426">
        <f>VLOOKUP(A426,'Supplemental Flows'!$A$2:$B$781,2,FALSE)</f>
        <v>0</v>
      </c>
      <c r="E426" s="9">
        <f>VLOOKUP(J425,Assumptions!$D$33:$E$127,2)/12</f>
        <v>7500.0000257943584</v>
      </c>
      <c r="F426" s="4">
        <f>VLOOKUP(J425,'Capacity Curve'!$C$2:$E$98,3,TRUE)</f>
        <v>26600</v>
      </c>
      <c r="G426" s="12">
        <f>VLOOKUP(A426,Evaporation!$A$2:$F$781,6,FALSE)/12</f>
        <v>7.0205833333333328E-2</v>
      </c>
      <c r="H426" s="4">
        <f t="shared" si="31"/>
        <v>1867.4751666666666</v>
      </c>
      <c r="I426" s="4">
        <f>IF(J425+C426+D426-E426-H426&gt;Assumptions!$C$5,J425+C426+D426-E426-H426-Assumptions!$C$5,0)</f>
        <v>0</v>
      </c>
      <c r="J426" s="4">
        <f t="shared" si="35"/>
        <v>739095.28887548554</v>
      </c>
      <c r="K426" s="4">
        <f t="shared" si="32"/>
        <v>19848.248516079035</v>
      </c>
      <c r="L426" s="9">
        <f>(IF((Assumptions!$C$12/12)-E426&lt;0,0,(Assumptions!$C$12/12)-E426))</f>
        <v>0</v>
      </c>
      <c r="O426" s="9">
        <f t="shared" si="33"/>
        <v>0</v>
      </c>
      <c r="P426" s="35">
        <f>Assumptions!$C$12/12</f>
        <v>2916.6666666666665</v>
      </c>
      <c r="Q426" s="9">
        <f>Assumptions!$C$13/12</f>
        <v>1833.3333333333333</v>
      </c>
    </row>
    <row r="427" spans="1:17">
      <c r="A427" s="3">
        <f>Evaporation!A426</f>
        <v>27515</v>
      </c>
      <c r="B427" s="9">
        <f t="shared" si="34"/>
        <v>1975</v>
      </c>
      <c r="C427" s="4">
        <f>Assumptions!$C$1/Assumptions!$C$2*VLOOKUP(A427,Inflow!$A$2:$B$781,2,FALSE)</f>
        <v>43529</v>
      </c>
      <c r="D427">
        <f>VLOOKUP(A427,'Supplemental Flows'!$A$2:$B$781,2,FALSE)</f>
        <v>0</v>
      </c>
      <c r="E427" s="9">
        <f>VLOOKUP(J426,Assumptions!$D$33:$E$127,2)/12</f>
        <v>7500.0000278166981</v>
      </c>
      <c r="F427" s="4">
        <f>VLOOKUP(J426,'Capacity Curve'!$C$2:$E$98,3,TRUE)</f>
        <v>27300</v>
      </c>
      <c r="G427" s="12">
        <f>VLOOKUP(A427,Evaporation!$A$2:$F$781,6,FALSE)/12</f>
        <v>-0.21053249999999998</v>
      </c>
      <c r="H427" s="4">
        <f t="shared" si="31"/>
        <v>-5747.5372499999994</v>
      </c>
      <c r="I427" s="4">
        <f>IF(J426+C427+D427-E427-H427&gt;Assumptions!$C$5,J426+C427+D427-E427-H427-Assumptions!$C$5,0)</f>
        <v>0</v>
      </c>
      <c r="J427" s="4">
        <f t="shared" si="35"/>
        <v>780871.82609766885</v>
      </c>
      <c r="K427" s="4">
        <f t="shared" si="32"/>
        <v>19848.248516079035</v>
      </c>
      <c r="L427" s="9">
        <f>(IF((Assumptions!$C$12/12)-E427&lt;0,0,(Assumptions!$C$12/12)-E427))</f>
        <v>0</v>
      </c>
      <c r="O427" s="9">
        <f t="shared" si="33"/>
        <v>0</v>
      </c>
      <c r="P427" s="35">
        <f>Assumptions!$C$12/12</f>
        <v>2916.6666666666665</v>
      </c>
      <c r="Q427" s="9">
        <f>Assumptions!$C$13/12</f>
        <v>1833.3333333333333</v>
      </c>
    </row>
    <row r="428" spans="1:17">
      <c r="A428" s="3">
        <f>Evaporation!A427</f>
        <v>27546</v>
      </c>
      <c r="B428" s="9">
        <f t="shared" si="34"/>
        <v>1975</v>
      </c>
      <c r="C428" s="4">
        <f>Assumptions!$C$1/Assumptions!$C$2*VLOOKUP(A428,Inflow!$A$2:$B$781,2,FALSE)</f>
        <v>24283</v>
      </c>
      <c r="D428">
        <f>VLOOKUP(A428,'Supplemental Flows'!$A$2:$B$781,2,FALSE)</f>
        <v>0</v>
      </c>
      <c r="E428" s="9">
        <f>VLOOKUP(J427,Assumptions!$D$33:$E$127,2)/12</f>
        <v>7500.0000278166981</v>
      </c>
      <c r="F428" s="4">
        <f>VLOOKUP(J427,'Capacity Curve'!$C$2:$E$98,3,TRUE)</f>
        <v>27300</v>
      </c>
      <c r="G428" s="12">
        <f>VLOOKUP(A428,Evaporation!$A$2:$F$781,6,FALSE)/12</f>
        <v>0.21517500000000001</v>
      </c>
      <c r="H428" s="4">
        <f t="shared" ref="H428:H491" si="36">F428*G428</f>
        <v>5874.2775000000001</v>
      </c>
      <c r="I428" s="4">
        <f>IF(J427+C428+D428-E428-H428&gt;Assumptions!$C$5,J427+C428+D428-E428-H428-Assumptions!$C$5,0)</f>
        <v>0</v>
      </c>
      <c r="J428" s="4">
        <f t="shared" si="35"/>
        <v>791780.54856985214</v>
      </c>
      <c r="K428" s="4">
        <f t="shared" si="32"/>
        <v>19848.248516079035</v>
      </c>
      <c r="L428" s="9">
        <f>(IF((Assumptions!$C$12/12)-E428&lt;0,0,(Assumptions!$C$12/12)-E428))</f>
        <v>0</v>
      </c>
      <c r="O428" s="9">
        <f t="shared" si="33"/>
        <v>0</v>
      </c>
      <c r="P428" s="35">
        <f>Assumptions!$C$12/12</f>
        <v>2916.6666666666665</v>
      </c>
      <c r="Q428" s="9">
        <f>Assumptions!$C$13/12</f>
        <v>1833.3333333333333</v>
      </c>
    </row>
    <row r="429" spans="1:17">
      <c r="A429" s="3">
        <f>Evaporation!A428</f>
        <v>27576</v>
      </c>
      <c r="B429" s="9">
        <f t="shared" si="34"/>
        <v>1975</v>
      </c>
      <c r="C429" s="4">
        <f>Assumptions!$C$1/Assumptions!$C$2*VLOOKUP(A429,Inflow!$A$2:$B$781,2,FALSE)</f>
        <v>13071</v>
      </c>
      <c r="D429">
        <f>VLOOKUP(A429,'Supplemental Flows'!$A$2:$B$781,2,FALSE)</f>
        <v>0</v>
      </c>
      <c r="E429" s="9">
        <f>VLOOKUP(J428,Assumptions!$D$33:$E$127,2)/12</f>
        <v>7500.0000278166981</v>
      </c>
      <c r="F429" s="4">
        <f>VLOOKUP(J428,'Capacity Curve'!$C$2:$E$98,3,TRUE)</f>
        <v>27300</v>
      </c>
      <c r="G429" s="12">
        <f>VLOOKUP(A429,Evaporation!$A$2:$F$781,6,FALSE)/12</f>
        <v>0.27891500000000002</v>
      </c>
      <c r="H429" s="4">
        <f t="shared" si="36"/>
        <v>7614.3795000000009</v>
      </c>
      <c r="I429" s="4">
        <f>IF(J428+C429+D429-E429-H429&gt;Assumptions!$C$5,J428+C429+D429-E429-H429-Assumptions!$C$5,0)</f>
        <v>0</v>
      </c>
      <c r="J429" s="4">
        <f t="shared" si="35"/>
        <v>789737.16904203536</v>
      </c>
      <c r="K429" s="4">
        <f t="shared" ref="K429:K492" si="37">IF(J429&lt;K428,J429,K428)</f>
        <v>19848.248516079035</v>
      </c>
      <c r="L429" s="9">
        <f>(IF((Assumptions!$C$12/12)-E429&lt;0,0,(Assumptions!$C$12/12)-E429))</f>
        <v>0</v>
      </c>
      <c r="O429" s="9">
        <f t="shared" si="33"/>
        <v>0</v>
      </c>
      <c r="P429" s="35">
        <f>Assumptions!$C$12/12</f>
        <v>2916.6666666666665</v>
      </c>
      <c r="Q429" s="9">
        <f>Assumptions!$C$13/12</f>
        <v>1833.3333333333333</v>
      </c>
    </row>
    <row r="430" spans="1:17">
      <c r="A430" s="3">
        <f>Evaporation!A429</f>
        <v>27607</v>
      </c>
      <c r="B430" s="9">
        <f t="shared" si="34"/>
        <v>1975</v>
      </c>
      <c r="C430" s="4">
        <f>Assumptions!$C$1/Assumptions!$C$2*VLOOKUP(A430,Inflow!$A$2:$B$781,2,FALSE)</f>
        <v>433</v>
      </c>
      <c r="D430">
        <f>VLOOKUP(A430,'Supplemental Flows'!$A$2:$B$781,2,FALSE)</f>
        <v>0</v>
      </c>
      <c r="E430" s="9">
        <f>VLOOKUP(J429,Assumptions!$D$33:$E$127,2)/12</f>
        <v>7500.0000278166981</v>
      </c>
      <c r="F430" s="4">
        <f>VLOOKUP(J429,'Capacity Curve'!$C$2:$E$98,3,TRUE)</f>
        <v>27300</v>
      </c>
      <c r="G430" s="12">
        <f>VLOOKUP(A430,Evaporation!$A$2:$F$781,6,FALSE)/12</f>
        <v>0.36295000000000005</v>
      </c>
      <c r="H430" s="4">
        <f t="shared" si="36"/>
        <v>9908.5350000000017</v>
      </c>
      <c r="I430" s="4">
        <f>IF(J429+C430+D430-E430-H430&gt;Assumptions!$C$5,J429+C430+D430-E430-H430-Assumptions!$C$5,0)</f>
        <v>0</v>
      </c>
      <c r="J430" s="4">
        <f t="shared" si="35"/>
        <v>772761.63401421858</v>
      </c>
      <c r="K430" s="4">
        <f t="shared" si="37"/>
        <v>19848.248516079035</v>
      </c>
      <c r="L430" s="9">
        <f>(IF((Assumptions!$C$12/12)-E430&lt;0,0,(Assumptions!$C$12/12)-E430))</f>
        <v>0</v>
      </c>
      <c r="O430" s="9">
        <f t="shared" si="33"/>
        <v>0</v>
      </c>
      <c r="P430" s="35">
        <f>Assumptions!$C$12/12</f>
        <v>2916.6666666666665</v>
      </c>
      <c r="Q430" s="9">
        <f>Assumptions!$C$13/12</f>
        <v>1833.3333333333333</v>
      </c>
    </row>
    <row r="431" spans="1:17">
      <c r="A431" s="3">
        <f>Evaporation!A430</f>
        <v>27638</v>
      </c>
      <c r="B431" s="9">
        <f t="shared" si="34"/>
        <v>1975</v>
      </c>
      <c r="C431" s="4">
        <f>Assumptions!$C$1/Assumptions!$C$2*VLOOKUP(A431,Inflow!$A$2:$B$781,2,FALSE)</f>
        <v>0</v>
      </c>
      <c r="D431">
        <f>VLOOKUP(A431,'Supplemental Flows'!$A$2:$B$781,2,FALSE)</f>
        <v>0</v>
      </c>
      <c r="E431" s="9">
        <f>VLOOKUP(J430,Assumptions!$D$33:$E$127,2)/12</f>
        <v>7500.0000278166981</v>
      </c>
      <c r="F431" s="4">
        <f>VLOOKUP(J430,'Capacity Curve'!$C$2:$E$98,3,TRUE)</f>
        <v>27300</v>
      </c>
      <c r="G431" s="12">
        <f>VLOOKUP(A431,Evaporation!$A$2:$F$781,6,FALSE)/12</f>
        <v>0.2590966666666667</v>
      </c>
      <c r="H431" s="4">
        <f t="shared" si="36"/>
        <v>7073.3390000000009</v>
      </c>
      <c r="I431" s="4">
        <f>IF(J430+C431+D431-E431-H431&gt;Assumptions!$C$5,J430+C431+D431-E431-H431-Assumptions!$C$5,0)</f>
        <v>0</v>
      </c>
      <c r="J431" s="4">
        <f t="shared" si="35"/>
        <v>758188.2949864018</v>
      </c>
      <c r="K431" s="4">
        <f t="shared" si="37"/>
        <v>19848.248516079035</v>
      </c>
      <c r="L431" s="9">
        <f>(IF((Assumptions!$C$12/12)-E431&lt;0,0,(Assumptions!$C$12/12)-E431))</f>
        <v>0</v>
      </c>
      <c r="O431" s="9">
        <f t="shared" si="33"/>
        <v>0</v>
      </c>
      <c r="P431" s="35">
        <f>Assumptions!$C$12/12</f>
        <v>2916.6666666666665</v>
      </c>
      <c r="Q431" s="9">
        <f>Assumptions!$C$13/12</f>
        <v>1833.3333333333333</v>
      </c>
    </row>
    <row r="432" spans="1:17">
      <c r="A432" s="3">
        <f>Evaporation!A431</f>
        <v>27668</v>
      </c>
      <c r="B432" s="9">
        <f t="shared" si="34"/>
        <v>1975</v>
      </c>
      <c r="C432" s="4">
        <f>Assumptions!$C$1/Assumptions!$C$2*VLOOKUP(A432,Inflow!$A$2:$B$781,2,FALSE)</f>
        <v>0</v>
      </c>
      <c r="D432">
        <f>VLOOKUP(A432,'Supplemental Flows'!$A$2:$B$781,2,FALSE)</f>
        <v>0</v>
      </c>
      <c r="E432" s="9">
        <f>VLOOKUP(J431,Assumptions!$D$33:$E$127,2)/12</f>
        <v>7500.0000278166981</v>
      </c>
      <c r="F432" s="4">
        <f>VLOOKUP(J431,'Capacity Curve'!$C$2:$E$98,3,TRUE)</f>
        <v>27300</v>
      </c>
      <c r="G432" s="12">
        <f>VLOOKUP(A432,Evaporation!$A$2:$F$781,6,FALSE)/12</f>
        <v>0.38637583333333336</v>
      </c>
      <c r="H432" s="4">
        <f t="shared" si="36"/>
        <v>10548.06025</v>
      </c>
      <c r="I432" s="4">
        <f>IF(J431+C432+D432-E432-H432&gt;Assumptions!$C$5,J431+C432+D432-E432-H432-Assumptions!$C$5,0)</f>
        <v>0</v>
      </c>
      <c r="J432" s="4">
        <f t="shared" si="35"/>
        <v>740140.23470858508</v>
      </c>
      <c r="K432" s="4">
        <f t="shared" si="37"/>
        <v>19848.248516079035</v>
      </c>
      <c r="L432" s="9">
        <f>(IF((Assumptions!$C$12/12)-E432&lt;0,0,(Assumptions!$C$12/12)-E432))</f>
        <v>0</v>
      </c>
      <c r="O432" s="9">
        <f t="shared" si="33"/>
        <v>0</v>
      </c>
      <c r="P432" s="35">
        <f>Assumptions!$C$12/12</f>
        <v>2916.6666666666665</v>
      </c>
      <c r="Q432" s="9">
        <f>Assumptions!$C$13/12</f>
        <v>1833.3333333333333</v>
      </c>
    </row>
    <row r="433" spans="1:17">
      <c r="A433" s="3">
        <f>Evaporation!A432</f>
        <v>27699</v>
      </c>
      <c r="B433" s="9">
        <f t="shared" si="34"/>
        <v>1975</v>
      </c>
      <c r="C433" s="4">
        <f>Assumptions!$C$1/Assumptions!$C$2*VLOOKUP(A433,Inflow!$A$2:$B$781,2,FALSE)</f>
        <v>0</v>
      </c>
      <c r="D433">
        <f>VLOOKUP(A433,'Supplemental Flows'!$A$2:$B$781,2,FALSE)</f>
        <v>0</v>
      </c>
      <c r="E433" s="9">
        <f>VLOOKUP(J432,Assumptions!$D$33:$E$127,2)/12</f>
        <v>7500.0000278166981</v>
      </c>
      <c r="F433" s="4">
        <f>VLOOKUP(J432,'Capacity Curve'!$C$2:$E$98,3,TRUE)</f>
        <v>27300</v>
      </c>
      <c r="G433" s="12">
        <f>VLOOKUP(A433,Evaporation!$A$2:$F$781,6,FALSE)/12</f>
        <v>0.18055583333333333</v>
      </c>
      <c r="H433" s="4">
        <f t="shared" si="36"/>
        <v>4929.17425</v>
      </c>
      <c r="I433" s="4">
        <f>IF(J432+C433+D433-E433-H433&gt;Assumptions!$C$5,J432+C433+D433-E433-H433-Assumptions!$C$5,0)</f>
        <v>0</v>
      </c>
      <c r="J433" s="4">
        <f t="shared" si="35"/>
        <v>727711.0604307683</v>
      </c>
      <c r="K433" s="4">
        <f t="shared" si="37"/>
        <v>19848.248516079035</v>
      </c>
      <c r="L433" s="9">
        <f>(IF((Assumptions!$C$12/12)-E433&lt;0,0,(Assumptions!$C$12/12)-E433))</f>
        <v>0</v>
      </c>
      <c r="O433" s="9">
        <f t="shared" si="33"/>
        <v>0</v>
      </c>
      <c r="P433" s="35">
        <f>Assumptions!$C$12/12</f>
        <v>2916.6666666666665</v>
      </c>
      <c r="Q433" s="9">
        <f>Assumptions!$C$13/12</f>
        <v>1833.3333333333333</v>
      </c>
    </row>
    <row r="434" spans="1:17">
      <c r="A434" s="3">
        <f>Evaporation!A433</f>
        <v>27729</v>
      </c>
      <c r="B434" s="9">
        <f t="shared" si="34"/>
        <v>1975</v>
      </c>
      <c r="C434" s="4">
        <f>Assumptions!$C$1/Assumptions!$C$2*VLOOKUP(A434,Inflow!$A$2:$B$781,2,FALSE)</f>
        <v>0</v>
      </c>
      <c r="D434">
        <f>VLOOKUP(A434,'Supplemental Flows'!$A$2:$B$781,2,FALSE)</f>
        <v>0</v>
      </c>
      <c r="E434" s="9">
        <f>VLOOKUP(J433,Assumptions!$D$33:$E$127,2)/12</f>
        <v>7500.0000257943584</v>
      </c>
      <c r="F434" s="4">
        <f>VLOOKUP(J433,'Capacity Curve'!$C$2:$E$98,3,TRUE)</f>
        <v>26600</v>
      </c>
      <c r="G434" s="12">
        <f>VLOOKUP(A434,Evaporation!$A$2:$F$781,6,FALSE)/12</f>
        <v>2.7834166666666663E-2</v>
      </c>
      <c r="H434" s="4">
        <f t="shared" si="36"/>
        <v>740.3888333333332</v>
      </c>
      <c r="I434" s="4">
        <f>IF(J433+C434+D434-E434-H434&gt;Assumptions!$C$5,J433+C434+D434-E434-H434-Assumptions!$C$5,0)</f>
        <v>0</v>
      </c>
      <c r="J434" s="4">
        <f t="shared" si="35"/>
        <v>719470.67157164053</v>
      </c>
      <c r="K434" s="4">
        <f t="shared" si="37"/>
        <v>19848.248516079035</v>
      </c>
      <c r="L434" s="9">
        <f>(IF((Assumptions!$C$12/12)-E434&lt;0,0,(Assumptions!$C$12/12)-E434))</f>
        <v>0</v>
      </c>
      <c r="M434" s="9">
        <f>SUM(L423:L434)</f>
        <v>0</v>
      </c>
      <c r="N434" s="9">
        <f>SUM(E423:E434)</f>
        <v>90000.000316369813</v>
      </c>
      <c r="O434" s="9">
        <f t="shared" si="33"/>
        <v>0</v>
      </c>
      <c r="P434" s="35">
        <f>Assumptions!$C$12/12</f>
        <v>2916.6666666666665</v>
      </c>
      <c r="Q434" s="9">
        <f>Assumptions!$C$13/12</f>
        <v>1833.3333333333333</v>
      </c>
    </row>
    <row r="435" spans="1:17">
      <c r="A435" s="3">
        <f>Evaporation!A434</f>
        <v>27760</v>
      </c>
      <c r="B435" s="9">
        <f t="shared" si="34"/>
        <v>1976</v>
      </c>
      <c r="C435" s="4">
        <f>Assumptions!$C$1/Assumptions!$C$2*VLOOKUP(A435,Inflow!$A$2:$B$781,2,FALSE)</f>
        <v>0</v>
      </c>
      <c r="D435">
        <f>VLOOKUP(A435,'Supplemental Flows'!$A$2:$B$781,2,FALSE)</f>
        <v>0</v>
      </c>
      <c r="E435" s="9">
        <f>VLOOKUP(J434,Assumptions!$D$33:$E$127,2)/12</f>
        <v>7500.0000257943584</v>
      </c>
      <c r="F435" s="4">
        <f>VLOOKUP(J434,'Capacity Curve'!$C$2:$E$98,3,TRUE)</f>
        <v>26600</v>
      </c>
      <c r="G435" s="12">
        <f>VLOOKUP(A435,Evaporation!$A$2:$F$781,6,FALSE)/12</f>
        <v>0.24944333333333338</v>
      </c>
      <c r="H435" s="4">
        <f t="shared" si="36"/>
        <v>6635.1926666666677</v>
      </c>
      <c r="I435" s="4">
        <f>IF(J434+C435+D435-E435-H435&gt;Assumptions!$C$5,J434+C435+D435-E435-H435-Assumptions!$C$5,0)</f>
        <v>0</v>
      </c>
      <c r="J435" s="4">
        <f t="shared" si="35"/>
        <v>705335.47887917946</v>
      </c>
      <c r="K435" s="4">
        <f t="shared" si="37"/>
        <v>19848.248516079035</v>
      </c>
      <c r="L435" s="9">
        <f>(IF((Assumptions!$C$12/12)-E435&lt;0,0,(Assumptions!$C$12/12)-E435))</f>
        <v>0</v>
      </c>
      <c r="O435" s="9">
        <f t="shared" si="33"/>
        <v>0</v>
      </c>
      <c r="P435" s="35">
        <f>Assumptions!$C$12/12</f>
        <v>2916.6666666666665</v>
      </c>
      <c r="Q435" s="9">
        <f>Assumptions!$C$13/12</f>
        <v>1833.3333333333333</v>
      </c>
    </row>
    <row r="436" spans="1:17">
      <c r="A436" s="3">
        <f>Evaporation!A435</f>
        <v>27791</v>
      </c>
      <c r="B436" s="9">
        <f t="shared" si="34"/>
        <v>1976</v>
      </c>
      <c r="C436" s="4">
        <f>Assumptions!$C$1/Assumptions!$C$2*VLOOKUP(A436,Inflow!$A$2:$B$781,2,FALSE)</f>
        <v>0</v>
      </c>
      <c r="D436">
        <f>VLOOKUP(A436,'Supplemental Flows'!$A$2:$B$781,2,FALSE)</f>
        <v>0</v>
      </c>
      <c r="E436" s="9">
        <f>VLOOKUP(J435,Assumptions!$D$33:$E$127,2)/12</f>
        <v>7500.0000257943584</v>
      </c>
      <c r="F436" s="4">
        <f>VLOOKUP(J435,'Capacity Curve'!$C$2:$E$98,3,TRUE)</f>
        <v>26600</v>
      </c>
      <c r="G436" s="12">
        <f>VLOOKUP(A436,Evaporation!$A$2:$F$781,6,FALSE)/12</f>
        <v>0.25834250000000003</v>
      </c>
      <c r="H436" s="4">
        <f t="shared" si="36"/>
        <v>6871.9105000000009</v>
      </c>
      <c r="I436" s="4">
        <f>IF(J435+C436+D436-E436-H436&gt;Assumptions!$C$5,J435+C436+D436-E436-H436-Assumptions!$C$5,0)</f>
        <v>0</v>
      </c>
      <c r="J436" s="4">
        <f t="shared" si="35"/>
        <v>690963.56835338508</v>
      </c>
      <c r="K436" s="4">
        <f t="shared" si="37"/>
        <v>19848.248516079035</v>
      </c>
      <c r="L436" s="9">
        <f>(IF((Assumptions!$C$12/12)-E436&lt;0,0,(Assumptions!$C$12/12)-E436))</f>
        <v>0</v>
      </c>
      <c r="O436" s="9">
        <f t="shared" si="33"/>
        <v>0</v>
      </c>
      <c r="P436" s="35">
        <f>Assumptions!$C$12/12</f>
        <v>2916.6666666666665</v>
      </c>
      <c r="Q436" s="9">
        <f>Assumptions!$C$13/12</f>
        <v>1833.3333333333333</v>
      </c>
    </row>
    <row r="437" spans="1:17">
      <c r="A437" s="3">
        <f>Evaporation!A436</f>
        <v>27820</v>
      </c>
      <c r="B437" s="9">
        <f t="shared" si="34"/>
        <v>1976</v>
      </c>
      <c r="C437" s="4">
        <f>Assumptions!$C$1/Assumptions!$C$2*VLOOKUP(A437,Inflow!$A$2:$B$781,2,FALSE)</f>
        <v>0</v>
      </c>
      <c r="D437">
        <f>VLOOKUP(A437,'Supplemental Flows'!$A$2:$B$781,2,FALSE)</f>
        <v>0</v>
      </c>
      <c r="E437" s="9">
        <f>VLOOKUP(J436,Assumptions!$D$33:$E$127,2)/12</f>
        <v>7500.0000239048977</v>
      </c>
      <c r="F437" s="4">
        <f>VLOOKUP(J436,'Capacity Curve'!$C$2:$E$98,3,TRUE)</f>
        <v>25800</v>
      </c>
      <c r="G437" s="12">
        <f>VLOOKUP(A437,Evaporation!$A$2:$F$781,6,FALSE)/12</f>
        <v>0.11950166666666666</v>
      </c>
      <c r="H437" s="4">
        <f t="shared" si="36"/>
        <v>3083.1429999999996</v>
      </c>
      <c r="I437" s="4">
        <f>IF(J436+C437+D437-E437-H437&gt;Assumptions!$C$5,J436+C437+D437-E437-H437-Assumptions!$C$5,0)</f>
        <v>0</v>
      </c>
      <c r="J437" s="4">
        <f t="shared" si="35"/>
        <v>680380.42532948009</v>
      </c>
      <c r="K437" s="4">
        <f t="shared" si="37"/>
        <v>19848.248516079035</v>
      </c>
      <c r="L437" s="9">
        <f>(IF((Assumptions!$C$12/12)-E437&lt;0,0,(Assumptions!$C$12/12)-E437))</f>
        <v>0</v>
      </c>
      <c r="O437" s="9">
        <f t="shared" si="33"/>
        <v>0</v>
      </c>
      <c r="P437" s="35">
        <f>Assumptions!$C$12/12</f>
        <v>2916.6666666666665</v>
      </c>
      <c r="Q437" s="9">
        <f>Assumptions!$C$13/12</f>
        <v>1833.3333333333333</v>
      </c>
    </row>
    <row r="438" spans="1:17">
      <c r="A438" s="3">
        <f>Evaporation!A437</f>
        <v>27851</v>
      </c>
      <c r="B438" s="9">
        <f t="shared" si="34"/>
        <v>1976</v>
      </c>
      <c r="C438" s="4">
        <f>Assumptions!$C$1/Assumptions!$C$2*VLOOKUP(A438,Inflow!$A$2:$B$781,2,FALSE)</f>
        <v>9482</v>
      </c>
      <c r="D438">
        <f>VLOOKUP(A438,'Supplemental Flows'!$A$2:$B$781,2,FALSE)</f>
        <v>0</v>
      </c>
      <c r="E438" s="9">
        <f>VLOOKUP(J437,Assumptions!$D$33:$E$127,2)/12</f>
        <v>7500.0000239048977</v>
      </c>
      <c r="F438" s="4">
        <f>VLOOKUP(J437,'Capacity Curve'!$C$2:$E$98,3,TRUE)</f>
        <v>25800</v>
      </c>
      <c r="G438" s="12">
        <f>VLOOKUP(A438,Evaporation!$A$2:$F$781,6,FALSE)/12</f>
        <v>-0.20706416666666669</v>
      </c>
      <c r="H438" s="4">
        <f t="shared" si="36"/>
        <v>-5342.2555000000002</v>
      </c>
      <c r="I438" s="4">
        <f>IF(J437+C438+D438-E438-H438&gt;Assumptions!$C$5,J437+C438+D438-E438-H438-Assumptions!$C$5,0)</f>
        <v>0</v>
      </c>
      <c r="J438" s="4">
        <f t="shared" si="35"/>
        <v>687704.6808055751</v>
      </c>
      <c r="K438" s="4">
        <f t="shared" si="37"/>
        <v>19848.248516079035</v>
      </c>
      <c r="L438" s="9">
        <f>(IF((Assumptions!$C$12/12)-E438&lt;0,0,(Assumptions!$C$12/12)-E438))</f>
        <v>0</v>
      </c>
      <c r="O438" s="9">
        <f t="shared" si="33"/>
        <v>0</v>
      </c>
      <c r="P438" s="35">
        <f>Assumptions!$C$12/12</f>
        <v>2916.6666666666665</v>
      </c>
      <c r="Q438" s="9">
        <f>Assumptions!$C$13/12</f>
        <v>1833.3333333333333</v>
      </c>
    </row>
    <row r="439" spans="1:17">
      <c r="A439" s="3">
        <f>Evaporation!A438</f>
        <v>27881</v>
      </c>
      <c r="B439" s="9">
        <f t="shared" si="34"/>
        <v>1976</v>
      </c>
      <c r="C439" s="4">
        <f>Assumptions!$C$1/Assumptions!$C$2*VLOOKUP(A439,Inflow!$A$2:$B$781,2,FALSE)</f>
        <v>16158</v>
      </c>
      <c r="D439">
        <f>VLOOKUP(A439,'Supplemental Flows'!$A$2:$B$781,2,FALSE)</f>
        <v>0</v>
      </c>
      <c r="E439" s="9">
        <f>VLOOKUP(J438,Assumptions!$D$33:$E$127,2)/12</f>
        <v>7500.0000239048977</v>
      </c>
      <c r="F439" s="4">
        <f>VLOOKUP(J438,'Capacity Curve'!$C$2:$E$98,3,TRUE)</f>
        <v>25800</v>
      </c>
      <c r="G439" s="12">
        <f>VLOOKUP(A439,Evaporation!$A$2:$F$781,6,FALSE)/12</f>
        <v>-0.13844666666666669</v>
      </c>
      <c r="H439" s="4">
        <f t="shared" si="36"/>
        <v>-3571.9240000000004</v>
      </c>
      <c r="I439" s="4">
        <f>IF(J438+C439+D439-E439-H439&gt;Assumptions!$C$5,J438+C439+D439-E439-H439-Assumptions!$C$5,0)</f>
        <v>0</v>
      </c>
      <c r="J439" s="4">
        <f t="shared" si="35"/>
        <v>699934.60478167015</v>
      </c>
      <c r="K439" s="4">
        <f t="shared" si="37"/>
        <v>19848.248516079035</v>
      </c>
      <c r="L439" s="9">
        <f>(IF((Assumptions!$C$12/12)-E439&lt;0,0,(Assumptions!$C$12/12)-E439))</f>
        <v>0</v>
      </c>
      <c r="O439" s="9">
        <f t="shared" si="33"/>
        <v>0</v>
      </c>
      <c r="P439" s="35">
        <f>Assumptions!$C$12/12</f>
        <v>2916.6666666666665</v>
      </c>
      <c r="Q439" s="9">
        <f>Assumptions!$C$13/12</f>
        <v>1833.3333333333333</v>
      </c>
    </row>
    <row r="440" spans="1:17">
      <c r="A440" s="3">
        <f>Evaporation!A439</f>
        <v>27912</v>
      </c>
      <c r="B440" s="9">
        <f t="shared" si="34"/>
        <v>1976</v>
      </c>
      <c r="C440" s="4">
        <f>Assumptions!$C$1/Assumptions!$C$2*VLOOKUP(A440,Inflow!$A$2:$B$781,2,FALSE)</f>
        <v>4878</v>
      </c>
      <c r="D440">
        <f>VLOOKUP(A440,'Supplemental Flows'!$A$2:$B$781,2,FALSE)</f>
        <v>0</v>
      </c>
      <c r="E440" s="9">
        <f>VLOOKUP(J439,Assumptions!$D$33:$E$127,2)/12</f>
        <v>7500.0000239048977</v>
      </c>
      <c r="F440" s="4">
        <f>VLOOKUP(J439,'Capacity Curve'!$C$2:$E$98,3,TRUE)</f>
        <v>25800</v>
      </c>
      <c r="G440" s="12">
        <f>VLOOKUP(A440,Evaporation!$A$2:$F$781,6,FALSE)/12</f>
        <v>0.28362833333333332</v>
      </c>
      <c r="H440" s="4">
        <f t="shared" si="36"/>
        <v>7317.6109999999999</v>
      </c>
      <c r="I440" s="4">
        <f>IF(J439+C440+D440-E440-H440&gt;Assumptions!$C$5,J439+C440+D440-E440-H440-Assumptions!$C$5,0)</f>
        <v>0</v>
      </c>
      <c r="J440" s="4">
        <f t="shared" si="35"/>
        <v>689994.99375776516</v>
      </c>
      <c r="K440" s="4">
        <f t="shared" si="37"/>
        <v>19848.248516079035</v>
      </c>
      <c r="L440" s="9">
        <f>(IF((Assumptions!$C$12/12)-E440&lt;0,0,(Assumptions!$C$12/12)-E440))</f>
        <v>0</v>
      </c>
      <c r="O440" s="9">
        <f t="shared" si="33"/>
        <v>0</v>
      </c>
      <c r="P440" s="35">
        <f>Assumptions!$C$12/12</f>
        <v>2916.6666666666665</v>
      </c>
      <c r="Q440" s="9">
        <f>Assumptions!$C$13/12</f>
        <v>1833.3333333333333</v>
      </c>
    </row>
    <row r="441" spans="1:17">
      <c r="A441" s="3">
        <f>Evaporation!A440</f>
        <v>27942</v>
      </c>
      <c r="B441" s="9">
        <f t="shared" si="34"/>
        <v>1976</v>
      </c>
      <c r="C441" s="4">
        <f>Assumptions!$C$1/Assumptions!$C$2*VLOOKUP(A441,Inflow!$A$2:$B$781,2,FALSE)</f>
        <v>1590</v>
      </c>
      <c r="D441">
        <f>VLOOKUP(A441,'Supplemental Flows'!$A$2:$B$781,2,FALSE)</f>
        <v>0</v>
      </c>
      <c r="E441" s="9">
        <f>VLOOKUP(J440,Assumptions!$D$33:$E$127,2)/12</f>
        <v>7500.0000239048977</v>
      </c>
      <c r="F441" s="4">
        <f>VLOOKUP(J440,'Capacity Curve'!$C$2:$E$98,3,TRUE)</f>
        <v>25800</v>
      </c>
      <c r="G441" s="12">
        <f>VLOOKUP(A441,Evaporation!$A$2:$F$781,6,FALSE)/12</f>
        <v>0.18147416666666669</v>
      </c>
      <c r="H441" s="4">
        <f t="shared" si="36"/>
        <v>4682.0335000000005</v>
      </c>
      <c r="I441" s="4">
        <f>IF(J440+C441+D441-E441-H441&gt;Assumptions!$C$5,J440+C441+D441-E441-H441-Assumptions!$C$5,0)</f>
        <v>0</v>
      </c>
      <c r="J441" s="4">
        <f t="shared" si="35"/>
        <v>679402.96023386018</v>
      </c>
      <c r="K441" s="4">
        <f t="shared" si="37"/>
        <v>19848.248516079035</v>
      </c>
      <c r="L441" s="9">
        <f>(IF((Assumptions!$C$12/12)-E441&lt;0,0,(Assumptions!$C$12/12)-E441))</f>
        <v>0</v>
      </c>
      <c r="O441" s="9">
        <f t="shared" si="33"/>
        <v>0</v>
      </c>
      <c r="P441" s="35">
        <f>Assumptions!$C$12/12</f>
        <v>2916.6666666666665</v>
      </c>
      <c r="Q441" s="9">
        <f>Assumptions!$C$13/12</f>
        <v>1833.3333333333333</v>
      </c>
    </row>
    <row r="442" spans="1:17">
      <c r="A442" s="3">
        <f>Evaporation!A441</f>
        <v>27973</v>
      </c>
      <c r="B442" s="9">
        <f t="shared" si="34"/>
        <v>1976</v>
      </c>
      <c r="C442" s="4">
        <f>Assumptions!$C$1/Assumptions!$C$2*VLOOKUP(A442,Inflow!$A$2:$B$781,2,FALSE)</f>
        <v>1137</v>
      </c>
      <c r="D442">
        <f>VLOOKUP(A442,'Supplemental Flows'!$A$2:$B$781,2,FALSE)</f>
        <v>0</v>
      </c>
      <c r="E442" s="9">
        <f>VLOOKUP(J441,Assumptions!$D$33:$E$127,2)/12</f>
        <v>7500.0000239048977</v>
      </c>
      <c r="F442" s="4">
        <f>VLOOKUP(J441,'Capacity Curve'!$C$2:$E$98,3,TRUE)</f>
        <v>25800</v>
      </c>
      <c r="G442" s="12">
        <f>VLOOKUP(A442,Evaporation!$A$2:$F$781,6,FALSE)/12</f>
        <v>0.48902083333333329</v>
      </c>
      <c r="H442" s="4">
        <f t="shared" si="36"/>
        <v>12616.737499999999</v>
      </c>
      <c r="I442" s="4">
        <f>IF(J441+C442+D442-E442-H442&gt;Assumptions!$C$5,J441+C442+D442-E442-H442-Assumptions!$C$5,0)</f>
        <v>0</v>
      </c>
      <c r="J442" s="4">
        <f t="shared" si="35"/>
        <v>660423.22270995518</v>
      </c>
      <c r="K442" s="4">
        <f t="shared" si="37"/>
        <v>19848.248516079035</v>
      </c>
      <c r="L442" s="9">
        <f>(IF((Assumptions!$C$12/12)-E442&lt;0,0,(Assumptions!$C$12/12)-E442))</f>
        <v>0</v>
      </c>
      <c r="O442" s="9">
        <f t="shared" si="33"/>
        <v>0</v>
      </c>
      <c r="P442" s="35">
        <f>Assumptions!$C$12/12</f>
        <v>2916.6666666666665</v>
      </c>
      <c r="Q442" s="9">
        <f>Assumptions!$C$13/12</f>
        <v>1833.3333333333333</v>
      </c>
    </row>
    <row r="443" spans="1:17">
      <c r="A443" s="3">
        <f>Evaporation!A442</f>
        <v>28004</v>
      </c>
      <c r="B443" s="9">
        <f t="shared" si="34"/>
        <v>1976</v>
      </c>
      <c r="C443" s="4">
        <f>Assumptions!$C$1/Assumptions!$C$2*VLOOKUP(A443,Inflow!$A$2:$B$781,2,FALSE)</f>
        <v>137</v>
      </c>
      <c r="D443">
        <f>VLOOKUP(A443,'Supplemental Flows'!$A$2:$B$781,2,FALSE)</f>
        <v>0</v>
      </c>
      <c r="E443" s="9">
        <f>VLOOKUP(J442,Assumptions!$D$33:$E$127,2)/12</f>
        <v>7500.0000221349246</v>
      </c>
      <c r="F443" s="4">
        <f>VLOOKUP(J442,'Capacity Curve'!$C$2:$E$98,3,TRUE)</f>
        <v>25200</v>
      </c>
      <c r="G443" s="12">
        <f>VLOOKUP(A443,Evaporation!$A$2:$F$781,6,FALSE)/12</f>
        <v>5.116833333333335E-2</v>
      </c>
      <c r="H443" s="4">
        <f t="shared" si="36"/>
        <v>1289.4420000000005</v>
      </c>
      <c r="I443" s="4">
        <f>IF(J442+C443+D443-E443-H443&gt;Assumptions!$C$5,J442+C443+D443-E443-H443-Assumptions!$C$5,0)</f>
        <v>0</v>
      </c>
      <c r="J443" s="4">
        <f t="shared" si="35"/>
        <v>651770.78068782017</v>
      </c>
      <c r="K443" s="4">
        <f t="shared" si="37"/>
        <v>19848.248516079035</v>
      </c>
      <c r="L443" s="9">
        <f>(IF((Assumptions!$C$12/12)-E443&lt;0,0,(Assumptions!$C$12/12)-E443))</f>
        <v>0</v>
      </c>
      <c r="O443" s="9">
        <f t="shared" si="33"/>
        <v>0</v>
      </c>
      <c r="P443" s="35">
        <f>Assumptions!$C$12/12</f>
        <v>2916.6666666666665</v>
      </c>
      <c r="Q443" s="9">
        <f>Assumptions!$C$13/12</f>
        <v>1833.3333333333333</v>
      </c>
    </row>
    <row r="444" spans="1:17">
      <c r="A444" s="3">
        <f>Evaporation!A443</f>
        <v>28034</v>
      </c>
      <c r="B444" s="9">
        <f t="shared" si="34"/>
        <v>1976</v>
      </c>
      <c r="C444" s="4">
        <f>Assumptions!$C$1/Assumptions!$C$2*VLOOKUP(A444,Inflow!$A$2:$B$781,2,FALSE)</f>
        <v>0</v>
      </c>
      <c r="D444">
        <f>VLOOKUP(A444,'Supplemental Flows'!$A$2:$B$781,2,FALSE)</f>
        <v>0</v>
      </c>
      <c r="E444" s="9">
        <f>VLOOKUP(J443,Assumptions!$D$33:$E$127,2)/12</f>
        <v>7500.0000221349246</v>
      </c>
      <c r="F444" s="4">
        <f>VLOOKUP(J443,'Capacity Curve'!$C$2:$E$98,3,TRUE)</f>
        <v>25200</v>
      </c>
      <c r="G444" s="12">
        <f>VLOOKUP(A444,Evaporation!$A$2:$F$781,6,FALSE)/12</f>
        <v>-0.1056025</v>
      </c>
      <c r="H444" s="4">
        <f t="shared" si="36"/>
        <v>-2661.183</v>
      </c>
      <c r="I444" s="4">
        <f>IF(J443+C444+D444-E444-H444&gt;Assumptions!$C$5,J443+C444+D444-E444-H444-Assumptions!$C$5,0)</f>
        <v>0</v>
      </c>
      <c r="J444" s="4">
        <f t="shared" si="35"/>
        <v>646931.96366568515</v>
      </c>
      <c r="K444" s="4">
        <f t="shared" si="37"/>
        <v>19848.248516079035</v>
      </c>
      <c r="L444" s="9">
        <f>(IF((Assumptions!$C$12/12)-E444&lt;0,0,(Assumptions!$C$12/12)-E444))</f>
        <v>0</v>
      </c>
      <c r="O444" s="9">
        <f t="shared" si="33"/>
        <v>0</v>
      </c>
      <c r="P444" s="35">
        <f>Assumptions!$C$12/12</f>
        <v>2916.6666666666665</v>
      </c>
      <c r="Q444" s="9">
        <f>Assumptions!$C$13/12</f>
        <v>1833.3333333333333</v>
      </c>
    </row>
    <row r="445" spans="1:17">
      <c r="A445" s="3">
        <f>Evaporation!A444</f>
        <v>28065</v>
      </c>
      <c r="B445" s="9">
        <f t="shared" si="34"/>
        <v>1976</v>
      </c>
      <c r="C445" s="4">
        <f>Assumptions!$C$1/Assumptions!$C$2*VLOOKUP(A445,Inflow!$A$2:$B$781,2,FALSE)</f>
        <v>0</v>
      </c>
      <c r="D445">
        <f>VLOOKUP(A445,'Supplemental Flows'!$A$2:$B$781,2,FALSE)</f>
        <v>0</v>
      </c>
      <c r="E445" s="9">
        <f>VLOOKUP(J444,Assumptions!$D$33:$E$127,2)/12</f>
        <v>7500.0000204788312</v>
      </c>
      <c r="F445" s="4">
        <f>VLOOKUP(J444,'Capacity Curve'!$C$2:$E$98,3,TRUE)</f>
        <v>24400</v>
      </c>
      <c r="G445" s="12">
        <f>VLOOKUP(A445,Evaporation!$A$2:$F$781,6,FALSE)/12</f>
        <v>0.14522666666666667</v>
      </c>
      <c r="H445" s="4">
        <f t="shared" si="36"/>
        <v>3543.5306666666665</v>
      </c>
      <c r="I445" s="4">
        <f>IF(J444+C445+D445-E445-H445&gt;Assumptions!$C$5,J444+C445+D445-E445-H445-Assumptions!$C$5,0)</f>
        <v>0</v>
      </c>
      <c r="J445" s="4">
        <f t="shared" si="35"/>
        <v>635888.43297853961</v>
      </c>
      <c r="K445" s="4">
        <f t="shared" si="37"/>
        <v>19848.248516079035</v>
      </c>
      <c r="L445" s="9">
        <f>(IF((Assumptions!$C$12/12)-E445&lt;0,0,(Assumptions!$C$12/12)-E445))</f>
        <v>0</v>
      </c>
      <c r="O445" s="9">
        <f t="shared" si="33"/>
        <v>0</v>
      </c>
      <c r="P445" s="35">
        <f>Assumptions!$C$12/12</f>
        <v>2916.6666666666665</v>
      </c>
      <c r="Q445" s="9">
        <f>Assumptions!$C$13/12</f>
        <v>1833.3333333333333</v>
      </c>
    </row>
    <row r="446" spans="1:17">
      <c r="A446" s="3">
        <f>Evaporation!A445</f>
        <v>28095</v>
      </c>
      <c r="B446" s="9">
        <f t="shared" si="34"/>
        <v>1976</v>
      </c>
      <c r="C446" s="4">
        <f>Assumptions!$C$1/Assumptions!$C$2*VLOOKUP(A446,Inflow!$A$2:$B$781,2,FALSE)</f>
        <v>1273</v>
      </c>
      <c r="D446">
        <f>VLOOKUP(A446,'Supplemental Flows'!$A$2:$B$781,2,FALSE)</f>
        <v>0</v>
      </c>
      <c r="E446" s="9">
        <f>VLOOKUP(J445,Assumptions!$D$33:$E$127,2)/12</f>
        <v>7500.0000204788312</v>
      </c>
      <c r="F446" s="4">
        <f>VLOOKUP(J445,'Capacity Curve'!$C$2:$E$98,3,TRUE)</f>
        <v>24400</v>
      </c>
      <c r="G446" s="12">
        <f>VLOOKUP(A446,Evaporation!$A$2:$F$781,6,FALSE)/12</f>
        <v>3.7060000000000003E-2</v>
      </c>
      <c r="H446" s="4">
        <f t="shared" si="36"/>
        <v>904.26400000000001</v>
      </c>
      <c r="I446" s="4">
        <f>IF(J445+C446+D446-E446-H446&gt;Assumptions!$C$5,J445+C446+D446-E446-H446-Assumptions!$C$5,0)</f>
        <v>0</v>
      </c>
      <c r="J446" s="4">
        <f t="shared" si="35"/>
        <v>628757.16895806079</v>
      </c>
      <c r="K446" s="4">
        <f t="shared" si="37"/>
        <v>19848.248516079035</v>
      </c>
      <c r="L446" s="9">
        <f>(IF((Assumptions!$C$12/12)-E446&lt;0,0,(Assumptions!$C$12/12)-E446))</f>
        <v>0</v>
      </c>
      <c r="M446" s="9">
        <f>SUM(L435:L446)</f>
        <v>0</v>
      </c>
      <c r="N446" s="9">
        <f>SUM(E435:E446)</f>
        <v>90000.000280245615</v>
      </c>
      <c r="O446" s="9">
        <f t="shared" si="33"/>
        <v>0</v>
      </c>
      <c r="P446" s="35">
        <f>Assumptions!$C$12/12</f>
        <v>2916.6666666666665</v>
      </c>
      <c r="Q446" s="9">
        <f>Assumptions!$C$13/12</f>
        <v>1833.3333333333333</v>
      </c>
    </row>
    <row r="447" spans="1:17">
      <c r="A447" s="3">
        <f>Evaporation!A446</f>
        <v>28126</v>
      </c>
      <c r="B447" s="9">
        <f t="shared" si="34"/>
        <v>1977</v>
      </c>
      <c r="C447" s="4">
        <f>Assumptions!$C$1/Assumptions!$C$2*VLOOKUP(A447,Inflow!$A$2:$B$781,2,FALSE)</f>
        <v>3744</v>
      </c>
      <c r="D447">
        <f>VLOOKUP(A447,'Supplemental Flows'!$A$2:$B$781,2,FALSE)</f>
        <v>0</v>
      </c>
      <c r="E447" s="9">
        <f>VLOOKUP(J446,Assumptions!$D$33:$E$127,2)/12</f>
        <v>7500.0000204788312</v>
      </c>
      <c r="F447" s="4">
        <f>VLOOKUP(J446,'Capacity Curve'!$C$2:$E$98,3,TRUE)</f>
        <v>24400</v>
      </c>
      <c r="G447" s="12">
        <f>VLOOKUP(A447,Evaporation!$A$2:$F$781,6,FALSE)/12</f>
        <v>-9.4795833333333343E-2</v>
      </c>
      <c r="H447" s="4">
        <f t="shared" si="36"/>
        <v>-2313.0183333333334</v>
      </c>
      <c r="I447" s="4">
        <f>IF(J446+C447+D447-E447-H447&gt;Assumptions!$C$5,J446+C447+D447-E447-H447-Assumptions!$C$5,0)</f>
        <v>0</v>
      </c>
      <c r="J447" s="4">
        <f t="shared" si="35"/>
        <v>627314.18727091525</v>
      </c>
      <c r="K447" s="4">
        <f t="shared" si="37"/>
        <v>19848.248516079035</v>
      </c>
      <c r="L447" s="9">
        <f>(IF((Assumptions!$C$12/12)-E447&lt;0,0,(Assumptions!$C$12/12)-E447))</f>
        <v>0</v>
      </c>
      <c r="O447" s="9">
        <f t="shared" si="33"/>
        <v>0</v>
      </c>
      <c r="P447" s="35">
        <f>Assumptions!$C$12/12</f>
        <v>2916.6666666666665</v>
      </c>
      <c r="Q447" s="9">
        <f>Assumptions!$C$13/12</f>
        <v>1833.3333333333333</v>
      </c>
    </row>
    <row r="448" spans="1:17">
      <c r="A448" s="3">
        <f>Evaporation!A447</f>
        <v>28157</v>
      </c>
      <c r="B448" s="9">
        <f t="shared" si="34"/>
        <v>1977</v>
      </c>
      <c r="C448" s="4">
        <f>Assumptions!$C$1/Assumptions!$C$2*VLOOKUP(A448,Inflow!$A$2:$B$781,2,FALSE)</f>
        <v>11010</v>
      </c>
      <c r="D448">
        <f>VLOOKUP(A448,'Supplemental Flows'!$A$2:$B$781,2,FALSE)</f>
        <v>0</v>
      </c>
      <c r="E448" s="9">
        <f>VLOOKUP(J447,Assumptions!$D$33:$E$127,2)/12</f>
        <v>7500.0000204788312</v>
      </c>
      <c r="F448" s="4">
        <f>VLOOKUP(J447,'Capacity Curve'!$C$2:$E$98,3,TRUE)</f>
        <v>24400</v>
      </c>
      <c r="G448" s="12">
        <f>VLOOKUP(A448,Evaporation!$A$2:$F$781,6,FALSE)/12</f>
        <v>5.0104166666666665E-2</v>
      </c>
      <c r="H448" s="4">
        <f t="shared" si="36"/>
        <v>1222.5416666666665</v>
      </c>
      <c r="I448" s="4">
        <f>IF(J447+C448+D448-E448-H448&gt;Assumptions!$C$5,J447+C448+D448-E448-H448-Assumptions!$C$5,0)</f>
        <v>0</v>
      </c>
      <c r="J448" s="4">
        <f t="shared" si="35"/>
        <v>629601.64558376977</v>
      </c>
      <c r="K448" s="4">
        <f t="shared" si="37"/>
        <v>19848.248516079035</v>
      </c>
      <c r="L448" s="9">
        <f>(IF((Assumptions!$C$12/12)-E448&lt;0,0,(Assumptions!$C$12/12)-E448))</f>
        <v>0</v>
      </c>
      <c r="O448" s="9">
        <f t="shared" si="33"/>
        <v>0</v>
      </c>
      <c r="P448" s="35">
        <f>Assumptions!$C$12/12</f>
        <v>2916.6666666666665</v>
      </c>
      <c r="Q448" s="9">
        <f>Assumptions!$C$13/12</f>
        <v>1833.3333333333333</v>
      </c>
    </row>
    <row r="449" spans="1:17">
      <c r="A449" s="3">
        <f>Evaporation!A448</f>
        <v>28185</v>
      </c>
      <c r="B449" s="9">
        <f t="shared" si="34"/>
        <v>1977</v>
      </c>
      <c r="C449" s="4">
        <f>Assumptions!$C$1/Assumptions!$C$2*VLOOKUP(A449,Inflow!$A$2:$B$781,2,FALSE)</f>
        <v>82964</v>
      </c>
      <c r="D449">
        <f>VLOOKUP(A449,'Supplemental Flows'!$A$2:$B$781,2,FALSE)</f>
        <v>0</v>
      </c>
      <c r="E449" s="9">
        <f>VLOOKUP(J448,Assumptions!$D$33:$E$127,2)/12</f>
        <v>7500.0000204788312</v>
      </c>
      <c r="F449" s="4">
        <f>VLOOKUP(J448,'Capacity Curve'!$C$2:$E$98,3,TRUE)</f>
        <v>24400</v>
      </c>
      <c r="G449" s="12">
        <f>VLOOKUP(A449,Evaporation!$A$2:$F$781,6,FALSE)/12</f>
        <v>-0.15630916666666667</v>
      </c>
      <c r="H449" s="4">
        <f t="shared" si="36"/>
        <v>-3813.9436666666666</v>
      </c>
      <c r="I449" s="4">
        <f>IF(J448+C449+D449-E449-H449&gt;Assumptions!$C$5,J448+C449+D449-E449-H449-Assumptions!$C$5,0)</f>
        <v>0</v>
      </c>
      <c r="J449" s="4">
        <f t="shared" si="35"/>
        <v>708879.58922995755</v>
      </c>
      <c r="K449" s="4">
        <f t="shared" si="37"/>
        <v>19848.248516079035</v>
      </c>
      <c r="L449" s="9">
        <f>(IF((Assumptions!$C$12/12)-E449&lt;0,0,(Assumptions!$C$12/12)-E449))</f>
        <v>0</v>
      </c>
      <c r="O449" s="9">
        <f t="shared" si="33"/>
        <v>0</v>
      </c>
      <c r="P449" s="35">
        <f>Assumptions!$C$12/12</f>
        <v>2916.6666666666665</v>
      </c>
      <c r="Q449" s="9">
        <f>Assumptions!$C$13/12</f>
        <v>1833.3333333333333</v>
      </c>
    </row>
    <row r="450" spans="1:17">
      <c r="A450" s="3">
        <f>Evaporation!A449</f>
        <v>28216</v>
      </c>
      <c r="B450" s="9">
        <f t="shared" si="34"/>
        <v>1977</v>
      </c>
      <c r="C450" s="4">
        <f>Assumptions!$C$1/Assumptions!$C$2*VLOOKUP(A450,Inflow!$A$2:$B$781,2,FALSE)</f>
        <v>16598</v>
      </c>
      <c r="D450">
        <f>VLOOKUP(A450,'Supplemental Flows'!$A$2:$B$781,2,FALSE)</f>
        <v>0</v>
      </c>
      <c r="E450" s="9">
        <f>VLOOKUP(J449,Assumptions!$D$33:$E$127,2)/12</f>
        <v>7500.0000257943584</v>
      </c>
      <c r="F450" s="4">
        <f>VLOOKUP(J449,'Capacity Curve'!$C$2:$E$98,3,TRUE)</f>
        <v>26600</v>
      </c>
      <c r="G450" s="12">
        <f>VLOOKUP(A450,Evaporation!$A$2:$F$781,6,FALSE)/12</f>
        <v>0.10249750000000002</v>
      </c>
      <c r="H450" s="4">
        <f t="shared" si="36"/>
        <v>2726.4335000000005</v>
      </c>
      <c r="I450" s="4">
        <f>IF(J449+C450+D450-E450-H450&gt;Assumptions!$C$5,J449+C450+D450-E450-H450-Assumptions!$C$5,0)</f>
        <v>0</v>
      </c>
      <c r="J450" s="4">
        <f t="shared" si="35"/>
        <v>715251.15570416313</v>
      </c>
      <c r="K450" s="4">
        <f t="shared" si="37"/>
        <v>19848.248516079035</v>
      </c>
      <c r="L450" s="9">
        <f>(IF((Assumptions!$C$12/12)-E450&lt;0,0,(Assumptions!$C$12/12)-E450))</f>
        <v>0</v>
      </c>
      <c r="O450" s="9">
        <f t="shared" si="33"/>
        <v>0</v>
      </c>
      <c r="P450" s="35">
        <f>Assumptions!$C$12/12</f>
        <v>2916.6666666666665</v>
      </c>
      <c r="Q450" s="9">
        <f>Assumptions!$C$13/12</f>
        <v>1833.3333333333333</v>
      </c>
    </row>
    <row r="451" spans="1:17">
      <c r="A451" s="3">
        <f>Evaporation!A450</f>
        <v>28246</v>
      </c>
      <c r="B451" s="9">
        <f t="shared" si="34"/>
        <v>1977</v>
      </c>
      <c r="C451" s="4">
        <f>Assumptions!$C$1/Assumptions!$C$2*VLOOKUP(A451,Inflow!$A$2:$B$781,2,FALSE)</f>
        <v>2925</v>
      </c>
      <c r="D451">
        <f>VLOOKUP(A451,'Supplemental Flows'!$A$2:$B$781,2,FALSE)</f>
        <v>0</v>
      </c>
      <c r="E451" s="9">
        <f>VLOOKUP(J450,Assumptions!$D$33:$E$127,2)/12</f>
        <v>7500.0000257943584</v>
      </c>
      <c r="F451" s="4">
        <f>VLOOKUP(J450,'Capacity Curve'!$C$2:$E$98,3,TRUE)</f>
        <v>26600</v>
      </c>
      <c r="G451" s="12">
        <f>VLOOKUP(A451,Evaporation!$A$2:$F$781,6,FALSE)/12</f>
        <v>0.24642</v>
      </c>
      <c r="H451" s="4">
        <f t="shared" si="36"/>
        <v>6554.7719999999999</v>
      </c>
      <c r="I451" s="4">
        <f>IF(J450+C451+D451-E451-H451&gt;Assumptions!$C$5,J450+C451+D451-E451-H451-Assumptions!$C$5,0)</f>
        <v>0</v>
      </c>
      <c r="J451" s="4">
        <f t="shared" si="35"/>
        <v>704121.38367836876</v>
      </c>
      <c r="K451" s="4">
        <f t="shared" si="37"/>
        <v>19848.248516079035</v>
      </c>
      <c r="L451" s="9">
        <f>(IF((Assumptions!$C$12/12)-E451&lt;0,0,(Assumptions!$C$12/12)-E451))</f>
        <v>0</v>
      </c>
      <c r="O451" s="9">
        <f t="shared" ref="O451:O514" si="38">AVERAGE($L$3:$L$686)</f>
        <v>0</v>
      </c>
      <c r="P451" s="35">
        <f>Assumptions!$C$12/12</f>
        <v>2916.6666666666665</v>
      </c>
      <c r="Q451" s="9">
        <f>Assumptions!$C$13/12</f>
        <v>1833.3333333333333</v>
      </c>
    </row>
    <row r="452" spans="1:17">
      <c r="A452" s="3">
        <f>Evaporation!A451</f>
        <v>28277</v>
      </c>
      <c r="B452" s="9">
        <f t="shared" ref="B452:B515" si="39">YEAR(A452)</f>
        <v>1977</v>
      </c>
      <c r="C452" s="4">
        <f>Assumptions!$C$1/Assumptions!$C$2*VLOOKUP(A452,Inflow!$A$2:$B$781,2,FALSE)</f>
        <v>0</v>
      </c>
      <c r="D452">
        <f>VLOOKUP(A452,'Supplemental Flows'!$A$2:$B$781,2,FALSE)</f>
        <v>0</v>
      </c>
      <c r="E452" s="9">
        <f>VLOOKUP(J451,Assumptions!$D$33:$E$127,2)/12</f>
        <v>7500.0000257943584</v>
      </c>
      <c r="F452" s="4">
        <f>VLOOKUP(J451,'Capacity Curve'!$C$2:$E$98,3,TRUE)</f>
        <v>26600</v>
      </c>
      <c r="G452" s="12">
        <f>VLOOKUP(A452,Evaporation!$A$2:$F$781,6,FALSE)/12</f>
        <v>0.44165166666666661</v>
      </c>
      <c r="H452" s="4">
        <f t="shared" si="36"/>
        <v>11747.934333333333</v>
      </c>
      <c r="I452" s="4">
        <f>IF(J451+C452+D452-E452-H452&gt;Assumptions!$C$5,J451+C452+D452-E452-H452-Assumptions!$C$5,0)</f>
        <v>0</v>
      </c>
      <c r="J452" s="4">
        <f t="shared" ref="J452:J515" si="40">IF(J451+C452+D452-H452-E452-I452&lt;0,0,J451+C452+D452-H452-E452-I452)</f>
        <v>684873.4493192411</v>
      </c>
      <c r="K452" s="4">
        <f t="shared" si="37"/>
        <v>19848.248516079035</v>
      </c>
      <c r="L452" s="9">
        <f>(IF((Assumptions!$C$12/12)-E452&lt;0,0,(Assumptions!$C$12/12)-E452))</f>
        <v>0</v>
      </c>
      <c r="O452" s="9">
        <f t="shared" si="38"/>
        <v>0</v>
      </c>
      <c r="P452" s="35">
        <f>Assumptions!$C$12/12</f>
        <v>2916.6666666666665</v>
      </c>
      <c r="Q452" s="9">
        <f>Assumptions!$C$13/12</f>
        <v>1833.3333333333333</v>
      </c>
    </row>
    <row r="453" spans="1:17">
      <c r="A453" s="3">
        <f>Evaporation!A452</f>
        <v>28307</v>
      </c>
      <c r="B453" s="9">
        <f t="shared" si="39"/>
        <v>1977</v>
      </c>
      <c r="C453" s="4">
        <f>Assumptions!$C$1/Assumptions!$C$2*VLOOKUP(A453,Inflow!$A$2:$B$781,2,FALSE)</f>
        <v>0</v>
      </c>
      <c r="D453">
        <f>VLOOKUP(A453,'Supplemental Flows'!$A$2:$B$781,2,FALSE)</f>
        <v>0</v>
      </c>
      <c r="E453" s="9">
        <f>VLOOKUP(J452,Assumptions!$D$33:$E$127,2)/12</f>
        <v>7500.0000239048977</v>
      </c>
      <c r="F453" s="4">
        <f>VLOOKUP(J452,'Capacity Curve'!$C$2:$E$98,3,TRUE)</f>
        <v>25800</v>
      </c>
      <c r="G453" s="12">
        <f>VLOOKUP(A453,Evaporation!$A$2:$F$781,6,FALSE)/12</f>
        <v>0.62996166666666664</v>
      </c>
      <c r="H453" s="4">
        <f t="shared" si="36"/>
        <v>16253.010999999999</v>
      </c>
      <c r="I453" s="4">
        <f>IF(J452+C453+D453-E453-H453&gt;Assumptions!$C$5,J452+C453+D453-E453-H453-Assumptions!$C$5,0)</f>
        <v>0</v>
      </c>
      <c r="J453" s="4">
        <f t="shared" si="40"/>
        <v>661120.43829533621</v>
      </c>
      <c r="K453" s="4">
        <f t="shared" si="37"/>
        <v>19848.248516079035</v>
      </c>
      <c r="L453" s="9">
        <f>(IF((Assumptions!$C$12/12)-E453&lt;0,0,(Assumptions!$C$12/12)-E453))</f>
        <v>0</v>
      </c>
      <c r="O453" s="9">
        <f t="shared" si="38"/>
        <v>0</v>
      </c>
      <c r="P453" s="35">
        <f>Assumptions!$C$12/12</f>
        <v>2916.6666666666665</v>
      </c>
      <c r="Q453" s="9">
        <f>Assumptions!$C$13/12</f>
        <v>1833.3333333333333</v>
      </c>
    </row>
    <row r="454" spans="1:17">
      <c r="A454" s="3">
        <f>Evaporation!A453</f>
        <v>28338</v>
      </c>
      <c r="B454" s="9">
        <f t="shared" si="39"/>
        <v>1977</v>
      </c>
      <c r="C454" s="4">
        <f>Assumptions!$C$1/Assumptions!$C$2*VLOOKUP(A454,Inflow!$A$2:$B$781,2,FALSE)</f>
        <v>0</v>
      </c>
      <c r="D454">
        <f>VLOOKUP(A454,'Supplemental Flows'!$A$2:$B$781,2,FALSE)</f>
        <v>0</v>
      </c>
      <c r="E454" s="9">
        <f>VLOOKUP(J453,Assumptions!$D$33:$E$127,2)/12</f>
        <v>7500.0000221349246</v>
      </c>
      <c r="F454" s="4">
        <f>VLOOKUP(J453,'Capacity Curve'!$C$2:$E$98,3,TRUE)</f>
        <v>25200</v>
      </c>
      <c r="G454" s="12">
        <f>VLOOKUP(A454,Evaporation!$A$2:$F$781,6,FALSE)/12</f>
        <v>0.33211500000000005</v>
      </c>
      <c r="H454" s="4">
        <f t="shared" si="36"/>
        <v>8369.2980000000007</v>
      </c>
      <c r="I454" s="4">
        <f>IF(J453+C454+D454-E454-H454&gt;Assumptions!$C$5,J453+C454+D454-E454-H454-Assumptions!$C$5,0)</f>
        <v>0</v>
      </c>
      <c r="J454" s="4">
        <f t="shared" si="40"/>
        <v>645251.14027320128</v>
      </c>
      <c r="K454" s="4">
        <f t="shared" si="37"/>
        <v>19848.248516079035</v>
      </c>
      <c r="L454" s="9">
        <f>(IF((Assumptions!$C$12/12)-E454&lt;0,0,(Assumptions!$C$12/12)-E454))</f>
        <v>0</v>
      </c>
      <c r="O454" s="9">
        <f t="shared" si="38"/>
        <v>0</v>
      </c>
      <c r="P454" s="35">
        <f>Assumptions!$C$12/12</f>
        <v>2916.6666666666665</v>
      </c>
      <c r="Q454" s="9">
        <f>Assumptions!$C$13/12</f>
        <v>1833.3333333333333</v>
      </c>
    </row>
    <row r="455" spans="1:17">
      <c r="A455" s="3">
        <f>Evaporation!A454</f>
        <v>28369</v>
      </c>
      <c r="B455" s="9">
        <f t="shared" si="39"/>
        <v>1977</v>
      </c>
      <c r="C455" s="4">
        <f>Assumptions!$C$1/Assumptions!$C$2*VLOOKUP(A455,Inflow!$A$2:$B$781,2,FALSE)</f>
        <v>0</v>
      </c>
      <c r="D455">
        <f>VLOOKUP(A455,'Supplemental Flows'!$A$2:$B$781,2,FALSE)</f>
        <v>0</v>
      </c>
      <c r="E455" s="9">
        <f>VLOOKUP(J454,Assumptions!$D$33:$E$127,2)/12</f>
        <v>7500.0000204788312</v>
      </c>
      <c r="F455" s="4">
        <f>VLOOKUP(J454,'Capacity Curve'!$C$2:$E$98,3,TRUE)</f>
        <v>24400</v>
      </c>
      <c r="G455" s="12">
        <f>VLOOKUP(A455,Evaporation!$A$2:$F$781,6,FALSE)/12</f>
        <v>0.43299250000000006</v>
      </c>
      <c r="H455" s="4">
        <f t="shared" si="36"/>
        <v>10565.017000000002</v>
      </c>
      <c r="I455" s="4">
        <f>IF(J454+C455+D455-E455-H455&gt;Assumptions!$C$5,J454+C455+D455-E455-H455-Assumptions!$C$5,0)</f>
        <v>0</v>
      </c>
      <c r="J455" s="4">
        <f t="shared" si="40"/>
        <v>627186.12325272243</v>
      </c>
      <c r="K455" s="4">
        <f t="shared" si="37"/>
        <v>19848.248516079035</v>
      </c>
      <c r="L455" s="9">
        <f>(IF((Assumptions!$C$12/12)-E455&lt;0,0,(Assumptions!$C$12/12)-E455))</f>
        <v>0</v>
      </c>
      <c r="O455" s="9">
        <f t="shared" si="38"/>
        <v>0</v>
      </c>
      <c r="P455" s="35">
        <f>Assumptions!$C$12/12</f>
        <v>2916.6666666666665</v>
      </c>
      <c r="Q455" s="9">
        <f>Assumptions!$C$13/12</f>
        <v>1833.3333333333333</v>
      </c>
    </row>
    <row r="456" spans="1:17">
      <c r="A456" s="3">
        <f>Evaporation!A455</f>
        <v>28399</v>
      </c>
      <c r="B456" s="9">
        <f t="shared" si="39"/>
        <v>1977</v>
      </c>
      <c r="C456" s="4">
        <f>Assumptions!$C$1/Assumptions!$C$2*VLOOKUP(A456,Inflow!$A$2:$B$781,2,FALSE)</f>
        <v>0</v>
      </c>
      <c r="D456">
        <f>VLOOKUP(A456,'Supplemental Flows'!$A$2:$B$781,2,FALSE)</f>
        <v>0</v>
      </c>
      <c r="E456" s="9">
        <f>VLOOKUP(J455,Assumptions!$D$33:$E$127,2)/12</f>
        <v>7500.0000204788312</v>
      </c>
      <c r="F456" s="4">
        <f>VLOOKUP(J455,'Capacity Curve'!$C$2:$E$98,3,TRUE)</f>
        <v>24400</v>
      </c>
      <c r="G456" s="12">
        <f>VLOOKUP(A456,Evaporation!$A$2:$F$781,6,FALSE)/12</f>
        <v>0.31351166666666669</v>
      </c>
      <c r="H456" s="4">
        <f t="shared" si="36"/>
        <v>7649.684666666667</v>
      </c>
      <c r="I456" s="4">
        <f>IF(J455+C456+D456-E456-H456&gt;Assumptions!$C$5,J455+C456+D456-E456-H456-Assumptions!$C$5,0)</f>
        <v>0</v>
      </c>
      <c r="J456" s="4">
        <f t="shared" si="40"/>
        <v>612036.43856557691</v>
      </c>
      <c r="K456" s="4">
        <f t="shared" si="37"/>
        <v>19848.248516079035</v>
      </c>
      <c r="L456" s="9">
        <f>(IF((Assumptions!$C$12/12)-E456&lt;0,0,(Assumptions!$C$12/12)-E456))</f>
        <v>0</v>
      </c>
      <c r="O456" s="9">
        <f t="shared" si="38"/>
        <v>0</v>
      </c>
      <c r="P456" s="35">
        <f>Assumptions!$C$12/12</f>
        <v>2916.6666666666665</v>
      </c>
      <c r="Q456" s="9">
        <f>Assumptions!$C$13/12</f>
        <v>1833.3333333333333</v>
      </c>
    </row>
    <row r="457" spans="1:17">
      <c r="A457" s="3">
        <f>Evaporation!A456</f>
        <v>28430</v>
      </c>
      <c r="B457" s="9">
        <f t="shared" si="39"/>
        <v>1977</v>
      </c>
      <c r="C457" s="4">
        <f>Assumptions!$C$1/Assumptions!$C$2*VLOOKUP(A457,Inflow!$A$2:$B$781,2,FALSE)</f>
        <v>0</v>
      </c>
      <c r="D457">
        <f>VLOOKUP(A457,'Supplemental Flows'!$A$2:$B$781,2,FALSE)</f>
        <v>0</v>
      </c>
      <c r="E457" s="9">
        <f>VLOOKUP(J456,Assumptions!$D$33:$E$127,2)/12</f>
        <v>7500.0000189374632</v>
      </c>
      <c r="F457" s="4">
        <f>VLOOKUP(J456,'Capacity Curve'!$C$2:$E$98,3,TRUE)</f>
        <v>23700</v>
      </c>
      <c r="G457" s="12">
        <f>VLOOKUP(A457,Evaporation!$A$2:$F$781,6,FALSE)/12</f>
        <v>0.11035416666666668</v>
      </c>
      <c r="H457" s="4">
        <f t="shared" si="36"/>
        <v>2615.3937500000002</v>
      </c>
      <c r="I457" s="4">
        <f>IF(J456+C457+D457-E457-H457&gt;Assumptions!$C$5,J456+C457+D457-E457-H457-Assumptions!$C$5,0)</f>
        <v>0</v>
      </c>
      <c r="J457" s="4">
        <f t="shared" si="40"/>
        <v>601921.04479663935</v>
      </c>
      <c r="K457" s="4">
        <f t="shared" si="37"/>
        <v>19848.248516079035</v>
      </c>
      <c r="L457" s="9">
        <f>(IF((Assumptions!$C$12/12)-E457&lt;0,0,(Assumptions!$C$12/12)-E457))</f>
        <v>0</v>
      </c>
      <c r="O457" s="9">
        <f t="shared" si="38"/>
        <v>0</v>
      </c>
      <c r="P457" s="35">
        <f>Assumptions!$C$12/12</f>
        <v>2916.6666666666665</v>
      </c>
      <c r="Q457" s="9">
        <f>Assumptions!$C$13/12</f>
        <v>1833.3333333333333</v>
      </c>
    </row>
    <row r="458" spans="1:17">
      <c r="A458" s="3">
        <f>Evaporation!A457</f>
        <v>28460</v>
      </c>
      <c r="B458" s="9">
        <f t="shared" si="39"/>
        <v>1977</v>
      </c>
      <c r="C458" s="4">
        <f>Assumptions!$C$1/Assumptions!$C$2*VLOOKUP(A458,Inflow!$A$2:$B$781,2,FALSE)</f>
        <v>0</v>
      </c>
      <c r="D458">
        <f>VLOOKUP(A458,'Supplemental Flows'!$A$2:$B$781,2,FALSE)</f>
        <v>0</v>
      </c>
      <c r="E458" s="9">
        <f>VLOOKUP(J457,Assumptions!$D$33:$E$127,2)/12</f>
        <v>7500.0000189374632</v>
      </c>
      <c r="F458" s="4">
        <f>VLOOKUP(J457,'Capacity Curve'!$C$2:$E$98,3,TRUE)</f>
        <v>23700</v>
      </c>
      <c r="G458" s="12">
        <f>VLOOKUP(A458,Evaporation!$A$2:$F$781,6,FALSE)/12</f>
        <v>0.24442166666666668</v>
      </c>
      <c r="H458" s="4">
        <f t="shared" si="36"/>
        <v>5792.7934999999998</v>
      </c>
      <c r="I458" s="4">
        <f>IF(J457+C458+D458-E458-H458&gt;Assumptions!$C$5,J457+C458+D458-E458-H458-Assumptions!$C$5,0)</f>
        <v>0</v>
      </c>
      <c r="J458" s="4">
        <f t="shared" si="40"/>
        <v>588628.25127770181</v>
      </c>
      <c r="K458" s="4">
        <f t="shared" si="37"/>
        <v>19848.248516079035</v>
      </c>
      <c r="L458" s="9">
        <f>(IF((Assumptions!$C$12/12)-E458&lt;0,0,(Assumptions!$C$12/12)-E458))</f>
        <v>0</v>
      </c>
      <c r="M458" s="9">
        <f>SUM(L447:L458)</f>
        <v>0</v>
      </c>
      <c r="N458" s="9">
        <f>SUM(E447:E458)</f>
        <v>90000.000263692011</v>
      </c>
      <c r="O458" s="9">
        <f t="shared" si="38"/>
        <v>0</v>
      </c>
      <c r="P458" s="35">
        <f>Assumptions!$C$12/12</f>
        <v>2916.6666666666665</v>
      </c>
      <c r="Q458" s="9">
        <f>Assumptions!$C$13/12</f>
        <v>1833.3333333333333</v>
      </c>
    </row>
    <row r="459" spans="1:17">
      <c r="A459" s="3">
        <f>Evaporation!A458</f>
        <v>28491</v>
      </c>
      <c r="B459" s="9">
        <f t="shared" si="39"/>
        <v>1978</v>
      </c>
      <c r="C459" s="4">
        <f>Assumptions!$C$1/Assumptions!$C$2*VLOOKUP(A459,Inflow!$A$2:$B$781,2,FALSE)</f>
        <v>0</v>
      </c>
      <c r="D459">
        <f>VLOOKUP(A459,'Supplemental Flows'!$A$2:$B$781,2,FALSE)</f>
        <v>0</v>
      </c>
      <c r="E459" s="9">
        <f>VLOOKUP(J458,Assumptions!$D$33:$E$127,2)/12</f>
        <v>7500.0000174926863</v>
      </c>
      <c r="F459" s="4">
        <f>VLOOKUP(J458,'Capacity Curve'!$C$2:$E$98,3,TRUE)</f>
        <v>23100</v>
      </c>
      <c r="G459" s="12">
        <f>VLOOKUP(A459,Evaporation!$A$2:$F$781,6,FALSE)/12</f>
        <v>-1.2044166666666663E-2</v>
      </c>
      <c r="H459" s="4">
        <f t="shared" si="36"/>
        <v>-278.22024999999991</v>
      </c>
      <c r="I459" s="4">
        <f>IF(J458+C459+D459-E459-H459&gt;Assumptions!$C$5,J458+C459+D459-E459-H459-Assumptions!$C$5,0)</f>
        <v>0</v>
      </c>
      <c r="J459" s="4">
        <f t="shared" si="40"/>
        <v>581406.47151020914</v>
      </c>
      <c r="K459" s="4">
        <f t="shared" si="37"/>
        <v>19848.248516079035</v>
      </c>
      <c r="L459" s="9">
        <f>(IF((Assumptions!$C$12/12)-E459&lt;0,0,(Assumptions!$C$12/12)-E459))</f>
        <v>0</v>
      </c>
      <c r="O459" s="9">
        <f t="shared" si="38"/>
        <v>0</v>
      </c>
      <c r="P459" s="35">
        <f>Assumptions!$C$12/12</f>
        <v>2916.6666666666665</v>
      </c>
      <c r="Q459" s="9">
        <f>Assumptions!$C$13/12</f>
        <v>1833.3333333333333</v>
      </c>
    </row>
    <row r="460" spans="1:17">
      <c r="A460" s="3">
        <f>Evaporation!A459</f>
        <v>28522</v>
      </c>
      <c r="B460" s="9">
        <f t="shared" si="39"/>
        <v>1978</v>
      </c>
      <c r="C460" s="4">
        <f>Assumptions!$C$1/Assumptions!$C$2*VLOOKUP(A460,Inflow!$A$2:$B$781,2,FALSE)</f>
        <v>0</v>
      </c>
      <c r="D460">
        <f>VLOOKUP(A460,'Supplemental Flows'!$A$2:$B$781,2,FALSE)</f>
        <v>0</v>
      </c>
      <c r="E460" s="9">
        <f>VLOOKUP(J459,Assumptions!$D$33:$E$127,2)/12</f>
        <v>7500.0000174926863</v>
      </c>
      <c r="F460" s="4">
        <f>VLOOKUP(J459,'Capacity Curve'!$C$2:$E$98,3,TRUE)</f>
        <v>23100</v>
      </c>
      <c r="G460" s="12">
        <f>VLOOKUP(A460,Evaporation!$A$2:$F$781,6,FALSE)/12</f>
        <v>-0.13396750000000002</v>
      </c>
      <c r="H460" s="4">
        <f t="shared" si="36"/>
        <v>-3094.6492500000004</v>
      </c>
      <c r="I460" s="4">
        <f>IF(J459+C460+D460-E460-H460&gt;Assumptions!$C$5,J459+C460+D460-E460-H460-Assumptions!$C$5,0)</f>
        <v>0</v>
      </c>
      <c r="J460" s="4">
        <f t="shared" si="40"/>
        <v>577001.12074271648</v>
      </c>
      <c r="K460" s="4">
        <f t="shared" si="37"/>
        <v>19848.248516079035</v>
      </c>
      <c r="L460" s="9">
        <f>(IF((Assumptions!$C$12/12)-E460&lt;0,0,(Assumptions!$C$12/12)-E460))</f>
        <v>0</v>
      </c>
      <c r="O460" s="9">
        <f t="shared" si="38"/>
        <v>0</v>
      </c>
      <c r="P460" s="35">
        <f>Assumptions!$C$12/12</f>
        <v>2916.6666666666665</v>
      </c>
      <c r="Q460" s="9">
        <f>Assumptions!$C$13/12</f>
        <v>1833.3333333333333</v>
      </c>
    </row>
    <row r="461" spans="1:17">
      <c r="A461" s="3">
        <f>Evaporation!A460</f>
        <v>28550</v>
      </c>
      <c r="B461" s="9">
        <f t="shared" si="39"/>
        <v>1978</v>
      </c>
      <c r="C461" s="4">
        <f>Assumptions!$C$1/Assumptions!$C$2*VLOOKUP(A461,Inflow!$A$2:$B$781,2,FALSE)</f>
        <v>0</v>
      </c>
      <c r="D461">
        <f>VLOOKUP(A461,'Supplemental Flows'!$A$2:$B$781,2,FALSE)</f>
        <v>0</v>
      </c>
      <c r="E461" s="9">
        <f>VLOOKUP(J460,Assumptions!$D$33:$E$127,2)/12</f>
        <v>7500.0000161400885</v>
      </c>
      <c r="F461" s="4">
        <f>VLOOKUP(J460,'Capacity Curve'!$C$2:$E$98,3,TRUE)</f>
        <v>22400</v>
      </c>
      <c r="G461" s="12">
        <f>VLOOKUP(A461,Evaporation!$A$2:$F$781,6,FALSE)/12</f>
        <v>0.12303833333333335</v>
      </c>
      <c r="H461" s="4">
        <f t="shared" si="36"/>
        <v>2756.0586666666668</v>
      </c>
      <c r="I461" s="4">
        <f>IF(J460+C461+D461-E461-H461&gt;Assumptions!$C$5,J460+C461+D461-E461-H461-Assumptions!$C$5,0)</f>
        <v>0</v>
      </c>
      <c r="J461" s="4">
        <f t="shared" si="40"/>
        <v>566745.0620599098</v>
      </c>
      <c r="K461" s="4">
        <f t="shared" si="37"/>
        <v>19848.248516079035</v>
      </c>
      <c r="L461" s="9">
        <f>(IF((Assumptions!$C$12/12)-E461&lt;0,0,(Assumptions!$C$12/12)-E461))</f>
        <v>0</v>
      </c>
      <c r="O461" s="9">
        <f t="shared" si="38"/>
        <v>0</v>
      </c>
      <c r="P461" s="35">
        <f>Assumptions!$C$12/12</f>
        <v>2916.6666666666665</v>
      </c>
      <c r="Q461" s="9">
        <f>Assumptions!$C$13/12</f>
        <v>1833.3333333333333</v>
      </c>
    </row>
    <row r="462" spans="1:17">
      <c r="A462" s="3">
        <f>Evaporation!A461</f>
        <v>28581</v>
      </c>
      <c r="B462" s="9">
        <f t="shared" si="39"/>
        <v>1978</v>
      </c>
      <c r="C462" s="4">
        <f>Assumptions!$C$1/Assumptions!$C$2*VLOOKUP(A462,Inflow!$A$2:$B$781,2,FALSE)</f>
        <v>0</v>
      </c>
      <c r="D462">
        <f>VLOOKUP(A462,'Supplemental Flows'!$A$2:$B$781,2,FALSE)</f>
        <v>0</v>
      </c>
      <c r="E462" s="9">
        <f>VLOOKUP(J461,Assumptions!$D$33:$E$127,2)/12</f>
        <v>7500.0000161400885</v>
      </c>
      <c r="F462" s="4">
        <f>VLOOKUP(J461,'Capacity Curve'!$C$2:$E$98,3,TRUE)</f>
        <v>22400</v>
      </c>
      <c r="G462" s="12">
        <f>VLOOKUP(A462,Evaporation!$A$2:$F$781,6,FALSE)/12</f>
        <v>0.28835750000000004</v>
      </c>
      <c r="H462" s="4">
        <f t="shared" si="36"/>
        <v>6459.2080000000005</v>
      </c>
      <c r="I462" s="4">
        <f>IF(J461+C462+D462-E462-H462&gt;Assumptions!$C$5,J461+C462+D462-E462-H462-Assumptions!$C$5,0)</f>
        <v>0</v>
      </c>
      <c r="J462" s="4">
        <f t="shared" si="40"/>
        <v>552785.85404376977</v>
      </c>
      <c r="K462" s="4">
        <f t="shared" si="37"/>
        <v>19848.248516079035</v>
      </c>
      <c r="L462" s="9">
        <f>(IF((Assumptions!$C$12/12)-E462&lt;0,0,(Assumptions!$C$12/12)-E462))</f>
        <v>0</v>
      </c>
      <c r="O462" s="9">
        <f t="shared" si="38"/>
        <v>0</v>
      </c>
      <c r="P462" s="35">
        <f>Assumptions!$C$12/12</f>
        <v>2916.6666666666665</v>
      </c>
      <c r="Q462" s="9">
        <f>Assumptions!$C$13/12</f>
        <v>1833.3333333333333</v>
      </c>
    </row>
    <row r="463" spans="1:17">
      <c r="A463" s="3">
        <f>Evaporation!A462</f>
        <v>28611</v>
      </c>
      <c r="B463" s="9">
        <f t="shared" si="39"/>
        <v>1978</v>
      </c>
      <c r="C463" s="4">
        <f>Assumptions!$C$1/Assumptions!$C$2*VLOOKUP(A463,Inflow!$A$2:$B$781,2,FALSE)</f>
        <v>0</v>
      </c>
      <c r="D463">
        <f>VLOOKUP(A463,'Supplemental Flows'!$A$2:$B$781,2,FALSE)</f>
        <v>0</v>
      </c>
      <c r="E463" s="9">
        <f>VLOOKUP(J462,Assumptions!$D$33:$E$127,2)/12</f>
        <v>7500.0000148865392</v>
      </c>
      <c r="F463" s="4">
        <f>VLOOKUP(J462,'Capacity Curve'!$C$2:$E$98,3,TRUE)</f>
        <v>21700</v>
      </c>
      <c r="G463" s="12">
        <f>VLOOKUP(A463,Evaporation!$A$2:$F$781,6,FALSE)/12</f>
        <v>2.1259166666666662E-2</v>
      </c>
      <c r="H463" s="4">
        <f t="shared" si="36"/>
        <v>461.32391666666655</v>
      </c>
      <c r="I463" s="4">
        <f>IF(J462+C463+D463-E463-H463&gt;Assumptions!$C$5,J462+C463+D463-E463-H463-Assumptions!$C$5,0)</f>
        <v>0</v>
      </c>
      <c r="J463" s="4">
        <f t="shared" si="40"/>
        <v>544824.5301122166</v>
      </c>
      <c r="K463" s="4">
        <f t="shared" si="37"/>
        <v>19848.248516079035</v>
      </c>
      <c r="L463" s="9">
        <f>(IF((Assumptions!$C$12/12)-E463&lt;0,0,(Assumptions!$C$12/12)-E463))</f>
        <v>0</v>
      </c>
      <c r="O463" s="9">
        <f t="shared" si="38"/>
        <v>0</v>
      </c>
      <c r="P463" s="35">
        <f>Assumptions!$C$12/12</f>
        <v>2916.6666666666665</v>
      </c>
      <c r="Q463" s="9">
        <f>Assumptions!$C$13/12</f>
        <v>1833.3333333333333</v>
      </c>
    </row>
    <row r="464" spans="1:17">
      <c r="A464" s="3">
        <f>Evaporation!A463</f>
        <v>28642</v>
      </c>
      <c r="B464" s="9">
        <f t="shared" si="39"/>
        <v>1978</v>
      </c>
      <c r="C464" s="4">
        <f>Assumptions!$C$1/Assumptions!$C$2*VLOOKUP(A464,Inflow!$A$2:$B$781,2,FALSE)</f>
        <v>0</v>
      </c>
      <c r="D464">
        <f>VLOOKUP(A464,'Supplemental Flows'!$A$2:$B$781,2,FALSE)</f>
        <v>0</v>
      </c>
      <c r="E464" s="9">
        <f>VLOOKUP(J463,Assumptions!$D$33:$E$127,2)/12</f>
        <v>7500.0000148865392</v>
      </c>
      <c r="F464" s="4">
        <f>VLOOKUP(J463,'Capacity Curve'!$C$2:$E$98,3,TRUE)</f>
        <v>21700</v>
      </c>
      <c r="G464" s="12">
        <f>VLOOKUP(A464,Evaporation!$A$2:$F$781,6,FALSE)/12</f>
        <v>0.45909416666666675</v>
      </c>
      <c r="H464" s="4">
        <f t="shared" si="36"/>
        <v>9962.3434166666684</v>
      </c>
      <c r="I464" s="4">
        <f>IF(J463+C464+D464-E464-H464&gt;Assumptions!$C$5,J463+C464+D464-E464-H464-Assumptions!$C$5,0)</f>
        <v>0</v>
      </c>
      <c r="J464" s="4">
        <f t="shared" si="40"/>
        <v>527362.18668066349</v>
      </c>
      <c r="K464" s="4">
        <f t="shared" si="37"/>
        <v>19848.248516079035</v>
      </c>
      <c r="L464" s="9">
        <f>(IF((Assumptions!$C$12/12)-E464&lt;0,0,(Assumptions!$C$12/12)-E464))</f>
        <v>0</v>
      </c>
      <c r="O464" s="9">
        <f t="shared" si="38"/>
        <v>0</v>
      </c>
      <c r="P464" s="35">
        <f>Assumptions!$C$12/12</f>
        <v>2916.6666666666665</v>
      </c>
      <c r="Q464" s="9">
        <f>Assumptions!$C$13/12</f>
        <v>1833.3333333333333</v>
      </c>
    </row>
    <row r="465" spans="1:17">
      <c r="A465" s="3">
        <f>Evaporation!A464</f>
        <v>28672</v>
      </c>
      <c r="B465" s="9">
        <f t="shared" si="39"/>
        <v>1978</v>
      </c>
      <c r="C465" s="4">
        <f>Assumptions!$C$1/Assumptions!$C$2*VLOOKUP(A465,Inflow!$A$2:$B$781,2,FALSE)</f>
        <v>0</v>
      </c>
      <c r="D465">
        <f>VLOOKUP(A465,'Supplemental Flows'!$A$2:$B$781,2,FALSE)</f>
        <v>0</v>
      </c>
      <c r="E465" s="9">
        <f>VLOOKUP(J464,Assumptions!$D$33:$E$127,2)/12</f>
        <v>7500.0000137157913</v>
      </c>
      <c r="F465" s="4">
        <f>VLOOKUP(J464,'Capacity Curve'!$C$2:$E$98,3,TRUE)</f>
        <v>21000</v>
      </c>
      <c r="G465" s="12">
        <f>VLOOKUP(A465,Evaporation!$A$2:$F$781,6,FALSE)/12</f>
        <v>0.75018750000000012</v>
      </c>
      <c r="H465" s="4">
        <f t="shared" si="36"/>
        <v>15753.937500000002</v>
      </c>
      <c r="I465" s="4">
        <f>IF(J464+C465+D465-E465-H465&gt;Assumptions!$C$5,J464+C465+D465-E465-H465-Assumptions!$C$5,0)</f>
        <v>0</v>
      </c>
      <c r="J465" s="4">
        <f t="shared" si="40"/>
        <v>504108.24916694767</v>
      </c>
      <c r="K465" s="4">
        <f t="shared" si="37"/>
        <v>19848.248516079035</v>
      </c>
      <c r="L465" s="9">
        <f>(IF((Assumptions!$C$12/12)-E465&lt;0,0,(Assumptions!$C$12/12)-E465))</f>
        <v>0</v>
      </c>
      <c r="O465" s="9">
        <f t="shared" si="38"/>
        <v>0</v>
      </c>
      <c r="P465" s="35">
        <f>Assumptions!$C$12/12</f>
        <v>2916.6666666666665</v>
      </c>
      <c r="Q465" s="9">
        <f>Assumptions!$C$13/12</f>
        <v>1833.3333333333333</v>
      </c>
    </row>
    <row r="466" spans="1:17">
      <c r="A466" s="3">
        <f>Evaporation!A465</f>
        <v>28703</v>
      </c>
      <c r="B466" s="9">
        <f t="shared" si="39"/>
        <v>1978</v>
      </c>
      <c r="C466" s="4">
        <f>Assumptions!$C$1/Assumptions!$C$2*VLOOKUP(A466,Inflow!$A$2:$B$781,2,FALSE)</f>
        <v>0</v>
      </c>
      <c r="D466">
        <f>VLOOKUP(A466,'Supplemental Flows'!$A$2:$B$781,2,FALSE)</f>
        <v>0</v>
      </c>
      <c r="E466" s="9">
        <f>VLOOKUP(J465,Assumptions!$D$33:$E$127,2)/12</f>
        <v>7500.0000126289524</v>
      </c>
      <c r="F466" s="4">
        <f>VLOOKUP(J465,'Capacity Curve'!$C$2:$E$98,3,TRUE)</f>
        <v>20460</v>
      </c>
      <c r="G466" s="12">
        <f>VLOOKUP(A466,Evaporation!$A$2:$F$781,6,FALSE)/12</f>
        <v>0.48929666666666666</v>
      </c>
      <c r="H466" s="4">
        <f t="shared" si="36"/>
        <v>10011.0098</v>
      </c>
      <c r="I466" s="4">
        <f>IF(J465+C466+D466-E466-H466&gt;Assumptions!$C$5,J465+C466+D466-E466-H466-Assumptions!$C$5,0)</f>
        <v>0</v>
      </c>
      <c r="J466" s="4">
        <f t="shared" si="40"/>
        <v>486597.23935431871</v>
      </c>
      <c r="K466" s="4">
        <f t="shared" si="37"/>
        <v>19848.248516079035</v>
      </c>
      <c r="L466" s="9">
        <f>(IF((Assumptions!$C$12/12)-E466&lt;0,0,(Assumptions!$C$12/12)-E466))</f>
        <v>0</v>
      </c>
      <c r="O466" s="9">
        <f t="shared" si="38"/>
        <v>0</v>
      </c>
      <c r="P466" s="35">
        <f>Assumptions!$C$12/12</f>
        <v>2916.6666666666665</v>
      </c>
      <c r="Q466" s="9">
        <f>Assumptions!$C$13/12</f>
        <v>1833.3333333333333</v>
      </c>
    </row>
    <row r="467" spans="1:17">
      <c r="A467" s="3">
        <f>Evaporation!A466</f>
        <v>28734</v>
      </c>
      <c r="B467" s="9">
        <f t="shared" si="39"/>
        <v>1978</v>
      </c>
      <c r="C467" s="4">
        <f>Assumptions!$C$1/Assumptions!$C$2*VLOOKUP(A467,Inflow!$A$2:$B$781,2,FALSE)</f>
        <v>0</v>
      </c>
      <c r="D467">
        <f>VLOOKUP(A467,'Supplemental Flows'!$A$2:$B$781,2,FALSE)</f>
        <v>0</v>
      </c>
      <c r="E467" s="9">
        <f>VLOOKUP(J466,Assumptions!$D$33:$E$127,2)/12</f>
        <v>7500.0000116362753</v>
      </c>
      <c r="F467" s="4">
        <f>VLOOKUP(J466,'Capacity Curve'!$C$2:$E$98,3,TRUE)</f>
        <v>18900</v>
      </c>
      <c r="G467" s="12">
        <f>VLOOKUP(A467,Evaporation!$A$2:$F$781,6,FALSE)/12</f>
        <v>0.28911333333333333</v>
      </c>
      <c r="H467" s="4">
        <f t="shared" si="36"/>
        <v>5464.2420000000002</v>
      </c>
      <c r="I467" s="4">
        <f>IF(J466+C467+D467-E467-H467&gt;Assumptions!$C$5,J466+C467+D467-E467-H467-Assumptions!$C$5,0)</f>
        <v>0</v>
      </c>
      <c r="J467" s="4">
        <f t="shared" si="40"/>
        <v>473632.99734268239</v>
      </c>
      <c r="K467" s="4">
        <f t="shared" si="37"/>
        <v>19848.248516079035</v>
      </c>
      <c r="L467" s="9">
        <f>(IF((Assumptions!$C$12/12)-E467&lt;0,0,(Assumptions!$C$12/12)-E467))</f>
        <v>0</v>
      </c>
      <c r="O467" s="9">
        <f t="shared" si="38"/>
        <v>0</v>
      </c>
      <c r="P467" s="35">
        <f>Assumptions!$C$12/12</f>
        <v>2916.6666666666665</v>
      </c>
      <c r="Q467" s="9">
        <f>Assumptions!$C$13/12</f>
        <v>1833.3333333333333</v>
      </c>
    </row>
    <row r="468" spans="1:17">
      <c r="A468" s="3">
        <f>Evaporation!A467</f>
        <v>28764</v>
      </c>
      <c r="B468" s="9">
        <f t="shared" si="39"/>
        <v>1978</v>
      </c>
      <c r="C468" s="4">
        <f>Assumptions!$C$1/Assumptions!$C$2*VLOOKUP(A468,Inflow!$A$2:$B$781,2,FALSE)</f>
        <v>0</v>
      </c>
      <c r="D468">
        <f>VLOOKUP(A468,'Supplemental Flows'!$A$2:$B$781,2,FALSE)</f>
        <v>0</v>
      </c>
      <c r="E468" s="9">
        <f>VLOOKUP(J467,Assumptions!$D$33:$E$127,2)/12</f>
        <v>7500.0000116362753</v>
      </c>
      <c r="F468" s="4">
        <f>VLOOKUP(J467,'Capacity Curve'!$C$2:$E$98,3,TRUE)</f>
        <v>18900</v>
      </c>
      <c r="G468" s="12">
        <f>VLOOKUP(A468,Evaporation!$A$2:$F$781,6,FALSE)/12</f>
        <v>0.40754333333333337</v>
      </c>
      <c r="H468" s="4">
        <f t="shared" si="36"/>
        <v>7702.5690000000004</v>
      </c>
      <c r="I468" s="4">
        <f>IF(J467+C468+D468-E468-H468&gt;Assumptions!$C$5,J467+C468+D468-E468-H468-Assumptions!$C$5,0)</f>
        <v>0</v>
      </c>
      <c r="J468" s="4">
        <f t="shared" si="40"/>
        <v>458430.42833104607</v>
      </c>
      <c r="K468" s="4">
        <f t="shared" si="37"/>
        <v>19848.248516079035</v>
      </c>
      <c r="L468" s="9">
        <f>(IF((Assumptions!$C$12/12)-E468&lt;0,0,(Assumptions!$C$12/12)-E468))</f>
        <v>0</v>
      </c>
      <c r="O468" s="9">
        <f t="shared" si="38"/>
        <v>0</v>
      </c>
      <c r="P468" s="35">
        <f>Assumptions!$C$12/12</f>
        <v>2916.6666666666665</v>
      </c>
      <c r="Q468" s="9">
        <f>Assumptions!$C$13/12</f>
        <v>1833.3333333333333</v>
      </c>
    </row>
    <row r="469" spans="1:17">
      <c r="A469" s="3">
        <f>Evaporation!A468</f>
        <v>28795</v>
      </c>
      <c r="B469" s="9">
        <f t="shared" si="39"/>
        <v>1978</v>
      </c>
      <c r="C469" s="4">
        <f>Assumptions!$C$1/Assumptions!$C$2*VLOOKUP(A469,Inflow!$A$2:$B$781,2,FALSE)</f>
        <v>0</v>
      </c>
      <c r="D469">
        <f>VLOOKUP(A469,'Supplemental Flows'!$A$2:$B$781,2,FALSE)</f>
        <v>0</v>
      </c>
      <c r="E469" s="9">
        <f>VLOOKUP(J468,Assumptions!$D$33:$E$127,2)/12</f>
        <v>7500.0000107363157</v>
      </c>
      <c r="F469" s="4">
        <f>VLOOKUP(J468,'Capacity Curve'!$C$2:$E$98,3,TRUE)</f>
        <v>18400</v>
      </c>
      <c r="G469" s="12">
        <f>VLOOKUP(A469,Evaporation!$A$2:$F$781,6,FALSE)/12</f>
        <v>-0.14503333333333332</v>
      </c>
      <c r="H469" s="4">
        <f t="shared" si="36"/>
        <v>-2668.6133333333332</v>
      </c>
      <c r="I469" s="4">
        <f>IF(J468+C469+D469-E469-H469&gt;Assumptions!$C$5,J468+C469+D469-E469-H469-Assumptions!$C$5,0)</f>
        <v>0</v>
      </c>
      <c r="J469" s="4">
        <f t="shared" si="40"/>
        <v>453599.04165364313</v>
      </c>
      <c r="K469" s="4">
        <f t="shared" si="37"/>
        <v>19848.248516079035</v>
      </c>
      <c r="L469" s="9">
        <f>(IF((Assumptions!$C$12/12)-E469&lt;0,0,(Assumptions!$C$12/12)-E469))</f>
        <v>0</v>
      </c>
      <c r="O469" s="9">
        <f t="shared" si="38"/>
        <v>0</v>
      </c>
      <c r="P469" s="35">
        <f>Assumptions!$C$12/12</f>
        <v>2916.6666666666665</v>
      </c>
      <c r="Q469" s="9">
        <f>Assumptions!$C$13/12</f>
        <v>1833.3333333333333</v>
      </c>
    </row>
    <row r="470" spans="1:17">
      <c r="A470" s="3">
        <f>Evaporation!A469</f>
        <v>28825</v>
      </c>
      <c r="B470" s="9">
        <f t="shared" si="39"/>
        <v>1978</v>
      </c>
      <c r="C470" s="4">
        <f>Assumptions!$C$1/Assumptions!$C$2*VLOOKUP(A470,Inflow!$A$2:$B$781,2,FALSE)</f>
        <v>0</v>
      </c>
      <c r="D470">
        <f>VLOOKUP(A470,'Supplemental Flows'!$A$2:$B$781,2,FALSE)</f>
        <v>0</v>
      </c>
      <c r="E470" s="9">
        <f>VLOOKUP(J469,Assumptions!$D$33:$E$127,2)/12</f>
        <v>7500.0000107363157</v>
      </c>
      <c r="F470" s="4">
        <f>VLOOKUP(J469,'Capacity Curve'!$C$2:$E$98,3,TRUE)</f>
        <v>18400</v>
      </c>
      <c r="G470" s="12">
        <f>VLOOKUP(A470,Evaporation!$A$2:$F$781,6,FALSE)/12</f>
        <v>9.3686666666666682E-2</v>
      </c>
      <c r="H470" s="4">
        <f t="shared" si="36"/>
        <v>1723.8346666666669</v>
      </c>
      <c r="I470" s="4">
        <f>IF(J469+C470+D470-E470-H470&gt;Assumptions!$C$5,J469+C470+D470-E470-H470-Assumptions!$C$5,0)</f>
        <v>0</v>
      </c>
      <c r="J470" s="4">
        <f t="shared" si="40"/>
        <v>444375.20697624015</v>
      </c>
      <c r="K470" s="4">
        <f t="shared" si="37"/>
        <v>19848.248516079035</v>
      </c>
      <c r="L470" s="9">
        <f>(IF((Assumptions!$C$12/12)-E470&lt;0,0,(Assumptions!$C$12/12)-E470))</f>
        <v>0</v>
      </c>
      <c r="M470" s="9">
        <f>SUM(L459:L470)</f>
        <v>0</v>
      </c>
      <c r="N470" s="9">
        <f>SUM(E459:E470)</f>
        <v>90000.00016812855</v>
      </c>
      <c r="O470" s="9">
        <f t="shared" si="38"/>
        <v>0</v>
      </c>
      <c r="P470" s="35">
        <f>Assumptions!$C$12/12</f>
        <v>2916.6666666666665</v>
      </c>
      <c r="Q470" s="9">
        <f>Assumptions!$C$13/12</f>
        <v>1833.3333333333333</v>
      </c>
    </row>
    <row r="471" spans="1:17">
      <c r="A471" s="3">
        <f>Evaporation!A470</f>
        <v>28856</v>
      </c>
      <c r="B471" s="9">
        <f t="shared" si="39"/>
        <v>1979</v>
      </c>
      <c r="C471" s="4">
        <f>Assumptions!$C$1/Assumptions!$C$2*VLOOKUP(A471,Inflow!$A$2:$B$781,2,FALSE)</f>
        <v>0</v>
      </c>
      <c r="D471">
        <f>VLOOKUP(A471,'Supplemental Flows'!$A$2:$B$781,2,FALSE)</f>
        <v>0</v>
      </c>
      <c r="E471" s="9">
        <f>VLOOKUP(J470,Assumptions!$D$33:$E$127,2)/12</f>
        <v>7500.0000098953169</v>
      </c>
      <c r="F471" s="4">
        <f>VLOOKUP(J470,'Capacity Curve'!$C$2:$E$98,3,TRUE)</f>
        <v>13240</v>
      </c>
      <c r="G471" s="12">
        <f>VLOOKUP(A471,Evaporation!$A$2:$F$781,6,FALSE)/12</f>
        <v>-9.5692500000000014E-2</v>
      </c>
      <c r="H471" s="4">
        <f t="shared" si="36"/>
        <v>-1266.9687000000001</v>
      </c>
      <c r="I471" s="4">
        <f>IF(J470+C471+D471-E471-H471&gt;Assumptions!$C$5,J470+C471+D471-E471-H471-Assumptions!$C$5,0)</f>
        <v>0</v>
      </c>
      <c r="J471" s="4">
        <f t="shared" si="40"/>
        <v>438142.17566634488</v>
      </c>
      <c r="K471" s="4">
        <f t="shared" si="37"/>
        <v>19848.248516079035</v>
      </c>
      <c r="L471" s="9">
        <f>(IF((Assumptions!$C$12/12)-E471&lt;0,0,(Assumptions!$C$12/12)-E471))</f>
        <v>0</v>
      </c>
      <c r="O471" s="9">
        <f t="shared" si="38"/>
        <v>0</v>
      </c>
      <c r="P471" s="35">
        <f>Assumptions!$C$12/12</f>
        <v>2916.6666666666665</v>
      </c>
      <c r="Q471" s="9">
        <f>Assumptions!$C$13/12</f>
        <v>1833.3333333333333</v>
      </c>
    </row>
    <row r="472" spans="1:17">
      <c r="A472" s="3">
        <f>Evaporation!A471</f>
        <v>28887</v>
      </c>
      <c r="B472" s="9">
        <f t="shared" si="39"/>
        <v>1979</v>
      </c>
      <c r="C472" s="4">
        <f>Assumptions!$C$1/Assumptions!$C$2*VLOOKUP(A472,Inflow!$A$2:$B$781,2,FALSE)</f>
        <v>0</v>
      </c>
      <c r="D472">
        <f>VLOOKUP(A472,'Supplemental Flows'!$A$2:$B$781,2,FALSE)</f>
        <v>0</v>
      </c>
      <c r="E472" s="9">
        <f>VLOOKUP(J471,Assumptions!$D$33:$E$127,2)/12</f>
        <v>7500.0000098953169</v>
      </c>
      <c r="F472" s="4">
        <f>VLOOKUP(J471,'Capacity Curve'!$C$2:$E$98,3,TRUE)</f>
        <v>13240</v>
      </c>
      <c r="G472" s="12">
        <f>VLOOKUP(A472,Evaporation!$A$2:$F$781,6,FALSE)/12</f>
        <v>-7.209666666666667E-2</v>
      </c>
      <c r="H472" s="4">
        <f t="shared" si="36"/>
        <v>-954.55986666666672</v>
      </c>
      <c r="I472" s="4">
        <f>IF(J471+C472+D472-E472-H472&gt;Assumptions!$C$5,J471+C472+D472-E472-H472-Assumptions!$C$5,0)</f>
        <v>0</v>
      </c>
      <c r="J472" s="4">
        <f t="shared" si="40"/>
        <v>431596.73552311625</v>
      </c>
      <c r="K472" s="4">
        <f t="shared" si="37"/>
        <v>19848.248516079035</v>
      </c>
      <c r="L472" s="9">
        <f>(IF((Assumptions!$C$12/12)-E472&lt;0,0,(Assumptions!$C$12/12)-E472))</f>
        <v>0</v>
      </c>
      <c r="O472" s="9">
        <f t="shared" si="38"/>
        <v>0</v>
      </c>
      <c r="P472" s="35">
        <f>Assumptions!$C$12/12</f>
        <v>2916.6666666666665</v>
      </c>
      <c r="Q472" s="9">
        <f>Assumptions!$C$13/12</f>
        <v>1833.3333333333333</v>
      </c>
    </row>
    <row r="473" spans="1:17">
      <c r="A473" s="3">
        <f>Evaporation!A472</f>
        <v>28915</v>
      </c>
      <c r="B473" s="9">
        <f t="shared" si="39"/>
        <v>1979</v>
      </c>
      <c r="C473" s="4">
        <f>Assumptions!$C$1/Assumptions!$C$2*VLOOKUP(A473,Inflow!$A$2:$B$781,2,FALSE)</f>
        <v>25233</v>
      </c>
      <c r="D473">
        <f>VLOOKUP(A473,'Supplemental Flows'!$A$2:$B$781,2,FALSE)</f>
        <v>0</v>
      </c>
      <c r="E473" s="9">
        <f>VLOOKUP(J472,Assumptions!$D$33:$E$127,2)/12</f>
        <v>7500.000009106071</v>
      </c>
      <c r="F473" s="4">
        <f>VLOOKUP(J472,'Capacity Curve'!$C$2:$E$98,3,TRUE)</f>
        <v>12820</v>
      </c>
      <c r="G473" s="12">
        <f>VLOOKUP(A473,Evaporation!$A$2:$F$781,6,FALSE)/12</f>
        <v>-0.1441875</v>
      </c>
      <c r="H473" s="4">
        <f t="shared" si="36"/>
        <v>-1848.4837499999999</v>
      </c>
      <c r="I473" s="4">
        <f>IF(J472+C473+D473-E473-H473&gt;Assumptions!$C$5,J472+C473+D473-E473-H473-Assumptions!$C$5,0)</f>
        <v>0</v>
      </c>
      <c r="J473" s="4">
        <f t="shared" si="40"/>
        <v>451178.2192640102</v>
      </c>
      <c r="K473" s="4">
        <f t="shared" si="37"/>
        <v>19848.248516079035</v>
      </c>
      <c r="L473" s="9">
        <f>(IF((Assumptions!$C$12/12)-E473&lt;0,0,(Assumptions!$C$12/12)-E473))</f>
        <v>0</v>
      </c>
      <c r="O473" s="9">
        <f t="shared" si="38"/>
        <v>0</v>
      </c>
      <c r="P473" s="35">
        <f>Assumptions!$C$12/12</f>
        <v>2916.6666666666665</v>
      </c>
      <c r="Q473" s="9">
        <f>Assumptions!$C$13/12</f>
        <v>1833.3333333333333</v>
      </c>
    </row>
    <row r="474" spans="1:17">
      <c r="A474" s="3">
        <f>Evaporation!A473</f>
        <v>28946</v>
      </c>
      <c r="B474" s="9">
        <f t="shared" si="39"/>
        <v>1979</v>
      </c>
      <c r="C474" s="4">
        <f>Assumptions!$C$1/Assumptions!$C$2*VLOOKUP(A474,Inflow!$A$2:$B$781,2,FALSE)</f>
        <v>22903</v>
      </c>
      <c r="D474">
        <f>VLOOKUP(A474,'Supplemental Flows'!$A$2:$B$781,2,FALSE)</f>
        <v>0</v>
      </c>
      <c r="E474" s="9">
        <f>VLOOKUP(J473,Assumptions!$D$33:$E$127,2)/12</f>
        <v>7500.0000098953169</v>
      </c>
      <c r="F474" s="4">
        <f>VLOOKUP(J473,'Capacity Curve'!$C$2:$E$98,3,TRUE)</f>
        <v>13240</v>
      </c>
      <c r="G474" s="12">
        <f>VLOOKUP(A474,Evaporation!$A$2:$F$781,6,FALSE)/12</f>
        <v>9.5275000000000012E-2</v>
      </c>
      <c r="H474" s="4">
        <f t="shared" si="36"/>
        <v>1261.4410000000003</v>
      </c>
      <c r="I474" s="4">
        <f>IF(J473+C474+D474-E474-H474&gt;Assumptions!$C$5,J473+C474+D474-E474-H474-Assumptions!$C$5,0)</f>
        <v>0</v>
      </c>
      <c r="J474" s="4">
        <f t="shared" si="40"/>
        <v>465319.77825411491</v>
      </c>
      <c r="K474" s="4">
        <f t="shared" si="37"/>
        <v>19848.248516079035</v>
      </c>
      <c r="L474" s="9">
        <f>(IF((Assumptions!$C$12/12)-E474&lt;0,0,(Assumptions!$C$12/12)-E474))</f>
        <v>0</v>
      </c>
      <c r="O474" s="9">
        <f t="shared" si="38"/>
        <v>0</v>
      </c>
      <c r="P474" s="35">
        <f>Assumptions!$C$12/12</f>
        <v>2916.6666666666665</v>
      </c>
      <c r="Q474" s="9">
        <f>Assumptions!$C$13/12</f>
        <v>1833.3333333333333</v>
      </c>
    </row>
    <row r="475" spans="1:17">
      <c r="A475" s="3">
        <f>Evaporation!A474</f>
        <v>28976</v>
      </c>
      <c r="B475" s="9">
        <f t="shared" si="39"/>
        <v>1979</v>
      </c>
      <c r="C475" s="4">
        <f>Assumptions!$C$1/Assumptions!$C$2*VLOOKUP(A475,Inflow!$A$2:$B$781,2,FALSE)</f>
        <v>38215</v>
      </c>
      <c r="D475">
        <f>VLOOKUP(A475,'Supplemental Flows'!$A$2:$B$781,2,FALSE)</f>
        <v>0</v>
      </c>
      <c r="E475" s="9">
        <f>VLOOKUP(J474,Assumptions!$D$33:$E$127,2)/12</f>
        <v>7500.0000107363157</v>
      </c>
      <c r="F475" s="4">
        <f>VLOOKUP(J474,'Capacity Curve'!$C$2:$E$98,3,TRUE)</f>
        <v>18400</v>
      </c>
      <c r="G475" s="12">
        <f>VLOOKUP(A475,Evaporation!$A$2:$F$781,6,FALSE)/12</f>
        <v>-0.22715166666666667</v>
      </c>
      <c r="H475" s="4">
        <f t="shared" si="36"/>
        <v>-4179.5906666666669</v>
      </c>
      <c r="I475" s="4">
        <f>IF(J474+C475+D475-E475-H475&gt;Assumptions!$C$5,J474+C475+D475-E475-H475-Assumptions!$C$5,0)</f>
        <v>0</v>
      </c>
      <c r="J475" s="4">
        <f t="shared" si="40"/>
        <v>500214.36891004525</v>
      </c>
      <c r="K475" s="4">
        <f t="shared" si="37"/>
        <v>19848.248516079035</v>
      </c>
      <c r="L475" s="9">
        <f>(IF((Assumptions!$C$12/12)-E475&lt;0,0,(Assumptions!$C$12/12)-E475))</f>
        <v>0</v>
      </c>
      <c r="O475" s="9">
        <f t="shared" si="38"/>
        <v>0</v>
      </c>
      <c r="P475" s="35">
        <f>Assumptions!$C$12/12</f>
        <v>2916.6666666666665</v>
      </c>
      <c r="Q475" s="9">
        <f>Assumptions!$C$13/12</f>
        <v>1833.3333333333333</v>
      </c>
    </row>
    <row r="476" spans="1:17">
      <c r="A476" s="3">
        <f>Evaporation!A475</f>
        <v>29007</v>
      </c>
      <c r="B476" s="9">
        <f t="shared" si="39"/>
        <v>1979</v>
      </c>
      <c r="C476" s="4">
        <f>Assumptions!$C$1/Assumptions!$C$2*VLOOKUP(A476,Inflow!$A$2:$B$781,2,FALSE)</f>
        <v>4849</v>
      </c>
      <c r="D476">
        <f>VLOOKUP(A476,'Supplemental Flows'!$A$2:$B$781,2,FALSE)</f>
        <v>0</v>
      </c>
      <c r="E476" s="9">
        <f>VLOOKUP(J475,Assumptions!$D$33:$E$127,2)/12</f>
        <v>7500.0000126289524</v>
      </c>
      <c r="F476" s="4">
        <f>VLOOKUP(J475,'Capacity Curve'!$C$2:$E$98,3,TRUE)</f>
        <v>20460</v>
      </c>
      <c r="G476" s="12">
        <f>VLOOKUP(A476,Evaporation!$A$2:$F$781,6,FALSE)/12</f>
        <v>0.37718083333333335</v>
      </c>
      <c r="H476" s="4">
        <f t="shared" si="36"/>
        <v>7717.11985</v>
      </c>
      <c r="I476" s="4">
        <f>IF(J475+C476+D476-E476-H476&gt;Assumptions!$C$5,J475+C476+D476-E476-H476-Assumptions!$C$5,0)</f>
        <v>0</v>
      </c>
      <c r="J476" s="4">
        <f t="shared" si="40"/>
        <v>489846.24904741626</v>
      </c>
      <c r="K476" s="4">
        <f t="shared" si="37"/>
        <v>19848.248516079035</v>
      </c>
      <c r="L476" s="9">
        <f>(IF((Assumptions!$C$12/12)-E476&lt;0,0,(Assumptions!$C$12/12)-E476))</f>
        <v>0</v>
      </c>
      <c r="O476" s="9">
        <f t="shared" si="38"/>
        <v>0</v>
      </c>
      <c r="P476" s="35">
        <f>Assumptions!$C$12/12</f>
        <v>2916.6666666666665</v>
      </c>
      <c r="Q476" s="9">
        <f>Assumptions!$C$13/12</f>
        <v>1833.3333333333333</v>
      </c>
    </row>
    <row r="477" spans="1:17">
      <c r="A477" s="3">
        <f>Evaporation!A476</f>
        <v>29037</v>
      </c>
      <c r="B477" s="9">
        <f t="shared" si="39"/>
        <v>1979</v>
      </c>
      <c r="C477" s="4">
        <f>Assumptions!$C$1/Assumptions!$C$2*VLOOKUP(A477,Inflow!$A$2:$B$781,2,FALSE)</f>
        <v>0</v>
      </c>
      <c r="D477">
        <f>VLOOKUP(A477,'Supplemental Flows'!$A$2:$B$781,2,FALSE)</f>
        <v>0</v>
      </c>
      <c r="E477" s="9">
        <f>VLOOKUP(J476,Assumptions!$D$33:$E$127,2)/12</f>
        <v>7500.0000116362753</v>
      </c>
      <c r="F477" s="4">
        <f>VLOOKUP(J476,'Capacity Curve'!$C$2:$E$98,3,TRUE)</f>
        <v>18900</v>
      </c>
      <c r="G477" s="12">
        <f>VLOOKUP(A477,Evaporation!$A$2:$F$781,6,FALSE)/12</f>
        <v>0.39072916666666663</v>
      </c>
      <c r="H477" s="4">
        <f t="shared" si="36"/>
        <v>7384.7812499999991</v>
      </c>
      <c r="I477" s="4">
        <f>IF(J476+C477+D477-E477-H477&gt;Assumptions!$C$5,J476+C477+D477-E477-H477-Assumptions!$C$5,0)</f>
        <v>0</v>
      </c>
      <c r="J477" s="4">
        <f t="shared" si="40"/>
        <v>474961.46778577997</v>
      </c>
      <c r="K477" s="4">
        <f t="shared" si="37"/>
        <v>19848.248516079035</v>
      </c>
      <c r="L477" s="9">
        <f>(IF((Assumptions!$C$12/12)-E477&lt;0,0,(Assumptions!$C$12/12)-E477))</f>
        <v>0</v>
      </c>
      <c r="O477" s="9">
        <f t="shared" si="38"/>
        <v>0</v>
      </c>
      <c r="P477" s="35">
        <f>Assumptions!$C$12/12</f>
        <v>2916.6666666666665</v>
      </c>
      <c r="Q477" s="9">
        <f>Assumptions!$C$13/12</f>
        <v>1833.3333333333333</v>
      </c>
    </row>
    <row r="478" spans="1:17">
      <c r="A478" s="3">
        <f>Evaporation!A477</f>
        <v>29068</v>
      </c>
      <c r="B478" s="9">
        <f t="shared" si="39"/>
        <v>1979</v>
      </c>
      <c r="C478" s="4">
        <f>Assumptions!$C$1/Assumptions!$C$2*VLOOKUP(A478,Inflow!$A$2:$B$781,2,FALSE)</f>
        <v>192</v>
      </c>
      <c r="D478">
        <f>VLOOKUP(A478,'Supplemental Flows'!$A$2:$B$781,2,FALSE)</f>
        <v>0</v>
      </c>
      <c r="E478" s="9">
        <f>VLOOKUP(J477,Assumptions!$D$33:$E$127,2)/12</f>
        <v>7500.0000116362753</v>
      </c>
      <c r="F478" s="4">
        <f>VLOOKUP(J477,'Capacity Curve'!$C$2:$E$98,3,TRUE)</f>
        <v>18900</v>
      </c>
      <c r="G478" s="12">
        <f>VLOOKUP(A478,Evaporation!$A$2:$F$781,6,FALSE)/12</f>
        <v>0.24695</v>
      </c>
      <c r="H478" s="4">
        <f t="shared" si="36"/>
        <v>4667.3550000000005</v>
      </c>
      <c r="I478" s="4">
        <f>IF(J477+C478+D478-E478-H478&gt;Assumptions!$C$5,J477+C478+D478-E478-H478-Assumptions!$C$5,0)</f>
        <v>0</v>
      </c>
      <c r="J478" s="4">
        <f t="shared" si="40"/>
        <v>462986.11277414369</v>
      </c>
      <c r="K478" s="4">
        <f t="shared" si="37"/>
        <v>19848.248516079035</v>
      </c>
      <c r="L478" s="9">
        <f>(IF((Assumptions!$C$12/12)-E478&lt;0,0,(Assumptions!$C$12/12)-E478))</f>
        <v>0</v>
      </c>
      <c r="O478" s="9">
        <f t="shared" si="38"/>
        <v>0</v>
      </c>
      <c r="P478" s="35">
        <f>Assumptions!$C$12/12</f>
        <v>2916.6666666666665</v>
      </c>
      <c r="Q478" s="9">
        <f>Assumptions!$C$13/12</f>
        <v>1833.3333333333333</v>
      </c>
    </row>
    <row r="479" spans="1:17">
      <c r="A479" s="3">
        <f>Evaporation!A478</f>
        <v>29099</v>
      </c>
      <c r="B479" s="9">
        <f t="shared" si="39"/>
        <v>1979</v>
      </c>
      <c r="C479" s="4">
        <f>Assumptions!$C$1/Assumptions!$C$2*VLOOKUP(A479,Inflow!$A$2:$B$781,2,FALSE)</f>
        <v>0</v>
      </c>
      <c r="D479">
        <f>VLOOKUP(A479,'Supplemental Flows'!$A$2:$B$781,2,FALSE)</f>
        <v>0</v>
      </c>
      <c r="E479" s="9">
        <f>VLOOKUP(J478,Assumptions!$D$33:$E$127,2)/12</f>
        <v>7500.0000107363157</v>
      </c>
      <c r="F479" s="4">
        <f>VLOOKUP(J478,'Capacity Curve'!$C$2:$E$98,3,TRUE)</f>
        <v>18400</v>
      </c>
      <c r="G479" s="12">
        <f>VLOOKUP(A479,Evaporation!$A$2:$F$781,6,FALSE)/12</f>
        <v>0.29999083333333337</v>
      </c>
      <c r="H479" s="4">
        <f t="shared" si="36"/>
        <v>5519.8313333333344</v>
      </c>
      <c r="I479" s="4">
        <f>IF(J478+C479+D479-E479-H479&gt;Assumptions!$C$5,J478+C479+D479-E479-H479-Assumptions!$C$5,0)</f>
        <v>0</v>
      </c>
      <c r="J479" s="4">
        <f t="shared" si="40"/>
        <v>449966.28143007401</v>
      </c>
      <c r="K479" s="4">
        <f t="shared" si="37"/>
        <v>19848.248516079035</v>
      </c>
      <c r="L479" s="9">
        <f>(IF((Assumptions!$C$12/12)-E479&lt;0,0,(Assumptions!$C$12/12)-E479))</f>
        <v>0</v>
      </c>
      <c r="O479" s="9">
        <f t="shared" si="38"/>
        <v>0</v>
      </c>
      <c r="P479" s="35">
        <f>Assumptions!$C$12/12</f>
        <v>2916.6666666666665</v>
      </c>
      <c r="Q479" s="9">
        <f>Assumptions!$C$13/12</f>
        <v>1833.3333333333333</v>
      </c>
    </row>
    <row r="480" spans="1:17">
      <c r="A480" s="3">
        <f>Evaporation!A479</f>
        <v>29129</v>
      </c>
      <c r="B480" s="9">
        <f t="shared" si="39"/>
        <v>1979</v>
      </c>
      <c r="C480" s="4">
        <f>Assumptions!$C$1/Assumptions!$C$2*VLOOKUP(A480,Inflow!$A$2:$B$781,2,FALSE)</f>
        <v>0</v>
      </c>
      <c r="D480">
        <f>VLOOKUP(A480,'Supplemental Flows'!$A$2:$B$781,2,FALSE)</f>
        <v>0</v>
      </c>
      <c r="E480" s="9">
        <f>VLOOKUP(J479,Assumptions!$D$33:$E$127,2)/12</f>
        <v>7500.0000098953169</v>
      </c>
      <c r="F480" s="4">
        <f>VLOOKUP(J479,'Capacity Curve'!$C$2:$E$98,3,TRUE)</f>
        <v>13240</v>
      </c>
      <c r="G480" s="12">
        <f>VLOOKUP(A480,Evaporation!$A$2:$F$781,6,FALSE)/12</f>
        <v>0.29846333333333336</v>
      </c>
      <c r="H480" s="4">
        <f t="shared" si="36"/>
        <v>3951.6545333333338</v>
      </c>
      <c r="I480" s="4">
        <f>IF(J479+C480+D480-E480-H480&gt;Assumptions!$C$5,J479+C480+D480-E480-H480-Assumptions!$C$5,0)</f>
        <v>0</v>
      </c>
      <c r="J480" s="4">
        <f t="shared" si="40"/>
        <v>438514.62688684539</v>
      </c>
      <c r="K480" s="4">
        <f t="shared" si="37"/>
        <v>19848.248516079035</v>
      </c>
      <c r="L480" s="9">
        <f>(IF((Assumptions!$C$12/12)-E480&lt;0,0,(Assumptions!$C$12/12)-E480))</f>
        <v>0</v>
      </c>
      <c r="O480" s="9">
        <f t="shared" si="38"/>
        <v>0</v>
      </c>
      <c r="P480" s="35">
        <f>Assumptions!$C$12/12</f>
        <v>2916.6666666666665</v>
      </c>
      <c r="Q480" s="9">
        <f>Assumptions!$C$13/12</f>
        <v>1833.3333333333333</v>
      </c>
    </row>
    <row r="481" spans="1:17">
      <c r="A481" s="3">
        <f>Evaporation!A480</f>
        <v>29160</v>
      </c>
      <c r="B481" s="9">
        <f t="shared" si="39"/>
        <v>1979</v>
      </c>
      <c r="C481" s="4">
        <f>Assumptions!$C$1/Assumptions!$C$2*VLOOKUP(A481,Inflow!$A$2:$B$781,2,FALSE)</f>
        <v>0</v>
      </c>
      <c r="D481">
        <f>VLOOKUP(A481,'Supplemental Flows'!$A$2:$B$781,2,FALSE)</f>
        <v>0</v>
      </c>
      <c r="E481" s="9">
        <f>VLOOKUP(J480,Assumptions!$D$33:$E$127,2)/12</f>
        <v>7500.0000098953169</v>
      </c>
      <c r="F481" s="4">
        <f>VLOOKUP(J480,'Capacity Curve'!$C$2:$E$98,3,TRUE)</f>
        <v>13240</v>
      </c>
      <c r="G481" s="12">
        <f>VLOOKUP(A481,Evaporation!$A$2:$F$781,6,FALSE)/12</f>
        <v>0.18032333333333331</v>
      </c>
      <c r="H481" s="4">
        <f t="shared" si="36"/>
        <v>2387.4809333333328</v>
      </c>
      <c r="I481" s="4">
        <f>IF(J480+C481+D481-E481-H481&gt;Assumptions!$C$5,J480+C481+D481-E481-H481-Assumptions!$C$5,0)</f>
        <v>0</v>
      </c>
      <c r="J481" s="4">
        <f t="shared" si="40"/>
        <v>428627.14594361675</v>
      </c>
      <c r="K481" s="4">
        <f t="shared" si="37"/>
        <v>19848.248516079035</v>
      </c>
      <c r="L481" s="9">
        <f>(IF((Assumptions!$C$12/12)-E481&lt;0,0,(Assumptions!$C$12/12)-E481))</f>
        <v>0</v>
      </c>
      <c r="O481" s="9">
        <f t="shared" si="38"/>
        <v>0</v>
      </c>
      <c r="P481" s="35">
        <f>Assumptions!$C$12/12</f>
        <v>2916.6666666666665</v>
      </c>
      <c r="Q481" s="9">
        <f>Assumptions!$C$13/12</f>
        <v>1833.3333333333333</v>
      </c>
    </row>
    <row r="482" spans="1:17">
      <c r="A482" s="3">
        <f>Evaporation!A481</f>
        <v>29190</v>
      </c>
      <c r="B482" s="9">
        <f t="shared" si="39"/>
        <v>1979</v>
      </c>
      <c r="C482" s="4">
        <f>Assumptions!$C$1/Assumptions!$C$2*VLOOKUP(A482,Inflow!$A$2:$B$781,2,FALSE)</f>
        <v>0</v>
      </c>
      <c r="D482">
        <f>VLOOKUP(A482,'Supplemental Flows'!$A$2:$B$781,2,FALSE)</f>
        <v>0</v>
      </c>
      <c r="E482" s="9">
        <f>VLOOKUP(J481,Assumptions!$D$33:$E$127,2)/12</f>
        <v>7500.000009106071</v>
      </c>
      <c r="F482" s="4">
        <f>VLOOKUP(J481,'Capacity Curve'!$C$2:$E$98,3,TRUE)</f>
        <v>12820</v>
      </c>
      <c r="G482" s="12">
        <f>VLOOKUP(A482,Evaporation!$A$2:$F$781,6,FALSE)/12</f>
        <v>-6.844666666666667E-2</v>
      </c>
      <c r="H482" s="4">
        <f t="shared" si="36"/>
        <v>-877.48626666666667</v>
      </c>
      <c r="I482" s="4">
        <f>IF(J481+C482+D482-E482-H482&gt;Assumptions!$C$5,J481+C482+D482-E482-H482-Assumptions!$C$5,0)</f>
        <v>0</v>
      </c>
      <c r="J482" s="4">
        <f t="shared" si="40"/>
        <v>422004.63220117736</v>
      </c>
      <c r="K482" s="4">
        <f t="shared" si="37"/>
        <v>19848.248516079035</v>
      </c>
      <c r="L482" s="9">
        <f>(IF((Assumptions!$C$12/12)-E482&lt;0,0,(Assumptions!$C$12/12)-E482))</f>
        <v>0</v>
      </c>
      <c r="M482" s="9">
        <f>SUM(L471:L482)</f>
        <v>0</v>
      </c>
      <c r="N482" s="9">
        <f>SUM(E471:E482)</f>
        <v>90000.000125062856</v>
      </c>
      <c r="O482" s="9">
        <f t="shared" si="38"/>
        <v>0</v>
      </c>
      <c r="P482" s="35">
        <f>Assumptions!$C$12/12</f>
        <v>2916.6666666666665</v>
      </c>
      <c r="Q482" s="9">
        <f>Assumptions!$C$13/12</f>
        <v>1833.3333333333333</v>
      </c>
    </row>
    <row r="483" spans="1:17">
      <c r="A483" s="3">
        <f>Evaporation!A482</f>
        <v>29221</v>
      </c>
      <c r="B483" s="9">
        <f t="shared" si="39"/>
        <v>1980</v>
      </c>
      <c r="C483" s="4">
        <f>Assumptions!$C$1/Assumptions!$C$2*VLOOKUP(A483,Inflow!$A$2:$B$781,2,FALSE)</f>
        <v>0</v>
      </c>
      <c r="D483">
        <f>VLOOKUP(A483,'Supplemental Flows'!$A$2:$B$781,2,FALSE)</f>
        <v>0</v>
      </c>
      <c r="E483" s="9">
        <f>VLOOKUP(J482,Assumptions!$D$33:$E$127,2)/12</f>
        <v>7500.000009106071</v>
      </c>
      <c r="F483" s="4">
        <f>VLOOKUP(J482,'Capacity Curve'!$C$2:$E$98,3,TRUE)</f>
        <v>12820</v>
      </c>
      <c r="G483" s="12">
        <f>VLOOKUP(A483,Evaporation!$A$2:$F$781,6,FALSE)/12</f>
        <v>-1.6819166666666659E-2</v>
      </c>
      <c r="H483" s="4">
        <f t="shared" si="36"/>
        <v>-215.62171666666657</v>
      </c>
      <c r="I483" s="4">
        <f>IF(J482+C483+D483-E483-H483&gt;Assumptions!$C$5,J482+C483+D483-E483-H483-Assumptions!$C$5,0)</f>
        <v>0</v>
      </c>
      <c r="J483" s="4">
        <f t="shared" si="40"/>
        <v>414720.25390873797</v>
      </c>
      <c r="K483" s="4">
        <f t="shared" si="37"/>
        <v>19848.248516079035</v>
      </c>
      <c r="L483" s="9">
        <f>(IF((Assumptions!$C$12/12)-E483&lt;0,0,(Assumptions!$C$12/12)-E483))</f>
        <v>0</v>
      </c>
      <c r="O483" s="9">
        <f t="shared" si="38"/>
        <v>0</v>
      </c>
      <c r="P483" s="35">
        <f>Assumptions!$C$12/12</f>
        <v>2916.6666666666665</v>
      </c>
      <c r="Q483" s="9">
        <f>Assumptions!$C$13/12</f>
        <v>1833.3333333333333</v>
      </c>
    </row>
    <row r="484" spans="1:17">
      <c r="A484" s="3">
        <f>Evaporation!A483</f>
        <v>29252</v>
      </c>
      <c r="B484" s="9">
        <f t="shared" si="39"/>
        <v>1980</v>
      </c>
      <c r="C484" s="4">
        <f>Assumptions!$C$1/Assumptions!$C$2*VLOOKUP(A484,Inflow!$A$2:$B$781,2,FALSE)</f>
        <v>0</v>
      </c>
      <c r="D484">
        <f>VLOOKUP(A484,'Supplemental Flows'!$A$2:$B$781,2,FALSE)</f>
        <v>0</v>
      </c>
      <c r="E484" s="9">
        <f>VLOOKUP(J483,Assumptions!$D$33:$E$127,2)/12</f>
        <v>7500.0000083747263</v>
      </c>
      <c r="F484" s="4">
        <f>VLOOKUP(J483,'Capacity Curve'!$C$2:$E$98,3,TRUE)</f>
        <v>12520</v>
      </c>
      <c r="G484" s="12">
        <f>VLOOKUP(A484,Evaporation!$A$2:$F$781,6,FALSE)/12</f>
        <v>0.10715916666666665</v>
      </c>
      <c r="H484" s="4">
        <f t="shared" si="36"/>
        <v>1341.6327666666664</v>
      </c>
      <c r="I484" s="4">
        <f>IF(J483+C484+D484-E484-H484&gt;Assumptions!$C$5,J483+C484+D484-E484-H484-Assumptions!$C$5,0)</f>
        <v>0</v>
      </c>
      <c r="J484" s="4">
        <f t="shared" si="40"/>
        <v>405878.62113369658</v>
      </c>
      <c r="K484" s="4">
        <f t="shared" si="37"/>
        <v>19848.248516079035</v>
      </c>
      <c r="L484" s="9">
        <f>(IF((Assumptions!$C$12/12)-E484&lt;0,0,(Assumptions!$C$12/12)-E484))</f>
        <v>0</v>
      </c>
      <c r="O484" s="9">
        <f t="shared" si="38"/>
        <v>0</v>
      </c>
      <c r="P484" s="35">
        <f>Assumptions!$C$12/12</f>
        <v>2916.6666666666665</v>
      </c>
      <c r="Q484" s="9">
        <f>Assumptions!$C$13/12</f>
        <v>1833.3333333333333</v>
      </c>
    </row>
    <row r="485" spans="1:17">
      <c r="A485" s="3">
        <f>Evaporation!A484</f>
        <v>29281</v>
      </c>
      <c r="B485" s="9">
        <f t="shared" si="39"/>
        <v>1980</v>
      </c>
      <c r="C485" s="4">
        <f>Assumptions!$C$1/Assumptions!$C$2*VLOOKUP(A485,Inflow!$A$2:$B$781,2,FALSE)</f>
        <v>0</v>
      </c>
      <c r="D485">
        <f>VLOOKUP(A485,'Supplemental Flows'!$A$2:$B$781,2,FALSE)</f>
        <v>0</v>
      </c>
      <c r="E485" s="9">
        <f>VLOOKUP(J484,Assumptions!$D$33:$E$127,2)/12</f>
        <v>7500.0000083747263</v>
      </c>
      <c r="F485" s="4">
        <f>VLOOKUP(J484,'Capacity Curve'!$C$2:$E$98,3,TRUE)</f>
        <v>12520</v>
      </c>
      <c r="G485" s="12">
        <f>VLOOKUP(A485,Evaporation!$A$2:$F$781,6,FALSE)/12</f>
        <v>0.21104749999999997</v>
      </c>
      <c r="H485" s="4">
        <f t="shared" si="36"/>
        <v>2642.3146999999994</v>
      </c>
      <c r="I485" s="4">
        <f>IF(J484+C485+D485-E485-H485&gt;Assumptions!$C$5,J484+C485+D485-E485-H485-Assumptions!$C$5,0)</f>
        <v>0</v>
      </c>
      <c r="J485" s="4">
        <f t="shared" si="40"/>
        <v>395736.30642532185</v>
      </c>
      <c r="K485" s="4">
        <f t="shared" si="37"/>
        <v>19848.248516079035</v>
      </c>
      <c r="L485" s="9">
        <f>(IF((Assumptions!$C$12/12)-E485&lt;0,0,(Assumptions!$C$12/12)-E485))</f>
        <v>0</v>
      </c>
      <c r="O485" s="9">
        <f t="shared" si="38"/>
        <v>0</v>
      </c>
      <c r="P485" s="35">
        <f>Assumptions!$C$12/12</f>
        <v>2916.6666666666665</v>
      </c>
      <c r="Q485" s="9">
        <f>Assumptions!$C$13/12</f>
        <v>1833.3333333333333</v>
      </c>
    </row>
    <row r="486" spans="1:17">
      <c r="A486" s="3">
        <f>Evaporation!A485</f>
        <v>29312</v>
      </c>
      <c r="B486" s="9">
        <f t="shared" si="39"/>
        <v>1980</v>
      </c>
      <c r="C486" s="4">
        <f>Assumptions!$C$1/Assumptions!$C$2*VLOOKUP(A486,Inflow!$A$2:$B$781,2,FALSE)</f>
        <v>58</v>
      </c>
      <c r="D486">
        <f>VLOOKUP(A486,'Supplemental Flows'!$A$2:$B$781,2,FALSE)</f>
        <v>0</v>
      </c>
      <c r="E486" s="9">
        <f>VLOOKUP(J485,Assumptions!$D$33:$E$127,2)/12</f>
        <v>7500.0000076940487</v>
      </c>
      <c r="F486" s="4">
        <f>VLOOKUP(J485,'Capacity Curve'!$C$2:$E$98,3,TRUE)</f>
        <v>12000</v>
      </c>
      <c r="G486" s="12">
        <f>VLOOKUP(A486,Evaporation!$A$2:$F$781,6,FALSE)/12</f>
        <v>0.2303375</v>
      </c>
      <c r="H486" s="4">
        <f t="shared" si="36"/>
        <v>2764.05</v>
      </c>
      <c r="I486" s="4">
        <f>IF(J485+C486+D486-E486-H486&gt;Assumptions!$C$5,J485+C486+D486-E486-H486-Assumptions!$C$5,0)</f>
        <v>0</v>
      </c>
      <c r="J486" s="4">
        <f t="shared" si="40"/>
        <v>385530.2564176278</v>
      </c>
      <c r="K486" s="4">
        <f t="shared" si="37"/>
        <v>19848.248516079035</v>
      </c>
      <c r="L486" s="9">
        <f>(IF((Assumptions!$C$12/12)-E486&lt;0,0,(Assumptions!$C$12/12)-E486))</f>
        <v>0</v>
      </c>
      <c r="O486" s="9">
        <f t="shared" si="38"/>
        <v>0</v>
      </c>
      <c r="P486" s="35">
        <f>Assumptions!$C$12/12</f>
        <v>2916.6666666666665</v>
      </c>
      <c r="Q486" s="9">
        <f>Assumptions!$C$13/12</f>
        <v>1833.3333333333333</v>
      </c>
    </row>
    <row r="487" spans="1:17">
      <c r="A487" s="3">
        <f>Evaporation!A486</f>
        <v>29342</v>
      </c>
      <c r="B487" s="9">
        <f t="shared" si="39"/>
        <v>1980</v>
      </c>
      <c r="C487" s="4">
        <f>Assumptions!$C$1/Assumptions!$C$2*VLOOKUP(A487,Inflow!$A$2:$B$781,2,FALSE)</f>
        <v>0</v>
      </c>
      <c r="D487">
        <f>VLOOKUP(A487,'Supplemental Flows'!$A$2:$B$781,2,FALSE)</f>
        <v>0</v>
      </c>
      <c r="E487" s="9">
        <f>VLOOKUP(J486,Assumptions!$D$33:$E$127,2)/12</f>
        <v>7500.0000076940487</v>
      </c>
      <c r="F487" s="4">
        <f>VLOOKUP(J486,'Capacity Curve'!$C$2:$E$98,3,TRUE)</f>
        <v>12000</v>
      </c>
      <c r="G487" s="12">
        <f>VLOOKUP(A487,Evaporation!$A$2:$F$781,6,FALSE)/12</f>
        <v>2.6748333333333332E-2</v>
      </c>
      <c r="H487" s="4">
        <f t="shared" si="36"/>
        <v>320.97999999999996</v>
      </c>
      <c r="I487" s="4">
        <f>IF(J486+C487+D487-E487-H487&gt;Assumptions!$C$5,J486+C487+D487-E487-H487-Assumptions!$C$5,0)</f>
        <v>0</v>
      </c>
      <c r="J487" s="4">
        <f t="shared" si="40"/>
        <v>377709.27640993375</v>
      </c>
      <c r="K487" s="4">
        <f t="shared" si="37"/>
        <v>19848.248516079035</v>
      </c>
      <c r="L487" s="9">
        <f>(IF((Assumptions!$C$12/12)-E487&lt;0,0,(Assumptions!$C$12/12)-E487))</f>
        <v>0</v>
      </c>
      <c r="O487" s="9">
        <f t="shared" si="38"/>
        <v>0</v>
      </c>
      <c r="P487" s="35">
        <f>Assumptions!$C$12/12</f>
        <v>2916.6666666666665</v>
      </c>
      <c r="Q487" s="9">
        <f>Assumptions!$C$13/12</f>
        <v>1833.3333333333333</v>
      </c>
    </row>
    <row r="488" spans="1:17">
      <c r="A488" s="3">
        <f>Evaporation!A487</f>
        <v>29373</v>
      </c>
      <c r="B488" s="9">
        <f t="shared" si="39"/>
        <v>1980</v>
      </c>
      <c r="C488" s="4">
        <f>Assumptions!$C$1/Assumptions!$C$2*VLOOKUP(A488,Inflow!$A$2:$B$781,2,FALSE)</f>
        <v>566</v>
      </c>
      <c r="D488">
        <f>VLOOKUP(A488,'Supplemental Flows'!$A$2:$B$781,2,FALSE)</f>
        <v>0</v>
      </c>
      <c r="E488" s="9">
        <f>VLOOKUP(J487,Assumptions!$D$33:$E$127,2)/12</f>
        <v>7500.0000070614287</v>
      </c>
      <c r="F488" s="4">
        <f>VLOOKUP(J487,'Capacity Curve'!$C$2:$E$98,3,TRUE)</f>
        <v>11600</v>
      </c>
      <c r="G488" s="12">
        <f>VLOOKUP(A488,Evaporation!$A$2:$F$781,6,FALSE)/12</f>
        <v>0.60680000000000001</v>
      </c>
      <c r="H488" s="4">
        <f t="shared" si="36"/>
        <v>7038.88</v>
      </c>
      <c r="I488" s="4">
        <f>IF(J487+C488+D488-E488-H488&gt;Assumptions!$C$5,J487+C488+D488-E488-H488-Assumptions!$C$5,0)</f>
        <v>0</v>
      </c>
      <c r="J488" s="4">
        <f t="shared" si="40"/>
        <v>363736.39640287234</v>
      </c>
      <c r="K488" s="4">
        <f t="shared" si="37"/>
        <v>19848.248516079035</v>
      </c>
      <c r="L488" s="9">
        <f>(IF((Assumptions!$C$12/12)-E488&lt;0,0,(Assumptions!$C$12/12)-E488))</f>
        <v>0</v>
      </c>
      <c r="O488" s="9">
        <f t="shared" si="38"/>
        <v>0</v>
      </c>
      <c r="P488" s="35">
        <f>Assumptions!$C$12/12</f>
        <v>2916.6666666666665</v>
      </c>
      <c r="Q488" s="9">
        <f>Assumptions!$C$13/12</f>
        <v>1833.3333333333333</v>
      </c>
    </row>
    <row r="489" spans="1:17">
      <c r="A489" s="3">
        <f>Evaporation!A488</f>
        <v>29403</v>
      </c>
      <c r="B489" s="9">
        <f t="shared" si="39"/>
        <v>1980</v>
      </c>
      <c r="C489" s="4">
        <f>Assumptions!$C$1/Assumptions!$C$2*VLOOKUP(A489,Inflow!$A$2:$B$781,2,FALSE)</f>
        <v>0</v>
      </c>
      <c r="D489">
        <f>VLOOKUP(A489,'Supplemental Flows'!$A$2:$B$781,2,FALSE)</f>
        <v>0</v>
      </c>
      <c r="E489" s="9">
        <f>VLOOKUP(J488,Assumptions!$D$33:$E$127,2)/12</f>
        <v>7500.0000064706583</v>
      </c>
      <c r="F489" s="4">
        <f>VLOOKUP(J488,'Capacity Curve'!$C$2:$E$98,3,TRUE)</f>
        <v>11220</v>
      </c>
      <c r="G489" s="12">
        <f>VLOOKUP(A489,Evaporation!$A$2:$F$781,6,FALSE)/12</f>
        <v>0.82717166666666664</v>
      </c>
      <c r="H489" s="4">
        <f t="shared" si="36"/>
        <v>9280.8660999999993</v>
      </c>
      <c r="I489" s="4">
        <f>IF(J488+C489+D489-E489-H489&gt;Assumptions!$C$5,J488+C489+D489-E489-H489-Assumptions!$C$5,0)</f>
        <v>0</v>
      </c>
      <c r="J489" s="4">
        <f t="shared" si="40"/>
        <v>346955.5302964017</v>
      </c>
      <c r="K489" s="4">
        <f t="shared" si="37"/>
        <v>19848.248516079035</v>
      </c>
      <c r="L489" s="9">
        <f>(IF((Assumptions!$C$12/12)-E489&lt;0,0,(Assumptions!$C$12/12)-E489))</f>
        <v>0</v>
      </c>
      <c r="O489" s="9">
        <f t="shared" si="38"/>
        <v>0</v>
      </c>
      <c r="P489" s="35">
        <f>Assumptions!$C$12/12</f>
        <v>2916.6666666666665</v>
      </c>
      <c r="Q489" s="9">
        <f>Assumptions!$C$13/12</f>
        <v>1833.3333333333333</v>
      </c>
    </row>
    <row r="490" spans="1:17">
      <c r="A490" s="3">
        <f>Evaporation!A489</f>
        <v>29434</v>
      </c>
      <c r="B490" s="9">
        <f t="shared" si="39"/>
        <v>1980</v>
      </c>
      <c r="C490" s="4">
        <f>Assumptions!$C$1/Assumptions!$C$2*VLOOKUP(A490,Inflow!$A$2:$B$781,2,FALSE)</f>
        <v>0</v>
      </c>
      <c r="D490">
        <f>VLOOKUP(A490,'Supplemental Flows'!$A$2:$B$781,2,FALSE)</f>
        <v>0</v>
      </c>
      <c r="E490" s="9">
        <f>VLOOKUP(J489,Assumptions!$D$33:$E$127,2)/12</f>
        <v>7500.0000059232852</v>
      </c>
      <c r="F490" s="4">
        <f>VLOOKUP(J489,'Capacity Curve'!$C$2:$E$98,3,TRUE)</f>
        <v>10820</v>
      </c>
      <c r="G490" s="12">
        <f>VLOOKUP(A490,Evaporation!$A$2:$F$781,6,FALSE)/12</f>
        <v>0.78307166666666672</v>
      </c>
      <c r="H490" s="4">
        <f t="shared" si="36"/>
        <v>8472.8354333333336</v>
      </c>
      <c r="I490" s="4">
        <f>IF(J489+C490+D490-E490-H490&gt;Assumptions!$C$5,J489+C490+D490-E490-H490-Assumptions!$C$5,0)</f>
        <v>0</v>
      </c>
      <c r="J490" s="4">
        <f t="shared" si="40"/>
        <v>330982.69485714508</v>
      </c>
      <c r="K490" s="4">
        <f t="shared" si="37"/>
        <v>19848.248516079035</v>
      </c>
      <c r="L490" s="9">
        <f>(IF((Assumptions!$C$12/12)-E490&lt;0,0,(Assumptions!$C$12/12)-E490))</f>
        <v>0</v>
      </c>
      <c r="O490" s="9">
        <f t="shared" si="38"/>
        <v>0</v>
      </c>
      <c r="P490" s="35">
        <f>Assumptions!$C$12/12</f>
        <v>2916.6666666666665</v>
      </c>
      <c r="Q490" s="9">
        <f>Assumptions!$C$13/12</f>
        <v>1833.3333333333333</v>
      </c>
    </row>
    <row r="491" spans="1:17">
      <c r="A491" s="3">
        <f>Evaporation!A490</f>
        <v>29465</v>
      </c>
      <c r="B491" s="9">
        <f t="shared" si="39"/>
        <v>1980</v>
      </c>
      <c r="C491" s="4">
        <f>Assumptions!$C$1/Assumptions!$C$2*VLOOKUP(A491,Inflow!$A$2:$B$781,2,FALSE)</f>
        <v>2664</v>
      </c>
      <c r="D491">
        <f>VLOOKUP(A491,'Supplemental Flows'!$A$2:$B$781,2,FALSE)</f>
        <v>0</v>
      </c>
      <c r="E491" s="9">
        <f>VLOOKUP(J490,Assumptions!$D$33:$E$127,2)/12</f>
        <v>7500.0000054135589</v>
      </c>
      <c r="F491" s="4">
        <f>VLOOKUP(J490,'Capacity Curve'!$C$2:$E$98,3,TRUE)</f>
        <v>10460</v>
      </c>
      <c r="G491" s="12">
        <f>VLOOKUP(A491,Evaporation!$A$2:$F$781,6,FALSE)/12</f>
        <v>4.6434166666666672E-2</v>
      </c>
      <c r="H491" s="4">
        <f t="shared" si="36"/>
        <v>485.70138333333341</v>
      </c>
      <c r="I491" s="4">
        <f>IF(J490+C491+D491-E491-H491&gt;Assumptions!$C$5,J490+C491+D491-E491-H491-Assumptions!$C$5,0)</f>
        <v>0</v>
      </c>
      <c r="J491" s="4">
        <f t="shared" si="40"/>
        <v>325660.99346839817</v>
      </c>
      <c r="K491" s="4">
        <f t="shared" si="37"/>
        <v>19848.248516079035</v>
      </c>
      <c r="L491" s="9">
        <f>(IF((Assumptions!$C$12/12)-E491&lt;0,0,(Assumptions!$C$12/12)-E491))</f>
        <v>0</v>
      </c>
      <c r="O491" s="9">
        <f t="shared" si="38"/>
        <v>0</v>
      </c>
      <c r="P491" s="35">
        <f>Assumptions!$C$12/12</f>
        <v>2916.6666666666665</v>
      </c>
      <c r="Q491" s="9">
        <f>Assumptions!$C$13/12</f>
        <v>1833.3333333333333</v>
      </c>
    </row>
    <row r="492" spans="1:17">
      <c r="A492" s="3">
        <f>Evaporation!A491</f>
        <v>29495</v>
      </c>
      <c r="B492" s="9">
        <f t="shared" si="39"/>
        <v>1980</v>
      </c>
      <c r="C492" s="4">
        <f>Assumptions!$C$1/Assumptions!$C$2*VLOOKUP(A492,Inflow!$A$2:$B$781,2,FALSE)</f>
        <v>1013</v>
      </c>
      <c r="D492">
        <f>VLOOKUP(A492,'Supplemental Flows'!$A$2:$B$781,2,FALSE)</f>
        <v>0</v>
      </c>
      <c r="E492" s="9">
        <f>VLOOKUP(J491,Assumptions!$D$33:$E$127,2)/12</f>
        <v>7500.0000054135589</v>
      </c>
      <c r="F492" s="4">
        <f>VLOOKUP(J491,'Capacity Curve'!$C$2:$E$98,3,TRUE)</f>
        <v>10460</v>
      </c>
      <c r="G492" s="12">
        <f>VLOOKUP(A492,Evaporation!$A$2:$F$781,6,FALSE)/12</f>
        <v>0.28097833333333339</v>
      </c>
      <c r="H492" s="4">
        <f t="shared" ref="H492:H555" si="41">F492*G492</f>
        <v>2939.033366666667</v>
      </c>
      <c r="I492" s="4">
        <f>IF(J491+C492+D492-E492-H492&gt;Assumptions!$C$5,J491+C492+D492-E492-H492-Assumptions!$C$5,0)</f>
        <v>0</v>
      </c>
      <c r="J492" s="4">
        <f t="shared" si="40"/>
        <v>316234.96009631798</v>
      </c>
      <c r="K492" s="4">
        <f t="shared" si="37"/>
        <v>19848.248516079035</v>
      </c>
      <c r="L492" s="9">
        <f>(IF((Assumptions!$C$12/12)-E492&lt;0,0,(Assumptions!$C$12/12)-E492))</f>
        <v>0</v>
      </c>
      <c r="O492" s="9">
        <f t="shared" si="38"/>
        <v>0</v>
      </c>
      <c r="P492" s="35">
        <f>Assumptions!$C$12/12</f>
        <v>2916.6666666666665</v>
      </c>
      <c r="Q492" s="9">
        <f>Assumptions!$C$13/12</f>
        <v>1833.3333333333333</v>
      </c>
    </row>
    <row r="493" spans="1:17">
      <c r="A493" s="3">
        <f>Evaporation!A492</f>
        <v>29526</v>
      </c>
      <c r="B493" s="9">
        <f t="shared" si="39"/>
        <v>1980</v>
      </c>
      <c r="C493" s="4">
        <f>Assumptions!$C$1/Assumptions!$C$2*VLOOKUP(A493,Inflow!$A$2:$B$781,2,FALSE)</f>
        <v>0</v>
      </c>
      <c r="D493">
        <f>VLOOKUP(A493,'Supplemental Flows'!$A$2:$B$781,2,FALSE)</f>
        <v>0</v>
      </c>
      <c r="E493" s="9">
        <f>VLOOKUP(J492,Assumptions!$D$33:$E$127,2)/12</f>
        <v>7500.0000049428318</v>
      </c>
      <c r="F493" s="4">
        <f>VLOOKUP(J492,'Capacity Curve'!$C$2:$E$98,3,TRUE)</f>
        <v>10080</v>
      </c>
      <c r="G493" s="12">
        <f>VLOOKUP(A493,Evaporation!$A$2:$F$781,6,FALSE)/12</f>
        <v>0.13026166666666669</v>
      </c>
      <c r="H493" s="4">
        <f t="shared" si="41"/>
        <v>1313.0376000000003</v>
      </c>
      <c r="I493" s="4">
        <f>IF(J492+C493+D493-E493-H493&gt;Assumptions!$C$5,J492+C493+D493-E493-H493-Assumptions!$C$5,0)</f>
        <v>0</v>
      </c>
      <c r="J493" s="4">
        <f t="shared" si="40"/>
        <v>307421.92249137518</v>
      </c>
      <c r="K493" s="4">
        <f t="shared" ref="K493:K556" si="42">IF(J493&lt;K492,J493,K492)</f>
        <v>19848.248516079035</v>
      </c>
      <c r="L493" s="9">
        <f>(IF((Assumptions!$C$12/12)-E493&lt;0,0,(Assumptions!$C$12/12)-E493))</f>
        <v>0</v>
      </c>
      <c r="O493" s="9">
        <f t="shared" si="38"/>
        <v>0</v>
      </c>
      <c r="P493" s="35">
        <f>Assumptions!$C$12/12</f>
        <v>2916.6666666666665</v>
      </c>
      <c r="Q493" s="9">
        <f>Assumptions!$C$13/12</f>
        <v>1833.3333333333333</v>
      </c>
    </row>
    <row r="494" spans="1:17">
      <c r="A494" s="3">
        <f>Evaporation!A493</f>
        <v>29556</v>
      </c>
      <c r="B494" s="9">
        <f t="shared" si="39"/>
        <v>1980</v>
      </c>
      <c r="C494" s="4">
        <f>Assumptions!$C$1/Assumptions!$C$2*VLOOKUP(A494,Inflow!$A$2:$B$781,2,FALSE)</f>
        <v>1069</v>
      </c>
      <c r="D494">
        <f>VLOOKUP(A494,'Supplemental Flows'!$A$2:$B$781,2,FALSE)</f>
        <v>0</v>
      </c>
      <c r="E494" s="9">
        <f>VLOOKUP(J493,Assumptions!$D$33:$E$127,2)/12</f>
        <v>7500.0000049428318</v>
      </c>
      <c r="F494" s="4">
        <f>VLOOKUP(J493,'Capacity Curve'!$C$2:$E$98,3,TRUE)</f>
        <v>10080</v>
      </c>
      <c r="G494" s="12">
        <f>VLOOKUP(A494,Evaporation!$A$2:$F$781,6,FALSE)/12</f>
        <v>1.7354999999999999E-2</v>
      </c>
      <c r="H494" s="4">
        <f t="shared" si="41"/>
        <v>174.9384</v>
      </c>
      <c r="I494" s="4">
        <f>IF(J493+C494+D494-E494-H494&gt;Assumptions!$C$5,J493+C494+D494-E494-H494-Assumptions!$C$5,0)</f>
        <v>0</v>
      </c>
      <c r="J494" s="4">
        <f t="shared" si="40"/>
        <v>300815.98408643238</v>
      </c>
      <c r="K494" s="4">
        <f t="shared" si="42"/>
        <v>19848.248516079035</v>
      </c>
      <c r="L494" s="9">
        <f>(IF((Assumptions!$C$12/12)-E494&lt;0,0,(Assumptions!$C$12/12)-E494))</f>
        <v>0</v>
      </c>
      <c r="M494" s="9">
        <f>SUM(L483:L494)</f>
        <v>0</v>
      </c>
      <c r="N494" s="9">
        <f>SUM(E483:E494)</f>
        <v>90000.000081411781</v>
      </c>
      <c r="O494" s="9">
        <f t="shared" si="38"/>
        <v>0</v>
      </c>
      <c r="P494" s="35">
        <f>Assumptions!$C$12/12</f>
        <v>2916.6666666666665</v>
      </c>
      <c r="Q494" s="9">
        <f>Assumptions!$C$13/12</f>
        <v>1833.3333333333333</v>
      </c>
    </row>
    <row r="495" spans="1:17">
      <c r="A495" s="3">
        <f>Evaporation!A494</f>
        <v>29587</v>
      </c>
      <c r="B495" s="9">
        <f t="shared" si="39"/>
        <v>1981</v>
      </c>
      <c r="C495" s="4">
        <f>Assumptions!$C$1/Assumptions!$C$2*VLOOKUP(A495,Inflow!$A$2:$B$781,2,FALSE)</f>
        <v>46</v>
      </c>
      <c r="D495">
        <f>VLOOKUP(A495,'Supplemental Flows'!$A$2:$B$781,2,FALSE)</f>
        <v>0</v>
      </c>
      <c r="E495" s="9">
        <f>VLOOKUP(J494,Assumptions!$D$33:$E$127,2)/12</f>
        <v>7500.0000045057905</v>
      </c>
      <c r="F495" s="4">
        <f>VLOOKUP(J494,'Capacity Curve'!$C$2:$E$98,3,TRUE)</f>
        <v>9700</v>
      </c>
      <c r="G495" s="12">
        <f>VLOOKUP(A495,Evaporation!$A$2:$F$781,6,FALSE)/12</f>
        <v>0.11419750000000001</v>
      </c>
      <c r="H495" s="4">
        <f t="shared" si="41"/>
        <v>1107.7157500000001</v>
      </c>
      <c r="I495" s="4">
        <f>IF(J494+C495+D495-E495-H495&gt;Assumptions!$C$5,J494+C495+D495-E495-H495-Assumptions!$C$5,0)</f>
        <v>0</v>
      </c>
      <c r="J495" s="4">
        <f t="shared" si="40"/>
        <v>292254.26833192661</v>
      </c>
      <c r="K495" s="4">
        <f t="shared" si="42"/>
        <v>19848.248516079035</v>
      </c>
      <c r="L495" s="9">
        <f>(IF((Assumptions!$C$12/12)-E495&lt;0,0,(Assumptions!$C$12/12)-E495))</f>
        <v>0</v>
      </c>
      <c r="O495" s="9">
        <f t="shared" si="38"/>
        <v>0</v>
      </c>
      <c r="P495" s="35">
        <f>Assumptions!$C$12/12</f>
        <v>2916.6666666666665</v>
      </c>
      <c r="Q495" s="9">
        <f>Assumptions!$C$13/12</f>
        <v>1833.3333333333333</v>
      </c>
    </row>
    <row r="496" spans="1:17">
      <c r="A496" s="3">
        <f>Evaporation!A495</f>
        <v>29618</v>
      </c>
      <c r="B496" s="9">
        <f t="shared" si="39"/>
        <v>1981</v>
      </c>
      <c r="C496" s="4">
        <f>Assumptions!$C$1/Assumptions!$C$2*VLOOKUP(A496,Inflow!$A$2:$B$781,2,FALSE)</f>
        <v>546</v>
      </c>
      <c r="D496">
        <f>VLOOKUP(A496,'Supplemental Flows'!$A$2:$B$781,2,FALSE)</f>
        <v>0</v>
      </c>
      <c r="E496" s="9">
        <f>VLOOKUP(J495,Assumptions!$D$33:$E$127,2)/12</f>
        <v>7500.0000041036174</v>
      </c>
      <c r="F496" s="4">
        <f>VLOOKUP(J495,'Capacity Curve'!$C$2:$E$98,3,TRUE)</f>
        <v>9380</v>
      </c>
      <c r="G496" s="12">
        <f>VLOOKUP(A496,Evaporation!$A$2:$F$781,6,FALSE)/12</f>
        <v>6.7197500000000007E-2</v>
      </c>
      <c r="H496" s="4">
        <f t="shared" si="41"/>
        <v>630.3125500000001</v>
      </c>
      <c r="I496" s="4">
        <f>IF(J495+C496+D496-E496-H496&gt;Assumptions!$C$5,J495+C496+D496-E496-H496-Assumptions!$C$5,0)</f>
        <v>0</v>
      </c>
      <c r="J496" s="4">
        <f t="shared" si="40"/>
        <v>284669.95577782299</v>
      </c>
      <c r="K496" s="4">
        <f t="shared" si="42"/>
        <v>19848.248516079035</v>
      </c>
      <c r="L496" s="9">
        <f>(IF((Assumptions!$C$12/12)-E496&lt;0,0,(Assumptions!$C$12/12)-E496))</f>
        <v>0</v>
      </c>
      <c r="O496" s="9">
        <f t="shared" si="38"/>
        <v>0</v>
      </c>
      <c r="P496" s="35">
        <f>Assumptions!$C$12/12</f>
        <v>2916.6666666666665</v>
      </c>
      <c r="Q496" s="9">
        <f>Assumptions!$C$13/12</f>
        <v>1833.3333333333333</v>
      </c>
    </row>
    <row r="497" spans="1:17">
      <c r="A497" s="3">
        <f>Evaporation!A496</f>
        <v>29646</v>
      </c>
      <c r="B497" s="9">
        <f t="shared" si="39"/>
        <v>1981</v>
      </c>
      <c r="C497" s="4">
        <f>Assumptions!$C$1/Assumptions!$C$2*VLOOKUP(A497,Inflow!$A$2:$B$781,2,FALSE)</f>
        <v>13684</v>
      </c>
      <c r="D497">
        <f>VLOOKUP(A497,'Supplemental Flows'!$A$2:$B$781,2,FALSE)</f>
        <v>0</v>
      </c>
      <c r="E497" s="9">
        <f>VLOOKUP(J496,Assumptions!$D$33:$E$127,2)/12</f>
        <v>7500.0000041036174</v>
      </c>
      <c r="F497" s="4">
        <f>VLOOKUP(J496,'Capacity Curve'!$C$2:$E$98,3,TRUE)</f>
        <v>9380</v>
      </c>
      <c r="G497" s="12">
        <f>VLOOKUP(A497,Evaporation!$A$2:$F$781,6,FALSE)/12</f>
        <v>2.4450833333333328E-2</v>
      </c>
      <c r="H497" s="4">
        <f t="shared" si="41"/>
        <v>229.34881666666661</v>
      </c>
      <c r="I497" s="4">
        <f>IF(J496+C497+D497-E497-H497&gt;Assumptions!$C$5,J496+C497+D497-E497-H497-Assumptions!$C$5,0)</f>
        <v>0</v>
      </c>
      <c r="J497" s="4">
        <f t="shared" si="40"/>
        <v>290624.60695705266</v>
      </c>
      <c r="K497" s="4">
        <f t="shared" si="42"/>
        <v>19848.248516079035</v>
      </c>
      <c r="L497" s="9">
        <f>(IF((Assumptions!$C$12/12)-E497&lt;0,0,(Assumptions!$C$12/12)-E497))</f>
        <v>0</v>
      </c>
      <c r="O497" s="9">
        <f t="shared" si="38"/>
        <v>0</v>
      </c>
      <c r="P497" s="35">
        <f>Assumptions!$C$12/12</f>
        <v>2916.6666666666665</v>
      </c>
      <c r="Q497" s="9">
        <f>Assumptions!$C$13/12</f>
        <v>1833.3333333333333</v>
      </c>
    </row>
    <row r="498" spans="1:17">
      <c r="A498" s="3">
        <f>Evaporation!A497</f>
        <v>29677</v>
      </c>
      <c r="B498" s="9">
        <f t="shared" si="39"/>
        <v>1981</v>
      </c>
      <c r="C498" s="4">
        <f>Assumptions!$C$1/Assumptions!$C$2*VLOOKUP(A498,Inflow!$A$2:$B$781,2,FALSE)</f>
        <v>3828</v>
      </c>
      <c r="D498">
        <f>VLOOKUP(A498,'Supplemental Flows'!$A$2:$B$781,2,FALSE)</f>
        <v>0</v>
      </c>
      <c r="E498" s="9">
        <f>VLOOKUP(J497,Assumptions!$D$33:$E$127,2)/12</f>
        <v>7500.0000041036174</v>
      </c>
      <c r="F498" s="4">
        <f>VLOOKUP(J497,'Capacity Curve'!$C$2:$E$98,3,TRUE)</f>
        <v>9380</v>
      </c>
      <c r="G498" s="12">
        <f>VLOOKUP(A498,Evaporation!$A$2:$F$781,6,FALSE)/12</f>
        <v>0.18267500000000003</v>
      </c>
      <c r="H498" s="4">
        <f t="shared" si="41"/>
        <v>1713.4915000000003</v>
      </c>
      <c r="I498" s="4">
        <f>IF(J497+C498+D498-E498-H498&gt;Assumptions!$C$5,J497+C498+D498-E498-H498-Assumptions!$C$5,0)</f>
        <v>0</v>
      </c>
      <c r="J498" s="4">
        <f t="shared" si="40"/>
        <v>285239.11545294902</v>
      </c>
      <c r="K498" s="4">
        <f t="shared" si="42"/>
        <v>19848.248516079035</v>
      </c>
      <c r="L498" s="9">
        <f>(IF((Assumptions!$C$12/12)-E498&lt;0,0,(Assumptions!$C$12/12)-E498))</f>
        <v>0</v>
      </c>
      <c r="O498" s="9">
        <f t="shared" si="38"/>
        <v>0</v>
      </c>
      <c r="P498" s="35">
        <f>Assumptions!$C$12/12</f>
        <v>2916.6666666666665</v>
      </c>
      <c r="Q498" s="9">
        <f>Assumptions!$C$13/12</f>
        <v>1833.3333333333333</v>
      </c>
    </row>
    <row r="499" spans="1:17">
      <c r="A499" s="3">
        <f>Evaporation!A498</f>
        <v>29707</v>
      </c>
      <c r="B499" s="9">
        <f t="shared" si="39"/>
        <v>1981</v>
      </c>
      <c r="C499" s="4">
        <f>Assumptions!$C$1/Assumptions!$C$2*VLOOKUP(A499,Inflow!$A$2:$B$781,2,FALSE)</f>
        <v>33259</v>
      </c>
      <c r="D499">
        <f>VLOOKUP(A499,'Supplemental Flows'!$A$2:$B$781,2,FALSE)</f>
        <v>0</v>
      </c>
      <c r="E499" s="9">
        <f>VLOOKUP(J498,Assumptions!$D$33:$E$127,2)/12</f>
        <v>7500.0000041036174</v>
      </c>
      <c r="F499" s="4">
        <f>VLOOKUP(J498,'Capacity Curve'!$C$2:$E$98,3,TRUE)</f>
        <v>9380</v>
      </c>
      <c r="G499" s="12">
        <f>VLOOKUP(A499,Evaporation!$A$2:$F$781,6,FALSE)/12</f>
        <v>-0.17752999999999999</v>
      </c>
      <c r="H499" s="4">
        <f t="shared" si="41"/>
        <v>-1665.2313999999999</v>
      </c>
      <c r="I499" s="4">
        <f>IF(J498+C499+D499-E499-H499&gt;Assumptions!$C$5,J498+C499+D499-E499-H499-Assumptions!$C$5,0)</f>
        <v>0</v>
      </c>
      <c r="J499" s="4">
        <f t="shared" si="40"/>
        <v>312663.34684884537</v>
      </c>
      <c r="K499" s="4">
        <f t="shared" si="42"/>
        <v>19848.248516079035</v>
      </c>
      <c r="L499" s="9">
        <f>(IF((Assumptions!$C$12/12)-E499&lt;0,0,(Assumptions!$C$12/12)-E499))</f>
        <v>0</v>
      </c>
      <c r="O499" s="9">
        <f t="shared" si="38"/>
        <v>0</v>
      </c>
      <c r="P499" s="35">
        <f>Assumptions!$C$12/12</f>
        <v>2916.6666666666665</v>
      </c>
      <c r="Q499" s="9">
        <f>Assumptions!$C$13/12</f>
        <v>1833.3333333333333</v>
      </c>
    </row>
    <row r="500" spans="1:17">
      <c r="A500" s="3">
        <f>Evaporation!A499</f>
        <v>29738</v>
      </c>
      <c r="B500" s="9">
        <f t="shared" si="39"/>
        <v>1981</v>
      </c>
      <c r="C500" s="4">
        <f>Assumptions!$C$1/Assumptions!$C$2*VLOOKUP(A500,Inflow!$A$2:$B$781,2,FALSE)</f>
        <v>30686</v>
      </c>
      <c r="D500">
        <f>VLOOKUP(A500,'Supplemental Flows'!$A$2:$B$781,2,FALSE)</f>
        <v>0</v>
      </c>
      <c r="E500" s="9">
        <f>VLOOKUP(J499,Assumptions!$D$33:$E$127,2)/12</f>
        <v>7500.0000049428318</v>
      </c>
      <c r="F500" s="4">
        <f>VLOOKUP(J499,'Capacity Curve'!$C$2:$E$98,3,TRUE)</f>
        <v>10080</v>
      </c>
      <c r="G500" s="12">
        <f>VLOOKUP(A500,Evaporation!$A$2:$F$781,6,FALSE)/12</f>
        <v>-3.9912499999999962E-2</v>
      </c>
      <c r="H500" s="4">
        <f t="shared" si="41"/>
        <v>-402.31799999999964</v>
      </c>
      <c r="I500" s="4">
        <f>IF(J499+C500+D500-E500-H500&gt;Assumptions!$C$5,J499+C500+D500-E500-H500-Assumptions!$C$5,0)</f>
        <v>0</v>
      </c>
      <c r="J500" s="4">
        <f t="shared" si="40"/>
        <v>336251.66484390257</v>
      </c>
      <c r="K500" s="4">
        <f t="shared" si="42"/>
        <v>19848.248516079035</v>
      </c>
      <c r="L500" s="9">
        <f>(IF((Assumptions!$C$12/12)-E500&lt;0,0,(Assumptions!$C$12/12)-E500))</f>
        <v>0</v>
      </c>
      <c r="O500" s="9">
        <f t="shared" si="38"/>
        <v>0</v>
      </c>
      <c r="P500" s="35">
        <f>Assumptions!$C$12/12</f>
        <v>2916.6666666666665</v>
      </c>
      <c r="Q500" s="9">
        <f>Assumptions!$C$13/12</f>
        <v>1833.3333333333333</v>
      </c>
    </row>
    <row r="501" spans="1:17">
      <c r="A501" s="3">
        <f>Evaporation!A500</f>
        <v>29768</v>
      </c>
      <c r="B501" s="9">
        <f t="shared" si="39"/>
        <v>1981</v>
      </c>
      <c r="C501" s="4">
        <f>Assumptions!$C$1/Assumptions!$C$2*VLOOKUP(A501,Inflow!$A$2:$B$781,2,FALSE)</f>
        <v>453</v>
      </c>
      <c r="D501">
        <f>VLOOKUP(A501,'Supplemental Flows'!$A$2:$B$781,2,FALSE)</f>
        <v>0</v>
      </c>
      <c r="E501" s="9">
        <f>VLOOKUP(J500,Assumptions!$D$33:$E$127,2)/12</f>
        <v>7500.0000054135589</v>
      </c>
      <c r="F501" s="4">
        <f>VLOOKUP(J500,'Capacity Curve'!$C$2:$E$98,3,TRUE)</f>
        <v>10460</v>
      </c>
      <c r="G501" s="12">
        <f>VLOOKUP(A501,Evaporation!$A$2:$F$781,6,FALSE)/12</f>
        <v>0.44693000000000005</v>
      </c>
      <c r="H501" s="4">
        <f t="shared" si="41"/>
        <v>4674.8878000000004</v>
      </c>
      <c r="I501" s="4">
        <f>IF(J500+C501+D501-E501-H501&gt;Assumptions!$C$5,J500+C501+D501-E501-H501-Assumptions!$C$5,0)</f>
        <v>0</v>
      </c>
      <c r="J501" s="4">
        <f t="shared" si="40"/>
        <v>324529.777038489</v>
      </c>
      <c r="K501" s="4">
        <f t="shared" si="42"/>
        <v>19848.248516079035</v>
      </c>
      <c r="L501" s="9">
        <f>(IF((Assumptions!$C$12/12)-E501&lt;0,0,(Assumptions!$C$12/12)-E501))</f>
        <v>0</v>
      </c>
      <c r="O501" s="9">
        <f t="shared" si="38"/>
        <v>0</v>
      </c>
      <c r="P501" s="35">
        <f>Assumptions!$C$12/12</f>
        <v>2916.6666666666665</v>
      </c>
      <c r="Q501" s="9">
        <f>Assumptions!$C$13/12</f>
        <v>1833.3333333333333</v>
      </c>
    </row>
    <row r="502" spans="1:17">
      <c r="A502" s="3">
        <f>Evaporation!A501</f>
        <v>29799</v>
      </c>
      <c r="B502" s="9">
        <f t="shared" si="39"/>
        <v>1981</v>
      </c>
      <c r="C502" s="4">
        <f>Assumptions!$C$1/Assumptions!$C$2*VLOOKUP(A502,Inflow!$A$2:$B$781,2,FALSE)</f>
        <v>0</v>
      </c>
      <c r="D502">
        <f>VLOOKUP(A502,'Supplemental Flows'!$A$2:$B$781,2,FALSE)</f>
        <v>0</v>
      </c>
      <c r="E502" s="9">
        <f>VLOOKUP(J501,Assumptions!$D$33:$E$127,2)/12</f>
        <v>7500.0000054135589</v>
      </c>
      <c r="F502" s="4">
        <f>VLOOKUP(J501,'Capacity Curve'!$C$2:$E$98,3,TRUE)</f>
        <v>10460</v>
      </c>
      <c r="G502" s="12">
        <f>VLOOKUP(A502,Evaporation!$A$2:$F$781,6,FALSE)/12</f>
        <v>0.44819000000000003</v>
      </c>
      <c r="H502" s="4">
        <f t="shared" si="41"/>
        <v>4688.0673999999999</v>
      </c>
      <c r="I502" s="4">
        <f>IF(J501+C502+D502-E502-H502&gt;Assumptions!$C$5,J501+C502+D502-E502-H502-Assumptions!$C$5,0)</f>
        <v>0</v>
      </c>
      <c r="J502" s="4">
        <f t="shared" si="40"/>
        <v>312341.70963307546</v>
      </c>
      <c r="K502" s="4">
        <f t="shared" si="42"/>
        <v>19848.248516079035</v>
      </c>
      <c r="L502" s="9">
        <f>(IF((Assumptions!$C$12/12)-E502&lt;0,0,(Assumptions!$C$12/12)-E502))</f>
        <v>0</v>
      </c>
      <c r="O502" s="9">
        <f t="shared" si="38"/>
        <v>0</v>
      </c>
      <c r="P502" s="35">
        <f>Assumptions!$C$12/12</f>
        <v>2916.6666666666665</v>
      </c>
      <c r="Q502" s="9">
        <f>Assumptions!$C$13/12</f>
        <v>1833.3333333333333</v>
      </c>
    </row>
    <row r="503" spans="1:17">
      <c r="A503" s="3">
        <f>Evaporation!A502</f>
        <v>29830</v>
      </c>
      <c r="B503" s="9">
        <f t="shared" si="39"/>
        <v>1981</v>
      </c>
      <c r="C503" s="4">
        <f>Assumptions!$C$1/Assumptions!$C$2*VLOOKUP(A503,Inflow!$A$2:$B$781,2,FALSE)</f>
        <v>0</v>
      </c>
      <c r="D503">
        <f>VLOOKUP(A503,'Supplemental Flows'!$A$2:$B$781,2,FALSE)</f>
        <v>0</v>
      </c>
      <c r="E503" s="9">
        <f>VLOOKUP(J502,Assumptions!$D$33:$E$127,2)/12</f>
        <v>7500.0000049428318</v>
      </c>
      <c r="F503" s="4">
        <f>VLOOKUP(J502,'Capacity Curve'!$C$2:$E$98,3,TRUE)</f>
        <v>10080</v>
      </c>
      <c r="G503" s="12">
        <f>VLOOKUP(A503,Evaporation!$A$2:$F$781,6,FALSE)/12</f>
        <v>0.23882083333333337</v>
      </c>
      <c r="H503" s="4">
        <f t="shared" si="41"/>
        <v>2407.3140000000003</v>
      </c>
      <c r="I503" s="4">
        <f>IF(J502+C503+D503-E503-H503&gt;Assumptions!$C$5,J502+C503+D503-E503-H503-Assumptions!$C$5,0)</f>
        <v>0</v>
      </c>
      <c r="J503" s="4">
        <f t="shared" si="40"/>
        <v>302434.39562813262</v>
      </c>
      <c r="K503" s="4">
        <f t="shared" si="42"/>
        <v>19848.248516079035</v>
      </c>
      <c r="L503" s="9">
        <f>(IF((Assumptions!$C$12/12)-E503&lt;0,0,(Assumptions!$C$12/12)-E503))</f>
        <v>0</v>
      </c>
      <c r="O503" s="9">
        <f t="shared" si="38"/>
        <v>0</v>
      </c>
      <c r="P503" s="35">
        <f>Assumptions!$C$12/12</f>
        <v>2916.6666666666665</v>
      </c>
      <c r="Q503" s="9">
        <f>Assumptions!$C$13/12</f>
        <v>1833.3333333333333</v>
      </c>
    </row>
    <row r="504" spans="1:17">
      <c r="A504" s="3">
        <f>Evaporation!A503</f>
        <v>29860</v>
      </c>
      <c r="B504" s="9">
        <f t="shared" si="39"/>
        <v>1981</v>
      </c>
      <c r="C504" s="4">
        <f>Assumptions!$C$1/Assumptions!$C$2*VLOOKUP(A504,Inflow!$A$2:$B$781,2,FALSE)</f>
        <v>310526</v>
      </c>
      <c r="D504">
        <f>VLOOKUP(A504,'Supplemental Flows'!$A$2:$B$781,2,FALSE)</f>
        <v>0</v>
      </c>
      <c r="E504" s="9">
        <f>VLOOKUP(J503,Assumptions!$D$33:$E$127,2)/12</f>
        <v>7500.0000045057905</v>
      </c>
      <c r="F504" s="4">
        <f>VLOOKUP(J503,'Capacity Curve'!$C$2:$E$98,3,TRUE)</f>
        <v>9700</v>
      </c>
      <c r="G504" s="12">
        <f>VLOOKUP(A504,Evaporation!$A$2:$F$781,6,FALSE)/12</f>
        <v>-0.72895999999999994</v>
      </c>
      <c r="H504" s="4">
        <f t="shared" si="41"/>
        <v>-7070.9119999999994</v>
      </c>
      <c r="I504" s="4">
        <f>IF(J503+C504+D504-E504-H504&gt;Assumptions!$C$5,J503+C504+D504-E504-H504-Assumptions!$C$5,0)</f>
        <v>0</v>
      </c>
      <c r="J504" s="4">
        <f t="shared" si="40"/>
        <v>612531.3076236269</v>
      </c>
      <c r="K504" s="4">
        <f t="shared" si="42"/>
        <v>19848.248516079035</v>
      </c>
      <c r="L504" s="9">
        <f>(IF((Assumptions!$C$12/12)-E504&lt;0,0,(Assumptions!$C$12/12)-E504))</f>
        <v>0</v>
      </c>
      <c r="O504" s="9">
        <f t="shared" si="38"/>
        <v>0</v>
      </c>
      <c r="P504" s="35">
        <f>Assumptions!$C$12/12</f>
        <v>2916.6666666666665</v>
      </c>
      <c r="Q504" s="9">
        <f>Assumptions!$C$13/12</f>
        <v>1833.3333333333333</v>
      </c>
    </row>
    <row r="505" spans="1:17">
      <c r="A505" s="3">
        <f>Evaporation!A504</f>
        <v>29891</v>
      </c>
      <c r="B505" s="9">
        <f t="shared" si="39"/>
        <v>1981</v>
      </c>
      <c r="C505" s="4">
        <f>Assumptions!$C$1/Assumptions!$C$2*VLOOKUP(A505,Inflow!$A$2:$B$781,2,FALSE)</f>
        <v>65787</v>
      </c>
      <c r="D505">
        <f>VLOOKUP(A505,'Supplemental Flows'!$A$2:$B$781,2,FALSE)</f>
        <v>0</v>
      </c>
      <c r="E505" s="9">
        <f>VLOOKUP(J504,Assumptions!$D$33:$E$127,2)/12</f>
        <v>7500.0000189374632</v>
      </c>
      <c r="F505" s="4">
        <f>VLOOKUP(J504,'Capacity Curve'!$C$2:$E$98,3,TRUE)</f>
        <v>23700</v>
      </c>
      <c r="G505" s="12">
        <f>VLOOKUP(A505,Evaporation!$A$2:$F$781,6,FALSE)/12</f>
        <v>3.6139999999999999E-2</v>
      </c>
      <c r="H505" s="4">
        <f t="shared" si="41"/>
        <v>856.51799999999992</v>
      </c>
      <c r="I505" s="4">
        <f>IF(J504+C505+D505-E505-H505&gt;Assumptions!$C$5,J504+C505+D505-E505-H505-Assumptions!$C$5,0)</f>
        <v>0</v>
      </c>
      <c r="J505" s="4">
        <f t="shared" si="40"/>
        <v>669961.78960468934</v>
      </c>
      <c r="K505" s="4">
        <f t="shared" si="42"/>
        <v>19848.248516079035</v>
      </c>
      <c r="L505" s="9">
        <f>(IF((Assumptions!$C$12/12)-E505&lt;0,0,(Assumptions!$C$12/12)-E505))</f>
        <v>0</v>
      </c>
      <c r="O505" s="9">
        <f t="shared" si="38"/>
        <v>0</v>
      </c>
      <c r="P505" s="35">
        <f>Assumptions!$C$12/12</f>
        <v>2916.6666666666665</v>
      </c>
      <c r="Q505" s="9">
        <f>Assumptions!$C$13/12</f>
        <v>1833.3333333333333</v>
      </c>
    </row>
    <row r="506" spans="1:17">
      <c r="A506" s="3">
        <f>Evaporation!A505</f>
        <v>29921</v>
      </c>
      <c r="B506" s="9">
        <f t="shared" si="39"/>
        <v>1981</v>
      </c>
      <c r="C506" s="4">
        <f>Assumptions!$C$1/Assumptions!$C$2*VLOOKUP(A506,Inflow!$A$2:$B$781,2,FALSE)</f>
        <v>12661</v>
      </c>
      <c r="D506">
        <f>VLOOKUP(A506,'Supplemental Flows'!$A$2:$B$781,2,FALSE)</f>
        <v>0</v>
      </c>
      <c r="E506" s="9">
        <f>VLOOKUP(J505,Assumptions!$D$33:$E$127,2)/12</f>
        <v>7500.0000221349246</v>
      </c>
      <c r="F506" s="4">
        <f>VLOOKUP(J505,'Capacity Curve'!$C$2:$E$98,3,TRUE)</f>
        <v>25200</v>
      </c>
      <c r="G506" s="12">
        <f>VLOOKUP(A506,Evaporation!$A$2:$F$781,6,FALSE)/12</f>
        <v>0.17596249999999999</v>
      </c>
      <c r="H506" s="4">
        <f t="shared" si="41"/>
        <v>4434.2550000000001</v>
      </c>
      <c r="I506" s="4">
        <f>IF(J505+C506+D506-E506-H506&gt;Assumptions!$C$5,J505+C506+D506-E506-H506-Assumptions!$C$5,0)</f>
        <v>0</v>
      </c>
      <c r="J506" s="4">
        <f t="shared" si="40"/>
        <v>670688.53458255436</v>
      </c>
      <c r="K506" s="4">
        <f t="shared" si="42"/>
        <v>19848.248516079035</v>
      </c>
      <c r="L506" s="9">
        <f>(IF((Assumptions!$C$12/12)-E506&lt;0,0,(Assumptions!$C$12/12)-E506))</f>
        <v>0</v>
      </c>
      <c r="M506" s="9">
        <f>SUM(L495:L506)</f>
        <v>0</v>
      </c>
      <c r="N506" s="9">
        <f>SUM(E495:E506)</f>
        <v>90000.000087211229</v>
      </c>
      <c r="O506" s="9">
        <f t="shared" si="38"/>
        <v>0</v>
      </c>
      <c r="P506" s="35">
        <f>Assumptions!$C$12/12</f>
        <v>2916.6666666666665</v>
      </c>
      <c r="Q506" s="9">
        <f>Assumptions!$C$13/12</f>
        <v>1833.3333333333333</v>
      </c>
    </row>
    <row r="507" spans="1:17">
      <c r="A507" s="3">
        <f>Evaporation!A506</f>
        <v>29952</v>
      </c>
      <c r="B507" s="9">
        <f t="shared" si="39"/>
        <v>1982</v>
      </c>
      <c r="C507" s="4">
        <f>Assumptions!$C$1/Assumptions!$C$2*VLOOKUP(A507,Inflow!$A$2:$B$781,2,FALSE)</f>
        <v>17684</v>
      </c>
      <c r="D507">
        <f>VLOOKUP(A507,'Supplemental Flows'!$A$2:$B$781,2,FALSE)</f>
        <v>0</v>
      </c>
      <c r="E507" s="9">
        <f>VLOOKUP(J506,Assumptions!$D$33:$E$127,2)/12</f>
        <v>7500.0000221349246</v>
      </c>
      <c r="F507" s="4">
        <f>VLOOKUP(J506,'Capacity Curve'!$C$2:$E$98,3,TRUE)</f>
        <v>25200</v>
      </c>
      <c r="G507" s="12">
        <f>VLOOKUP(A507,Evaporation!$A$2:$F$781,6,FALSE)/12</f>
        <v>3.2683333333333349E-3</v>
      </c>
      <c r="H507" s="4">
        <f t="shared" si="41"/>
        <v>82.362000000000037</v>
      </c>
      <c r="I507" s="4">
        <f>IF(J506+C507+D507-E507-H507&gt;Assumptions!$C$5,J506+C507+D507-E507-H507-Assumptions!$C$5,0)</f>
        <v>0</v>
      </c>
      <c r="J507" s="4">
        <f t="shared" si="40"/>
        <v>680790.17256041942</v>
      </c>
      <c r="K507" s="4">
        <f t="shared" si="42"/>
        <v>19848.248516079035</v>
      </c>
      <c r="L507" s="9">
        <f>(IF((Assumptions!$C$12/12)-E507&lt;0,0,(Assumptions!$C$12/12)-E507))</f>
        <v>0</v>
      </c>
      <c r="O507" s="9">
        <f t="shared" si="38"/>
        <v>0</v>
      </c>
      <c r="P507" s="35">
        <f>Assumptions!$C$12/12</f>
        <v>2916.6666666666665</v>
      </c>
      <c r="Q507" s="9">
        <f>Assumptions!$C$13/12</f>
        <v>1833.3333333333333</v>
      </c>
    </row>
    <row r="508" spans="1:17">
      <c r="A508" s="3">
        <f>Evaporation!A507</f>
        <v>29983</v>
      </c>
      <c r="B508" s="9">
        <f t="shared" si="39"/>
        <v>1982</v>
      </c>
      <c r="C508" s="4">
        <f>Assumptions!$C$1/Assumptions!$C$2*VLOOKUP(A508,Inflow!$A$2:$B$781,2,FALSE)</f>
        <v>26482</v>
      </c>
      <c r="D508">
        <f>VLOOKUP(A508,'Supplemental Flows'!$A$2:$B$781,2,FALSE)</f>
        <v>0</v>
      </c>
      <c r="E508" s="9">
        <f>VLOOKUP(J507,Assumptions!$D$33:$E$127,2)/12</f>
        <v>7500.0000239048977</v>
      </c>
      <c r="F508" s="4">
        <f>VLOOKUP(J507,'Capacity Curve'!$C$2:$E$98,3,TRUE)</f>
        <v>25800</v>
      </c>
      <c r="G508" s="12">
        <f>VLOOKUP(A508,Evaporation!$A$2:$F$781,6,FALSE)/12</f>
        <v>3.2980833333333341E-2</v>
      </c>
      <c r="H508" s="4">
        <f t="shared" si="41"/>
        <v>850.90550000000019</v>
      </c>
      <c r="I508" s="4">
        <f>IF(J507+C508+D508-E508-H508&gt;Assumptions!$C$5,J507+C508+D508-E508-H508-Assumptions!$C$5,0)</f>
        <v>0</v>
      </c>
      <c r="J508" s="4">
        <f t="shared" si="40"/>
        <v>698921.26703651447</v>
      </c>
      <c r="K508" s="4">
        <f t="shared" si="42"/>
        <v>19848.248516079035</v>
      </c>
      <c r="L508" s="9">
        <f>(IF((Assumptions!$C$12/12)-E508&lt;0,0,(Assumptions!$C$12/12)-E508))</f>
        <v>0</v>
      </c>
      <c r="O508" s="9">
        <f t="shared" si="38"/>
        <v>0</v>
      </c>
      <c r="P508" s="35">
        <f>Assumptions!$C$12/12</f>
        <v>2916.6666666666665</v>
      </c>
      <c r="Q508" s="9">
        <f>Assumptions!$C$13/12</f>
        <v>1833.3333333333333</v>
      </c>
    </row>
    <row r="509" spans="1:17">
      <c r="A509" s="3">
        <f>Evaporation!A508</f>
        <v>30011</v>
      </c>
      <c r="B509" s="9">
        <f t="shared" si="39"/>
        <v>1982</v>
      </c>
      <c r="C509" s="4">
        <f>Assumptions!$C$1/Assumptions!$C$2*VLOOKUP(A509,Inflow!$A$2:$B$781,2,FALSE)</f>
        <v>14963</v>
      </c>
      <c r="D509">
        <f>VLOOKUP(A509,'Supplemental Flows'!$A$2:$B$781,2,FALSE)</f>
        <v>0</v>
      </c>
      <c r="E509" s="9">
        <f>VLOOKUP(J508,Assumptions!$D$33:$E$127,2)/12</f>
        <v>7500.0000239048977</v>
      </c>
      <c r="F509" s="4">
        <f>VLOOKUP(J508,'Capacity Curve'!$C$2:$E$98,3,TRUE)</f>
        <v>25800</v>
      </c>
      <c r="G509" s="12">
        <f>VLOOKUP(A509,Evaporation!$A$2:$F$781,6,FALSE)/12</f>
        <v>0.12690916666666666</v>
      </c>
      <c r="H509" s="4">
        <f t="shared" si="41"/>
        <v>3274.2564999999995</v>
      </c>
      <c r="I509" s="4">
        <f>IF(J508+C509+D509-E509-H509&gt;Assumptions!$C$5,J508+C509+D509-E509-H509-Assumptions!$C$5,0)</f>
        <v>0</v>
      </c>
      <c r="J509" s="4">
        <f t="shared" si="40"/>
        <v>703110.0105126095</v>
      </c>
      <c r="K509" s="4">
        <f t="shared" si="42"/>
        <v>19848.248516079035</v>
      </c>
      <c r="L509" s="9">
        <f>(IF((Assumptions!$C$12/12)-E509&lt;0,0,(Assumptions!$C$12/12)-E509))</f>
        <v>0</v>
      </c>
      <c r="O509" s="9">
        <f t="shared" si="38"/>
        <v>0</v>
      </c>
      <c r="P509" s="35">
        <f>Assumptions!$C$12/12</f>
        <v>2916.6666666666665</v>
      </c>
      <c r="Q509" s="9">
        <f>Assumptions!$C$13/12</f>
        <v>1833.3333333333333</v>
      </c>
    </row>
    <row r="510" spans="1:17">
      <c r="A510" s="3">
        <f>Evaporation!A509</f>
        <v>30042</v>
      </c>
      <c r="B510" s="9">
        <f t="shared" si="39"/>
        <v>1982</v>
      </c>
      <c r="C510" s="4">
        <f>Assumptions!$C$1/Assumptions!$C$2*VLOOKUP(A510,Inflow!$A$2:$B$781,2,FALSE)</f>
        <v>10858</v>
      </c>
      <c r="D510">
        <f>VLOOKUP(A510,'Supplemental Flows'!$A$2:$B$781,2,FALSE)</f>
        <v>0</v>
      </c>
      <c r="E510" s="9">
        <f>VLOOKUP(J509,Assumptions!$D$33:$E$127,2)/12</f>
        <v>7500.0000257943584</v>
      </c>
      <c r="F510" s="4">
        <f>VLOOKUP(J509,'Capacity Curve'!$C$2:$E$98,3,TRUE)</f>
        <v>26600</v>
      </c>
      <c r="G510" s="12">
        <f>VLOOKUP(A510,Evaporation!$A$2:$F$781,6,FALSE)/12</f>
        <v>0.13438250000000002</v>
      </c>
      <c r="H510" s="4">
        <f t="shared" si="41"/>
        <v>3574.5745000000006</v>
      </c>
      <c r="I510" s="4">
        <f>IF(J509+C510+D510-E510-H510&gt;Assumptions!$C$5,J509+C510+D510-E510-H510-Assumptions!$C$5,0)</f>
        <v>0</v>
      </c>
      <c r="J510" s="4">
        <f t="shared" si="40"/>
        <v>702893.43598681514</v>
      </c>
      <c r="K510" s="4">
        <f t="shared" si="42"/>
        <v>19848.248516079035</v>
      </c>
      <c r="L510" s="9">
        <f>(IF((Assumptions!$C$12/12)-E510&lt;0,0,(Assumptions!$C$12/12)-E510))</f>
        <v>0</v>
      </c>
      <c r="O510" s="9">
        <f t="shared" si="38"/>
        <v>0</v>
      </c>
      <c r="P510" s="35">
        <f>Assumptions!$C$12/12</f>
        <v>2916.6666666666665</v>
      </c>
      <c r="Q510" s="9">
        <f>Assumptions!$C$13/12</f>
        <v>1833.3333333333333</v>
      </c>
    </row>
    <row r="511" spans="1:17">
      <c r="A511" s="3">
        <f>Evaporation!A510</f>
        <v>30072</v>
      </c>
      <c r="B511" s="9">
        <f t="shared" si="39"/>
        <v>1982</v>
      </c>
      <c r="C511" s="4">
        <f>Assumptions!$C$1/Assumptions!$C$2*VLOOKUP(A511,Inflow!$A$2:$B$781,2,FALSE)</f>
        <v>223043</v>
      </c>
      <c r="D511">
        <f>VLOOKUP(A511,'Supplemental Flows'!$A$2:$B$781,2,FALSE)</f>
        <v>0</v>
      </c>
      <c r="E511" s="9">
        <f>VLOOKUP(J510,Assumptions!$D$33:$E$127,2)/12</f>
        <v>7500.0000257943584</v>
      </c>
      <c r="F511" s="4">
        <f>VLOOKUP(J510,'Capacity Curve'!$C$2:$E$98,3,TRUE)</f>
        <v>26600</v>
      </c>
      <c r="G511" s="12">
        <f>VLOOKUP(A511,Evaporation!$A$2:$F$781,6,FALSE)/12</f>
        <v>-0.51176083333333333</v>
      </c>
      <c r="H511" s="4">
        <f t="shared" si="41"/>
        <v>-13612.838166666666</v>
      </c>
      <c r="I511" s="4">
        <f>IF(J510+C511+D511-E511-H511&gt;Assumptions!$C$5,J510+C511+D511-E511-H511-Assumptions!$C$5,0)</f>
        <v>117549.27412768744</v>
      </c>
      <c r="J511" s="4">
        <f t="shared" si="40"/>
        <v>814500</v>
      </c>
      <c r="K511" s="4">
        <f t="shared" si="42"/>
        <v>19848.248516079035</v>
      </c>
      <c r="L511" s="9">
        <f>(IF((Assumptions!$C$12/12)-E511&lt;0,0,(Assumptions!$C$12/12)-E511))</f>
        <v>0</v>
      </c>
      <c r="O511" s="9">
        <f t="shared" si="38"/>
        <v>0</v>
      </c>
      <c r="P511" s="35">
        <f>Assumptions!$C$12/12</f>
        <v>2916.6666666666665</v>
      </c>
      <c r="Q511" s="9">
        <f>Assumptions!$C$13/12</f>
        <v>1833.3333333333333</v>
      </c>
    </row>
    <row r="512" spans="1:17">
      <c r="A512" s="3">
        <f>Evaporation!A511</f>
        <v>30103</v>
      </c>
      <c r="B512" s="9">
        <f t="shared" si="39"/>
        <v>1982</v>
      </c>
      <c r="C512" s="4">
        <f>Assumptions!$C$1/Assumptions!$C$2*VLOOKUP(A512,Inflow!$A$2:$B$781,2,FALSE)</f>
        <v>64570</v>
      </c>
      <c r="D512">
        <f>VLOOKUP(A512,'Supplemental Flows'!$A$2:$B$781,2,FALSE)</f>
        <v>0</v>
      </c>
      <c r="E512" s="9">
        <f>VLOOKUP(J511,Assumptions!$D$33:$E$127,2)/12</f>
        <v>7500.0000278166981</v>
      </c>
      <c r="F512" s="4">
        <f>VLOOKUP(J511,'Capacity Curve'!$C$2:$E$98,3,TRUE)</f>
        <v>27300</v>
      </c>
      <c r="G512" s="12">
        <f>VLOOKUP(A512,Evaporation!$A$2:$F$781,6,FALSE)/12</f>
        <v>2.2878333333333334E-2</v>
      </c>
      <c r="H512" s="4">
        <f t="shared" si="41"/>
        <v>624.57849999999996</v>
      </c>
      <c r="I512" s="4">
        <f>IF(J511+C512+D512-E512-H512&gt;Assumptions!$C$5,J511+C512+D512-E512-H512-Assumptions!$C$5,0)</f>
        <v>56445.421472183312</v>
      </c>
      <c r="J512" s="4">
        <f t="shared" si="40"/>
        <v>814500</v>
      </c>
      <c r="K512" s="4">
        <f t="shared" si="42"/>
        <v>19848.248516079035</v>
      </c>
      <c r="L512" s="9">
        <f>(IF((Assumptions!$C$12/12)-E512&lt;0,0,(Assumptions!$C$12/12)-E512))</f>
        <v>0</v>
      </c>
      <c r="O512" s="9">
        <f t="shared" si="38"/>
        <v>0</v>
      </c>
      <c r="P512" s="35">
        <f>Assumptions!$C$12/12</f>
        <v>2916.6666666666665</v>
      </c>
      <c r="Q512" s="9">
        <f>Assumptions!$C$13/12</f>
        <v>1833.3333333333333</v>
      </c>
    </row>
    <row r="513" spans="1:17">
      <c r="A513" s="3">
        <f>Evaporation!A512</f>
        <v>30133</v>
      </c>
      <c r="B513" s="9">
        <f t="shared" si="39"/>
        <v>1982</v>
      </c>
      <c r="C513" s="4">
        <f>Assumptions!$C$1/Assumptions!$C$2*VLOOKUP(A513,Inflow!$A$2:$B$781,2,FALSE)</f>
        <v>28828</v>
      </c>
      <c r="D513">
        <f>VLOOKUP(A513,'Supplemental Flows'!$A$2:$B$781,2,FALSE)</f>
        <v>0</v>
      </c>
      <c r="E513" s="9">
        <f>VLOOKUP(J512,Assumptions!$D$33:$E$127,2)/12</f>
        <v>7500.0000278166981</v>
      </c>
      <c r="F513" s="4">
        <f>VLOOKUP(J512,'Capacity Curve'!$C$2:$E$98,3,TRUE)</f>
        <v>27300</v>
      </c>
      <c r="G513" s="12">
        <f>VLOOKUP(A513,Evaporation!$A$2:$F$781,6,FALSE)/12</f>
        <v>0.39300499999999999</v>
      </c>
      <c r="H513" s="4">
        <f t="shared" si="41"/>
        <v>10729.0365</v>
      </c>
      <c r="I513" s="4">
        <f>IF(J512+C513+D513-E513-H513&gt;Assumptions!$C$5,J512+C513+D513-E513-H513-Assumptions!$C$5,0)</f>
        <v>10598.963472183212</v>
      </c>
      <c r="J513" s="4">
        <f t="shared" si="40"/>
        <v>814500</v>
      </c>
      <c r="K513" s="4">
        <f t="shared" si="42"/>
        <v>19848.248516079035</v>
      </c>
      <c r="L513" s="9">
        <f>(IF((Assumptions!$C$12/12)-E513&lt;0,0,(Assumptions!$C$12/12)-E513))</f>
        <v>0</v>
      </c>
      <c r="O513" s="9">
        <f t="shared" si="38"/>
        <v>0</v>
      </c>
      <c r="P513" s="35">
        <f>Assumptions!$C$12/12</f>
        <v>2916.6666666666665</v>
      </c>
      <c r="Q513" s="9">
        <f>Assumptions!$C$13/12</f>
        <v>1833.3333333333333</v>
      </c>
    </row>
    <row r="514" spans="1:17">
      <c r="A514" s="3">
        <f>Evaporation!A513</f>
        <v>30164</v>
      </c>
      <c r="B514" s="9">
        <f t="shared" si="39"/>
        <v>1982</v>
      </c>
      <c r="C514" s="4">
        <f>Assumptions!$C$1/Assumptions!$C$2*VLOOKUP(A514,Inflow!$A$2:$B$781,2,FALSE)</f>
        <v>4622</v>
      </c>
      <c r="D514">
        <f>VLOOKUP(A514,'Supplemental Flows'!$A$2:$B$781,2,FALSE)</f>
        <v>0</v>
      </c>
      <c r="E514" s="9">
        <f>VLOOKUP(J513,Assumptions!$D$33:$E$127,2)/12</f>
        <v>7500.0000278166981</v>
      </c>
      <c r="F514" s="4">
        <f>VLOOKUP(J513,'Capacity Curve'!$C$2:$E$98,3,TRUE)</f>
        <v>27300</v>
      </c>
      <c r="G514" s="12">
        <f>VLOOKUP(A514,Evaporation!$A$2:$F$781,6,FALSE)/12</f>
        <v>0.51164416666666668</v>
      </c>
      <c r="H514" s="4">
        <f t="shared" si="41"/>
        <v>13967.885749999999</v>
      </c>
      <c r="I514" s="4">
        <f>IF(J513+C514+D514-E514-H514&gt;Assumptions!$C$5,J513+C514+D514-E514-H514-Assumptions!$C$5,0)</f>
        <v>0</v>
      </c>
      <c r="J514" s="4">
        <f t="shared" si="40"/>
        <v>797654.11422218324</v>
      </c>
      <c r="K514" s="4">
        <f t="shared" si="42"/>
        <v>19848.248516079035</v>
      </c>
      <c r="L514" s="9">
        <f>(IF((Assumptions!$C$12/12)-E514&lt;0,0,(Assumptions!$C$12/12)-E514))</f>
        <v>0</v>
      </c>
      <c r="O514" s="9">
        <f t="shared" si="38"/>
        <v>0</v>
      </c>
      <c r="P514" s="35">
        <f>Assumptions!$C$12/12</f>
        <v>2916.6666666666665</v>
      </c>
      <c r="Q514" s="9">
        <f>Assumptions!$C$13/12</f>
        <v>1833.3333333333333</v>
      </c>
    </row>
    <row r="515" spans="1:17">
      <c r="A515" s="3">
        <f>Evaporation!A514</f>
        <v>30195</v>
      </c>
      <c r="B515" s="9">
        <f t="shared" si="39"/>
        <v>1982</v>
      </c>
      <c r="C515" s="4">
        <f>Assumptions!$C$1/Assumptions!$C$2*VLOOKUP(A515,Inflow!$A$2:$B$781,2,FALSE)</f>
        <v>0</v>
      </c>
      <c r="D515">
        <f>VLOOKUP(A515,'Supplemental Flows'!$A$2:$B$781,2,FALSE)</f>
        <v>0</v>
      </c>
      <c r="E515" s="9">
        <f>VLOOKUP(J514,Assumptions!$D$33:$E$127,2)/12</f>
        <v>7500.0000278166981</v>
      </c>
      <c r="F515" s="4">
        <f>VLOOKUP(J514,'Capacity Curve'!$C$2:$E$98,3,TRUE)</f>
        <v>27300</v>
      </c>
      <c r="G515" s="12">
        <f>VLOOKUP(A515,Evaporation!$A$2:$F$781,6,FALSE)/12</f>
        <v>0.46450416666666666</v>
      </c>
      <c r="H515" s="4">
        <f t="shared" si="41"/>
        <v>12680.963749999999</v>
      </c>
      <c r="I515" s="4">
        <f>IF(J514+C515+D515-E515-H515&gt;Assumptions!$C$5,J514+C515+D515-E515-H515-Assumptions!$C$5,0)</f>
        <v>0</v>
      </c>
      <c r="J515" s="4">
        <f t="shared" si="40"/>
        <v>777473.1504443665</v>
      </c>
      <c r="K515" s="4">
        <f t="shared" si="42"/>
        <v>19848.248516079035</v>
      </c>
      <c r="L515" s="9">
        <f>(IF((Assumptions!$C$12/12)-E515&lt;0,0,(Assumptions!$C$12/12)-E515))</f>
        <v>0</v>
      </c>
      <c r="O515" s="9">
        <f t="shared" ref="O515:O578" si="43">AVERAGE($L$3:$L$686)</f>
        <v>0</v>
      </c>
      <c r="P515" s="35">
        <f>Assumptions!$C$12/12</f>
        <v>2916.6666666666665</v>
      </c>
      <c r="Q515" s="9">
        <f>Assumptions!$C$13/12</f>
        <v>1833.3333333333333</v>
      </c>
    </row>
    <row r="516" spans="1:17">
      <c r="A516" s="3">
        <f>Evaporation!A515</f>
        <v>30225</v>
      </c>
      <c r="B516" s="9">
        <f t="shared" ref="B516:B579" si="44">YEAR(A516)</f>
        <v>1982</v>
      </c>
      <c r="C516" s="4">
        <f>Assumptions!$C$1/Assumptions!$C$2*VLOOKUP(A516,Inflow!$A$2:$B$781,2,FALSE)</f>
        <v>0</v>
      </c>
      <c r="D516">
        <f>VLOOKUP(A516,'Supplemental Flows'!$A$2:$B$781,2,FALSE)</f>
        <v>0</v>
      </c>
      <c r="E516" s="9">
        <f>VLOOKUP(J515,Assumptions!$D$33:$E$127,2)/12</f>
        <v>7500.0000278166981</v>
      </c>
      <c r="F516" s="4">
        <f>VLOOKUP(J515,'Capacity Curve'!$C$2:$E$98,3,TRUE)</f>
        <v>27300</v>
      </c>
      <c r="G516" s="12">
        <f>VLOOKUP(A516,Evaporation!$A$2:$F$781,6,FALSE)/12</f>
        <v>0.18182000000000001</v>
      </c>
      <c r="H516" s="4">
        <f t="shared" si="41"/>
        <v>4963.6860000000006</v>
      </c>
      <c r="I516" s="4">
        <f>IF(J515+C516+D516-E516-H516&gt;Assumptions!$C$5,J515+C516+D516-E516-H516-Assumptions!$C$5,0)</f>
        <v>0</v>
      </c>
      <c r="J516" s="4">
        <f t="shared" ref="J516:J579" si="45">IF(J515+C516+D516-H516-E516-I516&lt;0,0,J515+C516+D516-H516-E516-I516)</f>
        <v>765009.46441654977</v>
      </c>
      <c r="K516" s="4">
        <f t="shared" si="42"/>
        <v>19848.248516079035</v>
      </c>
      <c r="L516" s="9">
        <f>(IF((Assumptions!$C$12/12)-E516&lt;0,0,(Assumptions!$C$12/12)-E516))</f>
        <v>0</v>
      </c>
      <c r="O516" s="9">
        <f t="shared" si="43"/>
        <v>0</v>
      </c>
      <c r="P516" s="35">
        <f>Assumptions!$C$12/12</f>
        <v>2916.6666666666665</v>
      </c>
      <c r="Q516" s="9">
        <f>Assumptions!$C$13/12</f>
        <v>1833.3333333333333</v>
      </c>
    </row>
    <row r="517" spans="1:17">
      <c r="A517" s="3">
        <f>Evaporation!A516</f>
        <v>30256</v>
      </c>
      <c r="B517" s="9">
        <f t="shared" si="44"/>
        <v>1982</v>
      </c>
      <c r="C517" s="4">
        <f>Assumptions!$C$1/Assumptions!$C$2*VLOOKUP(A517,Inflow!$A$2:$B$781,2,FALSE)</f>
        <v>0</v>
      </c>
      <c r="D517">
        <f>VLOOKUP(A517,'Supplemental Flows'!$A$2:$B$781,2,FALSE)</f>
        <v>0</v>
      </c>
      <c r="E517" s="9">
        <f>VLOOKUP(J516,Assumptions!$D$33:$E$127,2)/12</f>
        <v>7500.0000278166981</v>
      </c>
      <c r="F517" s="4">
        <f>VLOOKUP(J516,'Capacity Curve'!$C$2:$E$98,3,TRUE)</f>
        <v>27300</v>
      </c>
      <c r="G517" s="12">
        <f>VLOOKUP(A517,Evaporation!$A$2:$F$781,6,FALSE)/12</f>
        <v>-0.11827833333333336</v>
      </c>
      <c r="H517" s="4">
        <f t="shared" si="41"/>
        <v>-3228.9985000000006</v>
      </c>
      <c r="I517" s="4">
        <f>IF(J516+C517+D517-E517-H517&gt;Assumptions!$C$5,J516+C517+D517-E517-H517-Assumptions!$C$5,0)</f>
        <v>0</v>
      </c>
      <c r="J517" s="4">
        <f t="shared" si="45"/>
        <v>760738.46288873302</v>
      </c>
      <c r="K517" s="4">
        <f t="shared" si="42"/>
        <v>19848.248516079035</v>
      </c>
      <c r="L517" s="9">
        <f>(IF((Assumptions!$C$12/12)-E517&lt;0,0,(Assumptions!$C$12/12)-E517))</f>
        <v>0</v>
      </c>
      <c r="O517" s="9">
        <f t="shared" si="43"/>
        <v>0</v>
      </c>
      <c r="P517" s="35">
        <f>Assumptions!$C$12/12</f>
        <v>2916.6666666666665</v>
      </c>
      <c r="Q517" s="9">
        <f>Assumptions!$C$13/12</f>
        <v>1833.3333333333333</v>
      </c>
    </row>
    <row r="518" spans="1:17">
      <c r="A518" s="3">
        <f>Evaporation!A517</f>
        <v>30286</v>
      </c>
      <c r="B518" s="9">
        <f t="shared" si="44"/>
        <v>1982</v>
      </c>
      <c r="C518" s="4">
        <f>Assumptions!$C$1/Assumptions!$C$2*VLOOKUP(A518,Inflow!$A$2:$B$781,2,FALSE)</f>
        <v>3058</v>
      </c>
      <c r="D518">
        <f>VLOOKUP(A518,'Supplemental Flows'!$A$2:$B$781,2,FALSE)</f>
        <v>0</v>
      </c>
      <c r="E518" s="9">
        <f>VLOOKUP(J517,Assumptions!$D$33:$E$127,2)/12</f>
        <v>7500.0000278166981</v>
      </c>
      <c r="F518" s="4">
        <f>VLOOKUP(J517,'Capacity Curve'!$C$2:$E$98,3,TRUE)</f>
        <v>27300</v>
      </c>
      <c r="G518" s="12">
        <f>VLOOKUP(A518,Evaporation!$A$2:$F$781,6,FALSE)/12</f>
        <v>-0.14625083333333333</v>
      </c>
      <c r="H518" s="4">
        <f t="shared" si="41"/>
        <v>-3992.6477500000001</v>
      </c>
      <c r="I518" s="4">
        <f>IF(J517+C518+D518-E518-H518&gt;Assumptions!$C$5,J517+C518+D518-E518-H518-Assumptions!$C$5,0)</f>
        <v>0</v>
      </c>
      <c r="J518" s="4">
        <f t="shared" si="45"/>
        <v>760289.11061091628</v>
      </c>
      <c r="K518" s="4">
        <f t="shared" si="42"/>
        <v>19848.248516079035</v>
      </c>
      <c r="L518" s="9">
        <f>(IF((Assumptions!$C$12/12)-E518&lt;0,0,(Assumptions!$C$12/12)-E518))</f>
        <v>0</v>
      </c>
      <c r="M518" s="9">
        <f>SUM(L507:L518)</f>
        <v>0</v>
      </c>
      <c r="N518" s="9">
        <f>SUM(E507:E518)</f>
        <v>90000.000316250327</v>
      </c>
      <c r="O518" s="9">
        <f t="shared" si="43"/>
        <v>0</v>
      </c>
      <c r="P518" s="35">
        <f>Assumptions!$C$12/12</f>
        <v>2916.6666666666665</v>
      </c>
      <c r="Q518" s="9">
        <f>Assumptions!$C$13/12</f>
        <v>1833.3333333333333</v>
      </c>
    </row>
    <row r="519" spans="1:17">
      <c r="A519" s="3">
        <f>Evaporation!A518</f>
        <v>30317</v>
      </c>
      <c r="B519" s="9">
        <f t="shared" si="44"/>
        <v>1983</v>
      </c>
      <c r="C519" s="4">
        <f>Assumptions!$C$1/Assumptions!$C$2*VLOOKUP(A519,Inflow!$A$2:$B$781,2,FALSE)</f>
        <v>4350</v>
      </c>
      <c r="D519">
        <f>VLOOKUP(A519,'Supplemental Flows'!$A$2:$B$781,2,FALSE)</f>
        <v>0</v>
      </c>
      <c r="E519" s="9">
        <f>VLOOKUP(J518,Assumptions!$D$33:$E$127,2)/12</f>
        <v>7500.0000278166981</v>
      </c>
      <c r="F519" s="4">
        <f>VLOOKUP(J518,'Capacity Curve'!$C$2:$E$98,3,TRUE)</f>
        <v>27300</v>
      </c>
      <c r="G519" s="12">
        <f>VLOOKUP(A519,Evaporation!$A$2:$F$781,6,FALSE)/12</f>
        <v>6.8501666666666669E-2</v>
      </c>
      <c r="H519" s="4">
        <f t="shared" si="41"/>
        <v>1870.0955000000001</v>
      </c>
      <c r="I519" s="4">
        <f>IF(J518+C519+D519-E519-H519&gt;Assumptions!$C$5,J518+C519+D519-E519-H519-Assumptions!$C$5,0)</f>
        <v>0</v>
      </c>
      <c r="J519" s="4">
        <f t="shared" si="45"/>
        <v>755269.01508309948</v>
      </c>
      <c r="K519" s="4">
        <f t="shared" si="42"/>
        <v>19848.248516079035</v>
      </c>
      <c r="L519" s="9">
        <f>(IF((Assumptions!$C$12/12)-E519&lt;0,0,(Assumptions!$C$12/12)-E519))</f>
        <v>0</v>
      </c>
      <c r="O519" s="9">
        <f t="shared" si="43"/>
        <v>0</v>
      </c>
      <c r="P519" s="35">
        <f>Assumptions!$C$12/12</f>
        <v>2916.6666666666665</v>
      </c>
      <c r="Q519" s="9">
        <f>Assumptions!$C$13/12</f>
        <v>1833.3333333333333</v>
      </c>
    </row>
    <row r="520" spans="1:17">
      <c r="A520" s="3">
        <f>Evaporation!A519</f>
        <v>30348</v>
      </c>
      <c r="B520" s="9">
        <f t="shared" si="44"/>
        <v>1983</v>
      </c>
      <c r="C520" s="4">
        <f>Assumptions!$C$1/Assumptions!$C$2*VLOOKUP(A520,Inflow!$A$2:$B$781,2,FALSE)</f>
        <v>4294</v>
      </c>
      <c r="D520">
        <f>VLOOKUP(A520,'Supplemental Flows'!$A$2:$B$781,2,FALSE)</f>
        <v>0</v>
      </c>
      <c r="E520" s="9">
        <f>VLOOKUP(J519,Assumptions!$D$33:$E$127,2)/12</f>
        <v>7500.0000278166981</v>
      </c>
      <c r="F520" s="4">
        <f>VLOOKUP(J519,'Capacity Curve'!$C$2:$E$98,3,TRUE)</f>
        <v>27300</v>
      </c>
      <c r="G520" s="12">
        <f>VLOOKUP(A520,Evaporation!$A$2:$F$781,6,FALSE)/12</f>
        <v>-9.3116666666666681E-2</v>
      </c>
      <c r="H520" s="4">
        <f t="shared" si="41"/>
        <v>-2542.0850000000005</v>
      </c>
      <c r="I520" s="4">
        <f>IF(J519+C520+D520-E520-H520&gt;Assumptions!$C$5,J519+C520+D520-E520-H520-Assumptions!$C$5,0)</f>
        <v>0</v>
      </c>
      <c r="J520" s="4">
        <f t="shared" si="45"/>
        <v>754605.1000552827</v>
      </c>
      <c r="K520" s="4">
        <f t="shared" si="42"/>
        <v>19848.248516079035</v>
      </c>
      <c r="L520" s="9">
        <f>(IF((Assumptions!$C$12/12)-E520&lt;0,0,(Assumptions!$C$12/12)-E520))</f>
        <v>0</v>
      </c>
      <c r="O520" s="9">
        <f t="shared" si="43"/>
        <v>0</v>
      </c>
      <c r="P520" s="35">
        <f>Assumptions!$C$12/12</f>
        <v>2916.6666666666665</v>
      </c>
      <c r="Q520" s="9">
        <f>Assumptions!$C$13/12</f>
        <v>1833.3333333333333</v>
      </c>
    </row>
    <row r="521" spans="1:17">
      <c r="A521" s="3">
        <f>Evaporation!A520</f>
        <v>30376</v>
      </c>
      <c r="B521" s="9">
        <f t="shared" si="44"/>
        <v>1983</v>
      </c>
      <c r="C521" s="4">
        <f>Assumptions!$C$1/Assumptions!$C$2*VLOOKUP(A521,Inflow!$A$2:$B$781,2,FALSE)</f>
        <v>8951</v>
      </c>
      <c r="D521">
        <f>VLOOKUP(A521,'Supplemental Flows'!$A$2:$B$781,2,FALSE)</f>
        <v>0</v>
      </c>
      <c r="E521" s="9">
        <f>VLOOKUP(J520,Assumptions!$D$33:$E$127,2)/12</f>
        <v>7500.0000278166981</v>
      </c>
      <c r="F521" s="4">
        <f>VLOOKUP(J520,'Capacity Curve'!$C$2:$E$98,3,TRUE)</f>
        <v>27300</v>
      </c>
      <c r="G521" s="12">
        <f>VLOOKUP(A521,Evaporation!$A$2:$F$781,6,FALSE)/12</f>
        <v>2.9844166666666661E-2</v>
      </c>
      <c r="H521" s="4">
        <f t="shared" si="41"/>
        <v>814.74574999999982</v>
      </c>
      <c r="I521" s="4">
        <f>IF(J520+C521+D521-E521-H521&gt;Assumptions!$C$5,J520+C521+D521-E521-H521-Assumptions!$C$5,0)</f>
        <v>0</v>
      </c>
      <c r="J521" s="4">
        <f t="shared" si="45"/>
        <v>755241.35427746596</v>
      </c>
      <c r="K521" s="4">
        <f t="shared" si="42"/>
        <v>19848.248516079035</v>
      </c>
      <c r="L521" s="9">
        <f>(IF((Assumptions!$C$12/12)-E521&lt;0,0,(Assumptions!$C$12/12)-E521))</f>
        <v>0</v>
      </c>
      <c r="O521" s="9">
        <f t="shared" si="43"/>
        <v>0</v>
      </c>
      <c r="P521" s="35">
        <f>Assumptions!$C$12/12</f>
        <v>2916.6666666666665</v>
      </c>
      <c r="Q521" s="9">
        <f>Assumptions!$C$13/12</f>
        <v>1833.3333333333333</v>
      </c>
    </row>
    <row r="522" spans="1:17">
      <c r="A522" s="3">
        <f>Evaporation!A521</f>
        <v>30407</v>
      </c>
      <c r="B522" s="9">
        <f t="shared" si="44"/>
        <v>1983</v>
      </c>
      <c r="C522" s="4">
        <f>Assumptions!$C$1/Assumptions!$C$2*VLOOKUP(A522,Inflow!$A$2:$B$781,2,FALSE)</f>
        <v>3643</v>
      </c>
      <c r="D522">
        <f>VLOOKUP(A522,'Supplemental Flows'!$A$2:$B$781,2,FALSE)</f>
        <v>0</v>
      </c>
      <c r="E522" s="9">
        <f>VLOOKUP(J521,Assumptions!$D$33:$E$127,2)/12</f>
        <v>7500.0000278166981</v>
      </c>
      <c r="F522" s="4">
        <f>VLOOKUP(J521,'Capacity Curve'!$C$2:$E$98,3,TRUE)</f>
        <v>27300</v>
      </c>
      <c r="G522" s="12">
        <f>VLOOKUP(A522,Evaporation!$A$2:$F$781,6,FALSE)/12</f>
        <v>0.32949000000000001</v>
      </c>
      <c r="H522" s="4">
        <f t="shared" si="41"/>
        <v>8995.0769999999993</v>
      </c>
      <c r="I522" s="4">
        <f>IF(J521+C522+D522-E522-H522&gt;Assumptions!$C$5,J521+C522+D522-E522-H522-Assumptions!$C$5,0)</f>
        <v>0</v>
      </c>
      <c r="J522" s="4">
        <f t="shared" si="45"/>
        <v>742389.27724964917</v>
      </c>
      <c r="K522" s="4">
        <f t="shared" si="42"/>
        <v>19848.248516079035</v>
      </c>
      <c r="L522" s="9">
        <f>(IF((Assumptions!$C$12/12)-E522&lt;0,0,(Assumptions!$C$12/12)-E522))</f>
        <v>0</v>
      </c>
      <c r="O522" s="9">
        <f t="shared" si="43"/>
        <v>0</v>
      </c>
      <c r="P522" s="35">
        <f>Assumptions!$C$12/12</f>
        <v>2916.6666666666665</v>
      </c>
      <c r="Q522" s="9">
        <f>Assumptions!$C$13/12</f>
        <v>1833.3333333333333</v>
      </c>
    </row>
    <row r="523" spans="1:17">
      <c r="A523" s="3">
        <f>Evaporation!A522</f>
        <v>30437</v>
      </c>
      <c r="B523" s="9">
        <f t="shared" si="44"/>
        <v>1983</v>
      </c>
      <c r="C523" s="4">
        <f>Assumptions!$C$1/Assumptions!$C$2*VLOOKUP(A523,Inflow!$A$2:$B$781,2,FALSE)</f>
        <v>5289</v>
      </c>
      <c r="D523">
        <f>VLOOKUP(A523,'Supplemental Flows'!$A$2:$B$781,2,FALSE)</f>
        <v>0</v>
      </c>
      <c r="E523" s="9">
        <f>VLOOKUP(J522,Assumptions!$D$33:$E$127,2)/12</f>
        <v>7500.0000278166981</v>
      </c>
      <c r="F523" s="4">
        <f>VLOOKUP(J522,'Capacity Curve'!$C$2:$E$98,3,TRUE)</f>
        <v>27300</v>
      </c>
      <c r="G523" s="12">
        <f>VLOOKUP(A523,Evaporation!$A$2:$F$781,6,FALSE)/12</f>
        <v>-6.8241666666666659E-2</v>
      </c>
      <c r="H523" s="4">
        <f t="shared" si="41"/>
        <v>-1862.9974999999997</v>
      </c>
      <c r="I523" s="4">
        <f>IF(J522+C523+D523-E523-H523&gt;Assumptions!$C$5,J522+C523+D523-E523-H523-Assumptions!$C$5,0)</f>
        <v>0</v>
      </c>
      <c r="J523" s="4">
        <f t="shared" si="45"/>
        <v>742041.27472183248</v>
      </c>
      <c r="K523" s="4">
        <f t="shared" si="42"/>
        <v>19848.248516079035</v>
      </c>
      <c r="L523" s="9">
        <f>(IF((Assumptions!$C$12/12)-E523&lt;0,0,(Assumptions!$C$12/12)-E523))</f>
        <v>0</v>
      </c>
      <c r="O523" s="9">
        <f t="shared" si="43"/>
        <v>0</v>
      </c>
      <c r="P523" s="35">
        <f>Assumptions!$C$12/12</f>
        <v>2916.6666666666665</v>
      </c>
      <c r="Q523" s="9">
        <f>Assumptions!$C$13/12</f>
        <v>1833.3333333333333</v>
      </c>
    </row>
    <row r="524" spans="1:17">
      <c r="A524" s="3">
        <f>Evaporation!A523</f>
        <v>30468</v>
      </c>
      <c r="B524" s="9">
        <f t="shared" si="44"/>
        <v>1983</v>
      </c>
      <c r="C524" s="4">
        <f>Assumptions!$C$1/Assumptions!$C$2*VLOOKUP(A524,Inflow!$A$2:$B$781,2,FALSE)</f>
        <v>4407</v>
      </c>
      <c r="D524">
        <f>VLOOKUP(A524,'Supplemental Flows'!$A$2:$B$781,2,FALSE)</f>
        <v>0</v>
      </c>
      <c r="E524" s="9">
        <f>VLOOKUP(J523,Assumptions!$D$33:$E$127,2)/12</f>
        <v>7500.0000278166981</v>
      </c>
      <c r="F524" s="4">
        <f>VLOOKUP(J523,'Capacity Curve'!$C$2:$E$98,3,TRUE)</f>
        <v>27300</v>
      </c>
      <c r="G524" s="12">
        <f>VLOOKUP(A524,Evaporation!$A$2:$F$781,6,FALSE)/12</f>
        <v>0.18598833333333334</v>
      </c>
      <c r="H524" s="4">
        <f t="shared" si="41"/>
        <v>5077.4814999999999</v>
      </c>
      <c r="I524" s="4">
        <f>IF(J523+C524+D524-E524-H524&gt;Assumptions!$C$5,J523+C524+D524-E524-H524-Assumptions!$C$5,0)</f>
        <v>0</v>
      </c>
      <c r="J524" s="4">
        <f t="shared" si="45"/>
        <v>733870.79319401574</v>
      </c>
      <c r="K524" s="4">
        <f t="shared" si="42"/>
        <v>19848.248516079035</v>
      </c>
      <c r="L524" s="9">
        <f>(IF((Assumptions!$C$12/12)-E524&lt;0,0,(Assumptions!$C$12/12)-E524))</f>
        <v>0</v>
      </c>
      <c r="O524" s="9">
        <f t="shared" si="43"/>
        <v>0</v>
      </c>
      <c r="P524" s="35">
        <f>Assumptions!$C$12/12</f>
        <v>2916.6666666666665</v>
      </c>
      <c r="Q524" s="9">
        <f>Assumptions!$C$13/12</f>
        <v>1833.3333333333333</v>
      </c>
    </row>
    <row r="525" spans="1:17">
      <c r="A525" s="3">
        <f>Evaporation!A524</f>
        <v>30498</v>
      </c>
      <c r="B525" s="9">
        <f t="shared" si="44"/>
        <v>1983</v>
      </c>
      <c r="C525" s="4">
        <f>Assumptions!$C$1/Assumptions!$C$2*VLOOKUP(A525,Inflow!$A$2:$B$781,2,FALSE)</f>
        <v>866</v>
      </c>
      <c r="D525">
        <f>VLOOKUP(A525,'Supplemental Flows'!$A$2:$B$781,2,FALSE)</f>
        <v>0</v>
      </c>
      <c r="E525" s="9">
        <f>VLOOKUP(J524,Assumptions!$D$33:$E$127,2)/12</f>
        <v>7500.0000278166981</v>
      </c>
      <c r="F525" s="4">
        <f>VLOOKUP(J524,'Capacity Curve'!$C$2:$E$98,3,TRUE)</f>
        <v>27300</v>
      </c>
      <c r="G525" s="12">
        <f>VLOOKUP(A525,Evaporation!$A$2:$F$781,6,FALSE)/12</f>
        <v>0.44924083333333337</v>
      </c>
      <c r="H525" s="4">
        <f t="shared" si="41"/>
        <v>12264.27475</v>
      </c>
      <c r="I525" s="4">
        <f>IF(J524+C525+D525-E525-H525&gt;Assumptions!$C$5,J524+C525+D525-E525-H525-Assumptions!$C$5,0)</f>
        <v>0</v>
      </c>
      <c r="J525" s="4">
        <f t="shared" si="45"/>
        <v>714972.51841619902</v>
      </c>
      <c r="K525" s="4">
        <f t="shared" si="42"/>
        <v>19848.248516079035</v>
      </c>
      <c r="L525" s="9">
        <f>(IF((Assumptions!$C$12/12)-E525&lt;0,0,(Assumptions!$C$12/12)-E525))</f>
        <v>0</v>
      </c>
      <c r="O525" s="9">
        <f t="shared" si="43"/>
        <v>0</v>
      </c>
      <c r="P525" s="35">
        <f>Assumptions!$C$12/12</f>
        <v>2916.6666666666665</v>
      </c>
      <c r="Q525" s="9">
        <f>Assumptions!$C$13/12</f>
        <v>1833.3333333333333</v>
      </c>
    </row>
    <row r="526" spans="1:17">
      <c r="A526" s="3">
        <f>Evaporation!A525</f>
        <v>30529</v>
      </c>
      <c r="B526" s="9">
        <f t="shared" si="44"/>
        <v>1983</v>
      </c>
      <c r="C526" s="4">
        <f>Assumptions!$C$1/Assumptions!$C$2*VLOOKUP(A526,Inflow!$A$2:$B$781,2,FALSE)</f>
        <v>0</v>
      </c>
      <c r="D526">
        <f>VLOOKUP(A526,'Supplemental Flows'!$A$2:$B$781,2,FALSE)</f>
        <v>0</v>
      </c>
      <c r="E526" s="9">
        <f>VLOOKUP(J525,Assumptions!$D$33:$E$127,2)/12</f>
        <v>7500.0000257943584</v>
      </c>
      <c r="F526" s="4">
        <f>VLOOKUP(J525,'Capacity Curve'!$C$2:$E$98,3,TRUE)</f>
        <v>26600</v>
      </c>
      <c r="G526" s="12">
        <f>VLOOKUP(A526,Evaporation!$A$2:$F$781,6,FALSE)/12</f>
        <v>0.3912958333333334</v>
      </c>
      <c r="H526" s="4">
        <f t="shared" si="41"/>
        <v>10408.469166666668</v>
      </c>
      <c r="I526" s="4">
        <f>IF(J525+C526+D526-E526-H526&gt;Assumptions!$C$5,J525+C526+D526-E526-H526-Assumptions!$C$5,0)</f>
        <v>0</v>
      </c>
      <c r="J526" s="4">
        <f t="shared" si="45"/>
        <v>697064.04922373802</v>
      </c>
      <c r="K526" s="4">
        <f t="shared" si="42"/>
        <v>19848.248516079035</v>
      </c>
      <c r="L526" s="9">
        <f>(IF((Assumptions!$C$12/12)-E526&lt;0,0,(Assumptions!$C$12/12)-E526))</f>
        <v>0</v>
      </c>
      <c r="O526" s="9">
        <f t="shared" si="43"/>
        <v>0</v>
      </c>
      <c r="P526" s="35">
        <f>Assumptions!$C$12/12</f>
        <v>2916.6666666666665</v>
      </c>
      <c r="Q526" s="9">
        <f>Assumptions!$C$13/12</f>
        <v>1833.3333333333333</v>
      </c>
    </row>
    <row r="527" spans="1:17">
      <c r="A527" s="3">
        <f>Evaporation!A526</f>
        <v>30560</v>
      </c>
      <c r="B527" s="9">
        <f t="shared" si="44"/>
        <v>1983</v>
      </c>
      <c r="C527" s="4">
        <f>Assumptions!$C$1/Assumptions!$C$2*VLOOKUP(A527,Inflow!$A$2:$B$781,2,FALSE)</f>
        <v>0</v>
      </c>
      <c r="D527">
        <f>VLOOKUP(A527,'Supplemental Flows'!$A$2:$B$781,2,FALSE)</f>
        <v>0</v>
      </c>
      <c r="E527" s="9">
        <f>VLOOKUP(J526,Assumptions!$D$33:$E$127,2)/12</f>
        <v>7500.0000239048977</v>
      </c>
      <c r="F527" s="4">
        <f>VLOOKUP(J526,'Capacity Curve'!$C$2:$E$98,3,TRUE)</f>
        <v>25800</v>
      </c>
      <c r="G527" s="12">
        <f>VLOOKUP(A527,Evaporation!$A$2:$F$781,6,FALSE)/12</f>
        <v>0.47596583333333337</v>
      </c>
      <c r="H527" s="4">
        <f t="shared" si="41"/>
        <v>12279.918500000002</v>
      </c>
      <c r="I527" s="4">
        <f>IF(J526+C527+D527-E527-H527&gt;Assumptions!$C$5,J526+C527+D527-E527-H527-Assumptions!$C$5,0)</f>
        <v>0</v>
      </c>
      <c r="J527" s="4">
        <f t="shared" si="45"/>
        <v>677284.13069983304</v>
      </c>
      <c r="K527" s="4">
        <f t="shared" si="42"/>
        <v>19848.248516079035</v>
      </c>
      <c r="L527" s="9">
        <f>(IF((Assumptions!$C$12/12)-E527&lt;0,0,(Assumptions!$C$12/12)-E527))</f>
        <v>0</v>
      </c>
      <c r="O527" s="9">
        <f t="shared" si="43"/>
        <v>0</v>
      </c>
      <c r="P527" s="35">
        <f>Assumptions!$C$12/12</f>
        <v>2916.6666666666665</v>
      </c>
      <c r="Q527" s="9">
        <f>Assumptions!$C$13/12</f>
        <v>1833.3333333333333</v>
      </c>
    </row>
    <row r="528" spans="1:17">
      <c r="A528" s="3">
        <f>Evaporation!A527</f>
        <v>30590</v>
      </c>
      <c r="B528" s="9">
        <f t="shared" si="44"/>
        <v>1983</v>
      </c>
      <c r="C528" s="4">
        <f>Assumptions!$C$1/Assumptions!$C$2*VLOOKUP(A528,Inflow!$A$2:$B$781,2,FALSE)</f>
        <v>13652</v>
      </c>
      <c r="D528">
        <f>VLOOKUP(A528,'Supplemental Flows'!$A$2:$B$781,2,FALSE)</f>
        <v>0</v>
      </c>
      <c r="E528" s="9">
        <f>VLOOKUP(J527,Assumptions!$D$33:$E$127,2)/12</f>
        <v>7500.0000239048977</v>
      </c>
      <c r="F528" s="4">
        <f>VLOOKUP(J527,'Capacity Curve'!$C$2:$E$98,3,TRUE)</f>
        <v>25800</v>
      </c>
      <c r="G528" s="12">
        <f>VLOOKUP(A528,Evaporation!$A$2:$F$781,6,FALSE)/12</f>
        <v>8.0044999999999991E-2</v>
      </c>
      <c r="H528" s="4">
        <f t="shared" si="41"/>
        <v>2065.1609999999996</v>
      </c>
      <c r="I528" s="4">
        <f>IF(J527+C528+D528-E528-H528&gt;Assumptions!$C$5,J527+C528+D528-E528-H528-Assumptions!$C$5,0)</f>
        <v>0</v>
      </c>
      <c r="J528" s="4">
        <f t="shared" si="45"/>
        <v>681370.96967592812</v>
      </c>
      <c r="K528" s="4">
        <f t="shared" si="42"/>
        <v>19848.248516079035</v>
      </c>
      <c r="L528" s="9">
        <f>(IF((Assumptions!$C$12/12)-E528&lt;0,0,(Assumptions!$C$12/12)-E528))</f>
        <v>0</v>
      </c>
      <c r="O528" s="9">
        <f t="shared" si="43"/>
        <v>0</v>
      </c>
      <c r="P528" s="35">
        <f>Assumptions!$C$12/12</f>
        <v>2916.6666666666665</v>
      </c>
      <c r="Q528" s="9">
        <f>Assumptions!$C$13/12</f>
        <v>1833.3333333333333</v>
      </c>
    </row>
    <row r="529" spans="1:17">
      <c r="A529" s="3">
        <f>Evaporation!A528</f>
        <v>30621</v>
      </c>
      <c r="B529" s="9">
        <f t="shared" si="44"/>
        <v>1983</v>
      </c>
      <c r="C529" s="4">
        <f>Assumptions!$C$1/Assumptions!$C$2*VLOOKUP(A529,Inflow!$A$2:$B$781,2,FALSE)</f>
        <v>560</v>
      </c>
      <c r="D529">
        <f>VLOOKUP(A529,'Supplemental Flows'!$A$2:$B$781,2,FALSE)</f>
        <v>0</v>
      </c>
      <c r="E529" s="9">
        <f>VLOOKUP(J528,Assumptions!$D$33:$E$127,2)/12</f>
        <v>7500.0000239048977</v>
      </c>
      <c r="F529" s="4">
        <f>VLOOKUP(J528,'Capacity Curve'!$C$2:$E$98,3,TRUE)</f>
        <v>25800</v>
      </c>
      <c r="G529" s="12">
        <f>VLOOKUP(A529,Evaporation!$A$2:$F$781,6,FALSE)/12</f>
        <v>5.5866666666666676E-2</v>
      </c>
      <c r="H529" s="4">
        <f t="shared" si="41"/>
        <v>1441.3600000000001</v>
      </c>
      <c r="I529" s="4">
        <f>IF(J528+C529+D529-E529-H529&gt;Assumptions!$C$5,J528+C529+D529-E529-H529-Assumptions!$C$5,0)</f>
        <v>0</v>
      </c>
      <c r="J529" s="4">
        <f t="shared" si="45"/>
        <v>672989.60965202318</v>
      </c>
      <c r="K529" s="4">
        <f t="shared" si="42"/>
        <v>19848.248516079035</v>
      </c>
      <c r="L529" s="9">
        <f>(IF((Assumptions!$C$12/12)-E529&lt;0,0,(Assumptions!$C$12/12)-E529))</f>
        <v>0</v>
      </c>
      <c r="O529" s="9">
        <f t="shared" si="43"/>
        <v>0</v>
      </c>
      <c r="P529" s="35">
        <f>Assumptions!$C$12/12</f>
        <v>2916.6666666666665</v>
      </c>
      <c r="Q529" s="9">
        <f>Assumptions!$C$13/12</f>
        <v>1833.3333333333333</v>
      </c>
    </row>
    <row r="530" spans="1:17">
      <c r="A530" s="3">
        <f>Evaporation!A529</f>
        <v>30651</v>
      </c>
      <c r="B530" s="9">
        <f t="shared" si="44"/>
        <v>1983</v>
      </c>
      <c r="C530" s="4">
        <f>Assumptions!$C$1/Assumptions!$C$2*VLOOKUP(A530,Inflow!$A$2:$B$781,2,FALSE)</f>
        <v>964</v>
      </c>
      <c r="D530">
        <f>VLOOKUP(A530,'Supplemental Flows'!$A$2:$B$781,2,FALSE)</f>
        <v>0</v>
      </c>
      <c r="E530" s="9">
        <f>VLOOKUP(J529,Assumptions!$D$33:$E$127,2)/12</f>
        <v>7500.0000221349246</v>
      </c>
      <c r="F530" s="4">
        <f>VLOOKUP(J529,'Capacity Curve'!$C$2:$E$98,3,TRUE)</f>
        <v>25200</v>
      </c>
      <c r="G530" s="12">
        <f>VLOOKUP(A530,Evaporation!$A$2:$F$781,6,FALSE)/12</f>
        <v>1.5285000000000002E-2</v>
      </c>
      <c r="H530" s="4">
        <f t="shared" si="41"/>
        <v>385.18200000000002</v>
      </c>
      <c r="I530" s="4">
        <f>IF(J529+C530+D530-E530-H530&gt;Assumptions!$C$5,J529+C530+D530-E530-H530-Assumptions!$C$5,0)</f>
        <v>0</v>
      </c>
      <c r="J530" s="4">
        <f t="shared" si="45"/>
        <v>666068.42762988817</v>
      </c>
      <c r="K530" s="4">
        <f t="shared" si="42"/>
        <v>19848.248516079035</v>
      </c>
      <c r="L530" s="9">
        <f>(IF((Assumptions!$C$12/12)-E530&lt;0,0,(Assumptions!$C$12/12)-E530))</f>
        <v>0</v>
      </c>
      <c r="M530" s="9">
        <f>SUM(L519:L530)</f>
        <v>0</v>
      </c>
      <c r="N530" s="9">
        <f>SUM(E519:E530)</f>
        <v>90000.000314360863</v>
      </c>
      <c r="O530" s="9">
        <f t="shared" si="43"/>
        <v>0</v>
      </c>
      <c r="P530" s="35">
        <f>Assumptions!$C$12/12</f>
        <v>2916.6666666666665</v>
      </c>
      <c r="Q530" s="9">
        <f>Assumptions!$C$13/12</f>
        <v>1833.3333333333333</v>
      </c>
    </row>
    <row r="531" spans="1:17">
      <c r="A531" s="3">
        <f>Evaporation!A530</f>
        <v>30682</v>
      </c>
      <c r="B531" s="9">
        <f t="shared" si="44"/>
        <v>1984</v>
      </c>
      <c r="C531" s="4">
        <f>Assumptions!$C$1/Assumptions!$C$2*VLOOKUP(A531,Inflow!$A$2:$B$781,2,FALSE)</f>
        <v>3103</v>
      </c>
      <c r="D531">
        <f>VLOOKUP(A531,'Supplemental Flows'!$A$2:$B$781,2,FALSE)</f>
        <v>0</v>
      </c>
      <c r="E531" s="9">
        <f>VLOOKUP(J530,Assumptions!$D$33:$E$127,2)/12</f>
        <v>7500.0000221349246</v>
      </c>
      <c r="F531" s="4">
        <f>VLOOKUP(J530,'Capacity Curve'!$C$2:$E$98,3,TRUE)</f>
        <v>25200</v>
      </c>
      <c r="G531" s="12">
        <f>VLOOKUP(A531,Evaporation!$A$2:$F$781,6,FALSE)/12</f>
        <v>9.2561666666666695E-2</v>
      </c>
      <c r="H531" s="4">
        <f t="shared" si="41"/>
        <v>2332.5540000000005</v>
      </c>
      <c r="I531" s="4">
        <f>IF(J530+C531+D531-E531-H531&gt;Assumptions!$C$5,J530+C531+D531-E531-H531-Assumptions!$C$5,0)</f>
        <v>0</v>
      </c>
      <c r="J531" s="4">
        <f t="shared" si="45"/>
        <v>659338.87360775319</v>
      </c>
      <c r="K531" s="4">
        <f t="shared" si="42"/>
        <v>19848.248516079035</v>
      </c>
      <c r="L531" s="9">
        <f>(IF((Assumptions!$C$12/12)-E531&lt;0,0,(Assumptions!$C$12/12)-E531))</f>
        <v>0</v>
      </c>
      <c r="O531" s="9">
        <f t="shared" si="43"/>
        <v>0</v>
      </c>
      <c r="P531" s="35">
        <f>Assumptions!$C$12/12</f>
        <v>2916.6666666666665</v>
      </c>
      <c r="Q531" s="9">
        <f>Assumptions!$C$13/12</f>
        <v>1833.3333333333333</v>
      </c>
    </row>
    <row r="532" spans="1:17">
      <c r="A532" s="3">
        <f>Evaporation!A531</f>
        <v>30713</v>
      </c>
      <c r="B532" s="9">
        <f t="shared" si="44"/>
        <v>1984</v>
      </c>
      <c r="C532" s="4">
        <f>Assumptions!$C$1/Assumptions!$C$2*VLOOKUP(A532,Inflow!$A$2:$B$781,2,FALSE)</f>
        <v>2903</v>
      </c>
      <c r="D532">
        <f>VLOOKUP(A532,'Supplemental Flows'!$A$2:$B$781,2,FALSE)</f>
        <v>0</v>
      </c>
      <c r="E532" s="9">
        <f>VLOOKUP(J531,Assumptions!$D$33:$E$127,2)/12</f>
        <v>7500.0000221349246</v>
      </c>
      <c r="F532" s="4">
        <f>VLOOKUP(J531,'Capacity Curve'!$C$2:$E$98,3,TRUE)</f>
        <v>25200</v>
      </c>
      <c r="G532" s="12">
        <f>VLOOKUP(A532,Evaporation!$A$2:$F$781,6,FALSE)/12</f>
        <v>6.2381666666666669E-2</v>
      </c>
      <c r="H532" s="4">
        <f t="shared" si="41"/>
        <v>1572.018</v>
      </c>
      <c r="I532" s="4">
        <f>IF(J531+C532+D532-E532-H532&gt;Assumptions!$C$5,J531+C532+D532-E532-H532-Assumptions!$C$5,0)</f>
        <v>0</v>
      </c>
      <c r="J532" s="4">
        <f t="shared" si="45"/>
        <v>653169.85558561818</v>
      </c>
      <c r="K532" s="4">
        <f t="shared" si="42"/>
        <v>19848.248516079035</v>
      </c>
      <c r="L532" s="9">
        <f>(IF((Assumptions!$C$12/12)-E532&lt;0,0,(Assumptions!$C$12/12)-E532))</f>
        <v>0</v>
      </c>
      <c r="O532" s="9">
        <f t="shared" si="43"/>
        <v>0</v>
      </c>
      <c r="P532" s="35">
        <f>Assumptions!$C$12/12</f>
        <v>2916.6666666666665</v>
      </c>
      <c r="Q532" s="9">
        <f>Assumptions!$C$13/12</f>
        <v>1833.3333333333333</v>
      </c>
    </row>
    <row r="533" spans="1:17">
      <c r="A533" s="3">
        <f>Evaporation!A532</f>
        <v>30742</v>
      </c>
      <c r="B533" s="9">
        <f t="shared" si="44"/>
        <v>1984</v>
      </c>
      <c r="C533" s="4">
        <f>Assumptions!$C$1/Assumptions!$C$2*VLOOKUP(A533,Inflow!$A$2:$B$781,2,FALSE)</f>
        <v>10464</v>
      </c>
      <c r="D533">
        <f>VLOOKUP(A533,'Supplemental Flows'!$A$2:$B$781,2,FALSE)</f>
        <v>0</v>
      </c>
      <c r="E533" s="9">
        <f>VLOOKUP(J532,Assumptions!$D$33:$E$127,2)/12</f>
        <v>7500.0000221349246</v>
      </c>
      <c r="F533" s="4">
        <f>VLOOKUP(J532,'Capacity Curve'!$C$2:$E$98,3,TRUE)</f>
        <v>25200</v>
      </c>
      <c r="G533" s="12">
        <f>VLOOKUP(A533,Evaporation!$A$2:$F$781,6,FALSE)/12</f>
        <v>-2.5575833333333336E-2</v>
      </c>
      <c r="H533" s="4">
        <f t="shared" si="41"/>
        <v>-644.51100000000008</v>
      </c>
      <c r="I533" s="4">
        <f>IF(J532+C533+D533-E533-H533&gt;Assumptions!$C$5,J532+C533+D533-E533-H533-Assumptions!$C$5,0)</f>
        <v>0</v>
      </c>
      <c r="J533" s="4">
        <f t="shared" si="45"/>
        <v>656778.36656348326</v>
      </c>
      <c r="K533" s="4">
        <f t="shared" si="42"/>
        <v>19848.248516079035</v>
      </c>
      <c r="L533" s="9">
        <f>(IF((Assumptions!$C$12/12)-E533&lt;0,0,(Assumptions!$C$12/12)-E533))</f>
        <v>0</v>
      </c>
      <c r="O533" s="9">
        <f t="shared" si="43"/>
        <v>0</v>
      </c>
      <c r="P533" s="35">
        <f>Assumptions!$C$12/12</f>
        <v>2916.6666666666665</v>
      </c>
      <c r="Q533" s="9">
        <f>Assumptions!$C$13/12</f>
        <v>1833.3333333333333</v>
      </c>
    </row>
    <row r="534" spans="1:17">
      <c r="A534" s="3">
        <f>Evaporation!A533</f>
        <v>30773</v>
      </c>
      <c r="B534" s="9">
        <f t="shared" si="44"/>
        <v>1984</v>
      </c>
      <c r="C534" s="4">
        <f>Assumptions!$C$1/Assumptions!$C$2*VLOOKUP(A534,Inflow!$A$2:$B$781,2,FALSE)</f>
        <v>2628</v>
      </c>
      <c r="D534">
        <f>VLOOKUP(A534,'Supplemental Flows'!$A$2:$B$781,2,FALSE)</f>
        <v>0</v>
      </c>
      <c r="E534" s="9">
        <f>VLOOKUP(J533,Assumptions!$D$33:$E$127,2)/12</f>
        <v>7500.0000221349246</v>
      </c>
      <c r="F534" s="4">
        <f>VLOOKUP(J533,'Capacity Curve'!$C$2:$E$98,3,TRUE)</f>
        <v>25200</v>
      </c>
      <c r="G534" s="12">
        <f>VLOOKUP(A534,Evaporation!$A$2:$F$781,6,FALSE)/12</f>
        <v>0.33783333333333337</v>
      </c>
      <c r="H534" s="4">
        <f t="shared" si="41"/>
        <v>8513.4000000000015</v>
      </c>
      <c r="I534" s="4">
        <f>IF(J533+C534+D534-E534-H534&gt;Assumptions!$C$5,J533+C534+D534-E534-H534-Assumptions!$C$5,0)</f>
        <v>0</v>
      </c>
      <c r="J534" s="4">
        <f t="shared" si="45"/>
        <v>643392.96654134826</v>
      </c>
      <c r="K534" s="4">
        <f t="shared" si="42"/>
        <v>19848.248516079035</v>
      </c>
      <c r="L534" s="9">
        <f>(IF((Assumptions!$C$12/12)-E534&lt;0,0,(Assumptions!$C$12/12)-E534))</f>
        <v>0</v>
      </c>
      <c r="O534" s="9">
        <f t="shared" si="43"/>
        <v>0</v>
      </c>
      <c r="P534" s="35">
        <f>Assumptions!$C$12/12</f>
        <v>2916.6666666666665</v>
      </c>
      <c r="Q534" s="9">
        <f>Assumptions!$C$13/12</f>
        <v>1833.3333333333333</v>
      </c>
    </row>
    <row r="535" spans="1:17">
      <c r="A535" s="3">
        <f>Evaporation!A534</f>
        <v>30803</v>
      </c>
      <c r="B535" s="9">
        <f t="shared" si="44"/>
        <v>1984</v>
      </c>
      <c r="C535" s="4">
        <f>Assumptions!$C$1/Assumptions!$C$2*VLOOKUP(A535,Inflow!$A$2:$B$781,2,FALSE)</f>
        <v>2649</v>
      </c>
      <c r="D535">
        <f>VLOOKUP(A535,'Supplemental Flows'!$A$2:$B$781,2,FALSE)</f>
        <v>0</v>
      </c>
      <c r="E535" s="9">
        <f>VLOOKUP(J534,Assumptions!$D$33:$E$127,2)/12</f>
        <v>7500.0000204788312</v>
      </c>
      <c r="F535" s="4">
        <f>VLOOKUP(J534,'Capacity Curve'!$C$2:$E$98,3,TRUE)</f>
        <v>24400</v>
      </c>
      <c r="G535" s="12">
        <f>VLOOKUP(A535,Evaporation!$A$2:$F$781,6,FALSE)/12</f>
        <v>0.2551208333333333</v>
      </c>
      <c r="H535" s="4">
        <f t="shared" si="41"/>
        <v>6224.9483333333328</v>
      </c>
      <c r="I535" s="4">
        <f>IF(J534+C535+D535-E535-H535&gt;Assumptions!$C$5,J534+C535+D535-E535-H535-Assumptions!$C$5,0)</f>
        <v>0</v>
      </c>
      <c r="J535" s="4">
        <f t="shared" si="45"/>
        <v>632317.01818753604</v>
      </c>
      <c r="K535" s="4">
        <f t="shared" si="42"/>
        <v>19848.248516079035</v>
      </c>
      <c r="L535" s="9">
        <f>(IF((Assumptions!$C$12/12)-E535&lt;0,0,(Assumptions!$C$12/12)-E535))</f>
        <v>0</v>
      </c>
      <c r="O535" s="9">
        <f t="shared" si="43"/>
        <v>0</v>
      </c>
      <c r="P535" s="35">
        <f>Assumptions!$C$12/12</f>
        <v>2916.6666666666665</v>
      </c>
      <c r="Q535" s="9">
        <f>Assumptions!$C$13/12</f>
        <v>1833.3333333333333</v>
      </c>
    </row>
    <row r="536" spans="1:17">
      <c r="A536" s="3">
        <f>Evaporation!A535</f>
        <v>30834</v>
      </c>
      <c r="B536" s="9">
        <f t="shared" si="44"/>
        <v>1984</v>
      </c>
      <c r="C536" s="4">
        <f>Assumptions!$C$1/Assumptions!$C$2*VLOOKUP(A536,Inflow!$A$2:$B$781,2,FALSE)</f>
        <v>3843</v>
      </c>
      <c r="D536">
        <f>VLOOKUP(A536,'Supplemental Flows'!$A$2:$B$781,2,FALSE)</f>
        <v>0</v>
      </c>
      <c r="E536" s="9">
        <f>VLOOKUP(J535,Assumptions!$D$33:$E$127,2)/12</f>
        <v>7500.0000204788312</v>
      </c>
      <c r="F536" s="4">
        <f>VLOOKUP(J535,'Capacity Curve'!$C$2:$E$98,3,TRUE)</f>
        <v>24400</v>
      </c>
      <c r="G536" s="12">
        <f>VLOOKUP(A536,Evaporation!$A$2:$F$781,6,FALSE)/12</f>
        <v>0.45887083333333334</v>
      </c>
      <c r="H536" s="4">
        <f t="shared" si="41"/>
        <v>11196.448333333334</v>
      </c>
      <c r="I536" s="4">
        <f>IF(J535+C536+D536-E536-H536&gt;Assumptions!$C$5,J535+C536+D536-E536-H536-Assumptions!$C$5,0)</f>
        <v>0</v>
      </c>
      <c r="J536" s="4">
        <f t="shared" si="45"/>
        <v>617463.56983372383</v>
      </c>
      <c r="K536" s="4">
        <f t="shared" si="42"/>
        <v>19848.248516079035</v>
      </c>
      <c r="L536" s="9">
        <f>(IF((Assumptions!$C$12/12)-E536&lt;0,0,(Assumptions!$C$12/12)-E536))</f>
        <v>0</v>
      </c>
      <c r="O536" s="9">
        <f t="shared" si="43"/>
        <v>0</v>
      </c>
      <c r="P536" s="35">
        <f>Assumptions!$C$12/12</f>
        <v>2916.6666666666665</v>
      </c>
      <c r="Q536" s="9">
        <f>Assumptions!$C$13/12</f>
        <v>1833.3333333333333</v>
      </c>
    </row>
    <row r="537" spans="1:17">
      <c r="A537" s="3">
        <f>Evaporation!A536</f>
        <v>30864</v>
      </c>
      <c r="B537" s="9">
        <f t="shared" si="44"/>
        <v>1984</v>
      </c>
      <c r="C537" s="4">
        <f>Assumptions!$C$1/Assumptions!$C$2*VLOOKUP(A537,Inflow!$A$2:$B$781,2,FALSE)</f>
        <v>0</v>
      </c>
      <c r="D537">
        <f>VLOOKUP(A537,'Supplemental Flows'!$A$2:$B$781,2,FALSE)</f>
        <v>0</v>
      </c>
      <c r="E537" s="9">
        <f>VLOOKUP(J536,Assumptions!$D$33:$E$127,2)/12</f>
        <v>7500.0000189374632</v>
      </c>
      <c r="F537" s="4">
        <f>VLOOKUP(J536,'Capacity Curve'!$C$2:$E$98,3,TRUE)</f>
        <v>23700</v>
      </c>
      <c r="G537" s="12">
        <f>VLOOKUP(A537,Evaporation!$A$2:$F$781,6,FALSE)/12</f>
        <v>0.59799666666666662</v>
      </c>
      <c r="H537" s="4">
        <f t="shared" si="41"/>
        <v>14172.520999999999</v>
      </c>
      <c r="I537" s="4">
        <f>IF(J536+C537+D537-E537-H537&gt;Assumptions!$C$5,J536+C537+D537-E537-H537-Assumptions!$C$5,0)</f>
        <v>0</v>
      </c>
      <c r="J537" s="4">
        <f t="shared" si="45"/>
        <v>595791.04881478637</v>
      </c>
      <c r="K537" s="4">
        <f t="shared" si="42"/>
        <v>19848.248516079035</v>
      </c>
      <c r="L537" s="9">
        <f>(IF((Assumptions!$C$12/12)-E537&lt;0,0,(Assumptions!$C$12/12)-E537))</f>
        <v>0</v>
      </c>
      <c r="O537" s="9">
        <f t="shared" si="43"/>
        <v>0</v>
      </c>
      <c r="P537" s="35">
        <f>Assumptions!$C$12/12</f>
        <v>2916.6666666666665</v>
      </c>
      <c r="Q537" s="9">
        <f>Assumptions!$C$13/12</f>
        <v>1833.3333333333333</v>
      </c>
    </row>
    <row r="538" spans="1:17">
      <c r="A538" s="3">
        <f>Evaporation!A537</f>
        <v>30895</v>
      </c>
      <c r="B538" s="9">
        <f t="shared" si="44"/>
        <v>1984</v>
      </c>
      <c r="C538" s="4">
        <f>Assumptions!$C$1/Assumptions!$C$2*VLOOKUP(A538,Inflow!$A$2:$B$781,2,FALSE)</f>
        <v>0</v>
      </c>
      <c r="D538">
        <f>VLOOKUP(A538,'Supplemental Flows'!$A$2:$B$781,2,FALSE)</f>
        <v>0</v>
      </c>
      <c r="E538" s="9">
        <f>VLOOKUP(J537,Assumptions!$D$33:$E$127,2)/12</f>
        <v>7500.0000174926863</v>
      </c>
      <c r="F538" s="4">
        <f>VLOOKUP(J537,'Capacity Curve'!$C$2:$E$98,3,TRUE)</f>
        <v>23100</v>
      </c>
      <c r="G538" s="12">
        <f>VLOOKUP(A538,Evaporation!$A$2:$F$781,6,FALSE)/12</f>
        <v>0.50692333333333339</v>
      </c>
      <c r="H538" s="4">
        <f t="shared" si="41"/>
        <v>11709.929000000002</v>
      </c>
      <c r="I538" s="4">
        <f>IF(J537+C538+D538-E538-H538&gt;Assumptions!$C$5,J537+C538+D538-E538-H538-Assumptions!$C$5,0)</f>
        <v>0</v>
      </c>
      <c r="J538" s="4">
        <f t="shared" si="45"/>
        <v>576581.11979729368</v>
      </c>
      <c r="K538" s="4">
        <f t="shared" si="42"/>
        <v>19848.248516079035</v>
      </c>
      <c r="L538" s="9">
        <f>(IF((Assumptions!$C$12/12)-E538&lt;0,0,(Assumptions!$C$12/12)-E538))</f>
        <v>0</v>
      </c>
      <c r="O538" s="9">
        <f t="shared" si="43"/>
        <v>0</v>
      </c>
      <c r="P538" s="35">
        <f>Assumptions!$C$12/12</f>
        <v>2916.6666666666665</v>
      </c>
      <c r="Q538" s="9">
        <f>Assumptions!$C$13/12</f>
        <v>1833.3333333333333</v>
      </c>
    </row>
    <row r="539" spans="1:17">
      <c r="A539" s="3">
        <f>Evaporation!A538</f>
        <v>30926</v>
      </c>
      <c r="B539" s="9">
        <f t="shared" si="44"/>
        <v>1984</v>
      </c>
      <c r="C539" s="4">
        <f>Assumptions!$C$1/Assumptions!$C$2*VLOOKUP(A539,Inflow!$A$2:$B$781,2,FALSE)</f>
        <v>0</v>
      </c>
      <c r="D539">
        <f>VLOOKUP(A539,'Supplemental Flows'!$A$2:$B$781,2,FALSE)</f>
        <v>0</v>
      </c>
      <c r="E539" s="9">
        <f>VLOOKUP(J538,Assumptions!$D$33:$E$127,2)/12</f>
        <v>7500.0000161400885</v>
      </c>
      <c r="F539" s="4">
        <f>VLOOKUP(J538,'Capacity Curve'!$C$2:$E$98,3,TRUE)</f>
        <v>22400</v>
      </c>
      <c r="G539" s="12">
        <f>VLOOKUP(A539,Evaporation!$A$2:$F$781,6,FALSE)/12</f>
        <v>0.45457166666666665</v>
      </c>
      <c r="H539" s="4">
        <f t="shared" si="41"/>
        <v>10182.405333333332</v>
      </c>
      <c r="I539" s="4">
        <f>IF(J538+C539+D539-E539-H539&gt;Assumptions!$C$5,J538+C539+D539-E539-H539-Assumptions!$C$5,0)</f>
        <v>0</v>
      </c>
      <c r="J539" s="4">
        <f t="shared" si="45"/>
        <v>558898.71444782033</v>
      </c>
      <c r="K539" s="4">
        <f t="shared" si="42"/>
        <v>19848.248516079035</v>
      </c>
      <c r="L539" s="9">
        <f>(IF((Assumptions!$C$12/12)-E539&lt;0,0,(Assumptions!$C$12/12)-E539))</f>
        <v>0</v>
      </c>
      <c r="O539" s="9">
        <f t="shared" si="43"/>
        <v>0</v>
      </c>
      <c r="P539" s="35">
        <f>Assumptions!$C$12/12</f>
        <v>2916.6666666666665</v>
      </c>
      <c r="Q539" s="9">
        <f>Assumptions!$C$13/12</f>
        <v>1833.3333333333333</v>
      </c>
    </row>
    <row r="540" spans="1:17">
      <c r="A540" s="3">
        <f>Evaporation!A539</f>
        <v>30956</v>
      </c>
      <c r="B540" s="9">
        <f t="shared" si="44"/>
        <v>1984</v>
      </c>
      <c r="C540" s="4">
        <f>Assumptions!$C$1/Assumptions!$C$2*VLOOKUP(A540,Inflow!$A$2:$B$781,2,FALSE)</f>
        <v>0</v>
      </c>
      <c r="D540">
        <f>VLOOKUP(A540,'Supplemental Flows'!$A$2:$B$781,2,FALSE)</f>
        <v>0</v>
      </c>
      <c r="E540" s="9">
        <f>VLOOKUP(J539,Assumptions!$D$33:$E$127,2)/12</f>
        <v>7500.0000161400885</v>
      </c>
      <c r="F540" s="4">
        <f>VLOOKUP(J539,'Capacity Curve'!$C$2:$E$98,3,TRUE)</f>
        <v>22400</v>
      </c>
      <c r="G540" s="12">
        <f>VLOOKUP(A540,Evaporation!$A$2:$F$781,6,FALSE)/12</f>
        <v>-0.38346583333333334</v>
      </c>
      <c r="H540" s="4">
        <f t="shared" si="41"/>
        <v>-8589.6346666666668</v>
      </c>
      <c r="I540" s="4">
        <f>IF(J539+C540+D540-E540-H540&gt;Assumptions!$C$5,J539+C540+D540-E540-H540-Assumptions!$C$5,0)</f>
        <v>0</v>
      </c>
      <c r="J540" s="4">
        <f t="shared" si="45"/>
        <v>559988.34909834689</v>
      </c>
      <c r="K540" s="4">
        <f t="shared" si="42"/>
        <v>19848.248516079035</v>
      </c>
      <c r="L540" s="9">
        <f>(IF((Assumptions!$C$12/12)-E540&lt;0,0,(Assumptions!$C$12/12)-E540))</f>
        <v>0</v>
      </c>
      <c r="O540" s="9">
        <f t="shared" si="43"/>
        <v>0</v>
      </c>
      <c r="P540" s="35">
        <f>Assumptions!$C$12/12</f>
        <v>2916.6666666666665</v>
      </c>
      <c r="Q540" s="9">
        <f>Assumptions!$C$13/12</f>
        <v>1833.3333333333333</v>
      </c>
    </row>
    <row r="541" spans="1:17">
      <c r="A541" s="3">
        <f>Evaporation!A540</f>
        <v>30987</v>
      </c>
      <c r="B541" s="9">
        <f t="shared" si="44"/>
        <v>1984</v>
      </c>
      <c r="C541" s="4">
        <f>Assumptions!$C$1/Assumptions!$C$2*VLOOKUP(A541,Inflow!$A$2:$B$781,2,FALSE)</f>
        <v>0</v>
      </c>
      <c r="D541">
        <f>VLOOKUP(A541,'Supplemental Flows'!$A$2:$B$781,2,FALSE)</f>
        <v>0</v>
      </c>
      <c r="E541" s="9">
        <f>VLOOKUP(J540,Assumptions!$D$33:$E$127,2)/12</f>
        <v>7500.0000161400885</v>
      </c>
      <c r="F541" s="4">
        <f>VLOOKUP(J540,'Capacity Curve'!$C$2:$E$98,3,TRUE)</f>
        <v>22400</v>
      </c>
      <c r="G541" s="12">
        <f>VLOOKUP(A541,Evaporation!$A$2:$F$781,6,FALSE)/12</f>
        <v>2.9924999999999997E-2</v>
      </c>
      <c r="H541" s="4">
        <f t="shared" si="41"/>
        <v>670.31999999999994</v>
      </c>
      <c r="I541" s="4">
        <f>IF(J540+C541+D541-E541-H541&gt;Assumptions!$C$5,J540+C541+D541-E541-H541-Assumptions!$C$5,0)</f>
        <v>0</v>
      </c>
      <c r="J541" s="4">
        <f t="shared" si="45"/>
        <v>551818.02908220689</v>
      </c>
      <c r="K541" s="4">
        <f t="shared" si="42"/>
        <v>19848.248516079035</v>
      </c>
      <c r="L541" s="9">
        <f>(IF((Assumptions!$C$12/12)-E541&lt;0,0,(Assumptions!$C$12/12)-E541))</f>
        <v>0</v>
      </c>
      <c r="O541" s="9">
        <f t="shared" si="43"/>
        <v>0</v>
      </c>
      <c r="P541" s="35">
        <f>Assumptions!$C$12/12</f>
        <v>2916.6666666666665</v>
      </c>
      <c r="Q541" s="9">
        <f>Assumptions!$C$13/12</f>
        <v>1833.3333333333333</v>
      </c>
    </row>
    <row r="542" spans="1:17">
      <c r="A542" s="3">
        <f>Evaporation!A541</f>
        <v>31017</v>
      </c>
      <c r="B542" s="9">
        <f t="shared" si="44"/>
        <v>1984</v>
      </c>
      <c r="C542" s="4">
        <f>Assumptions!$C$1/Assumptions!$C$2*VLOOKUP(A542,Inflow!$A$2:$B$781,2,FALSE)</f>
        <v>5190</v>
      </c>
      <c r="D542">
        <f>VLOOKUP(A542,'Supplemental Flows'!$A$2:$B$781,2,FALSE)</f>
        <v>0</v>
      </c>
      <c r="E542" s="9">
        <f>VLOOKUP(J541,Assumptions!$D$33:$E$127,2)/12</f>
        <v>7500.0000148865392</v>
      </c>
      <c r="F542" s="4">
        <f>VLOOKUP(J541,'Capacity Curve'!$C$2:$E$98,3,TRUE)</f>
        <v>21700</v>
      </c>
      <c r="G542" s="12">
        <f>VLOOKUP(A542,Evaporation!$A$2:$F$781,6,FALSE)/12</f>
        <v>-0.25995000000000001</v>
      </c>
      <c r="H542" s="4">
        <f t="shared" si="41"/>
        <v>-5640.915</v>
      </c>
      <c r="I542" s="4">
        <f>IF(J541+C542+D542-E542-H542&gt;Assumptions!$C$5,J541+C542+D542-E542-H542-Assumptions!$C$5,0)</f>
        <v>0</v>
      </c>
      <c r="J542" s="4">
        <f t="shared" si="45"/>
        <v>555148.94406732044</v>
      </c>
      <c r="K542" s="4">
        <f t="shared" si="42"/>
        <v>19848.248516079035</v>
      </c>
      <c r="L542" s="9">
        <f>(IF((Assumptions!$C$12/12)-E542&lt;0,0,(Assumptions!$C$12/12)-E542))</f>
        <v>0</v>
      </c>
      <c r="M542" s="9">
        <f>SUM(L531:L542)</f>
        <v>0</v>
      </c>
      <c r="N542" s="9">
        <f>SUM(E531:E542)</f>
        <v>90000.000229234298</v>
      </c>
      <c r="O542" s="9">
        <f t="shared" si="43"/>
        <v>0</v>
      </c>
      <c r="P542" s="35">
        <f>Assumptions!$C$12/12</f>
        <v>2916.6666666666665</v>
      </c>
      <c r="Q542" s="9">
        <f>Assumptions!$C$13/12</f>
        <v>1833.3333333333333</v>
      </c>
    </row>
    <row r="543" spans="1:17">
      <c r="A543" s="3">
        <f>Evaporation!A542</f>
        <v>31048</v>
      </c>
      <c r="B543" s="9">
        <f t="shared" si="44"/>
        <v>1985</v>
      </c>
      <c r="C543" s="4">
        <f>Assumptions!$C$1/Assumptions!$C$2*VLOOKUP(A543,Inflow!$A$2:$B$781,2,FALSE)</f>
        <v>15436</v>
      </c>
      <c r="D543">
        <f>VLOOKUP(A543,'Supplemental Flows'!$A$2:$B$781,2,FALSE)</f>
        <v>0</v>
      </c>
      <c r="E543" s="9">
        <f>VLOOKUP(J542,Assumptions!$D$33:$E$127,2)/12</f>
        <v>7500.0000148865392</v>
      </c>
      <c r="F543" s="4">
        <f>VLOOKUP(J542,'Capacity Curve'!$C$2:$E$98,3,TRUE)</f>
        <v>21700</v>
      </c>
      <c r="G543" s="12">
        <f>VLOOKUP(A543,Evaporation!$A$2:$F$781,6,FALSE)/12</f>
        <v>3.949416666666667E-2</v>
      </c>
      <c r="H543" s="4">
        <f t="shared" si="41"/>
        <v>857.02341666666678</v>
      </c>
      <c r="I543" s="4">
        <f>IF(J542+C543+D543-E543-H543&gt;Assumptions!$C$5,J542+C543+D543-E543-H543-Assumptions!$C$5,0)</f>
        <v>0</v>
      </c>
      <c r="J543" s="4">
        <f t="shared" si="45"/>
        <v>562227.92063576728</v>
      </c>
      <c r="K543" s="4">
        <f t="shared" si="42"/>
        <v>19848.248516079035</v>
      </c>
      <c r="L543" s="9">
        <f>(IF((Assumptions!$C$12/12)-E543&lt;0,0,(Assumptions!$C$12/12)-E543))</f>
        <v>0</v>
      </c>
      <c r="O543" s="9">
        <f t="shared" si="43"/>
        <v>0</v>
      </c>
      <c r="P543" s="35">
        <f>Assumptions!$C$12/12</f>
        <v>2916.6666666666665</v>
      </c>
      <c r="Q543" s="9">
        <f>Assumptions!$C$13/12</f>
        <v>1833.3333333333333</v>
      </c>
    </row>
    <row r="544" spans="1:17">
      <c r="A544" s="3">
        <f>Evaporation!A543</f>
        <v>31079</v>
      </c>
      <c r="B544" s="9">
        <f t="shared" si="44"/>
        <v>1985</v>
      </c>
      <c r="C544" s="4">
        <f>Assumptions!$C$1/Assumptions!$C$2*VLOOKUP(A544,Inflow!$A$2:$B$781,2,FALSE)</f>
        <v>12274</v>
      </c>
      <c r="D544">
        <f>VLOOKUP(A544,'Supplemental Flows'!$A$2:$B$781,2,FALSE)</f>
        <v>0</v>
      </c>
      <c r="E544" s="9">
        <f>VLOOKUP(J543,Assumptions!$D$33:$E$127,2)/12</f>
        <v>7500.0000161400885</v>
      </c>
      <c r="F544" s="4">
        <f>VLOOKUP(J543,'Capacity Curve'!$C$2:$E$98,3,TRUE)</f>
        <v>22400</v>
      </c>
      <c r="G544" s="12">
        <f>VLOOKUP(A544,Evaporation!$A$2:$F$781,6,FALSE)/12</f>
        <v>-8.3401666666666666E-2</v>
      </c>
      <c r="H544" s="4">
        <f t="shared" si="41"/>
        <v>-1868.1973333333333</v>
      </c>
      <c r="I544" s="4">
        <f>IF(J543+C544+D544-E544-H544&gt;Assumptions!$C$5,J543+C544+D544-E544-H544-Assumptions!$C$5,0)</f>
        <v>0</v>
      </c>
      <c r="J544" s="4">
        <f t="shared" si="45"/>
        <v>568870.11795296054</v>
      </c>
      <c r="K544" s="4">
        <f t="shared" si="42"/>
        <v>19848.248516079035</v>
      </c>
      <c r="L544" s="9">
        <f>(IF((Assumptions!$C$12/12)-E544&lt;0,0,(Assumptions!$C$12/12)-E544))</f>
        <v>0</v>
      </c>
      <c r="O544" s="9">
        <f t="shared" si="43"/>
        <v>0</v>
      </c>
      <c r="P544" s="35">
        <f>Assumptions!$C$12/12</f>
        <v>2916.6666666666665</v>
      </c>
      <c r="Q544" s="9">
        <f>Assumptions!$C$13/12</f>
        <v>1833.3333333333333</v>
      </c>
    </row>
    <row r="545" spans="1:17">
      <c r="A545" s="3">
        <f>Evaporation!A544</f>
        <v>31107</v>
      </c>
      <c r="B545" s="9">
        <f t="shared" si="44"/>
        <v>1985</v>
      </c>
      <c r="C545" s="4">
        <f>Assumptions!$C$1/Assumptions!$C$2*VLOOKUP(A545,Inflow!$A$2:$B$781,2,FALSE)</f>
        <v>33593</v>
      </c>
      <c r="D545">
        <f>VLOOKUP(A545,'Supplemental Flows'!$A$2:$B$781,2,FALSE)</f>
        <v>0</v>
      </c>
      <c r="E545" s="9">
        <f>VLOOKUP(J544,Assumptions!$D$33:$E$127,2)/12</f>
        <v>7500.0000161400885</v>
      </c>
      <c r="F545" s="4">
        <f>VLOOKUP(J544,'Capacity Curve'!$C$2:$E$98,3,TRUE)</f>
        <v>22400</v>
      </c>
      <c r="G545" s="12">
        <f>VLOOKUP(A545,Evaporation!$A$2:$F$781,6,FALSE)/12</f>
        <v>-4.3506666666666673E-2</v>
      </c>
      <c r="H545" s="4">
        <f t="shared" si="41"/>
        <v>-974.54933333333349</v>
      </c>
      <c r="I545" s="4">
        <f>IF(J544+C545+D545-E545-H545&gt;Assumptions!$C$5,J544+C545+D545-E545-H545-Assumptions!$C$5,0)</f>
        <v>0</v>
      </c>
      <c r="J545" s="4">
        <f t="shared" si="45"/>
        <v>595937.66727015388</v>
      </c>
      <c r="K545" s="4">
        <f t="shared" si="42"/>
        <v>19848.248516079035</v>
      </c>
      <c r="L545" s="9">
        <f>(IF((Assumptions!$C$12/12)-E545&lt;0,0,(Assumptions!$C$12/12)-E545))</f>
        <v>0</v>
      </c>
      <c r="O545" s="9">
        <f t="shared" si="43"/>
        <v>0</v>
      </c>
      <c r="P545" s="35">
        <f>Assumptions!$C$12/12</f>
        <v>2916.6666666666665</v>
      </c>
      <c r="Q545" s="9">
        <f>Assumptions!$C$13/12</f>
        <v>1833.3333333333333</v>
      </c>
    </row>
    <row r="546" spans="1:17">
      <c r="A546" s="3">
        <f>Evaporation!A545</f>
        <v>31138</v>
      </c>
      <c r="B546" s="9">
        <f t="shared" si="44"/>
        <v>1985</v>
      </c>
      <c r="C546" s="4">
        <f>Assumptions!$C$1/Assumptions!$C$2*VLOOKUP(A546,Inflow!$A$2:$B$781,2,FALSE)</f>
        <v>33867</v>
      </c>
      <c r="D546">
        <f>VLOOKUP(A546,'Supplemental Flows'!$A$2:$B$781,2,FALSE)</f>
        <v>0</v>
      </c>
      <c r="E546" s="9">
        <f>VLOOKUP(J545,Assumptions!$D$33:$E$127,2)/12</f>
        <v>7500.0000174926863</v>
      </c>
      <c r="F546" s="4">
        <f>VLOOKUP(J545,'Capacity Curve'!$C$2:$E$98,3,TRUE)</f>
        <v>23100</v>
      </c>
      <c r="G546" s="12">
        <f>VLOOKUP(A546,Evaporation!$A$2:$F$781,6,FALSE)/12</f>
        <v>2.138E-2</v>
      </c>
      <c r="H546" s="4">
        <f t="shared" si="41"/>
        <v>493.87799999999999</v>
      </c>
      <c r="I546" s="4">
        <f>IF(J545+C546+D546-E546-H546&gt;Assumptions!$C$5,J545+C546+D546-E546-H546-Assumptions!$C$5,0)</f>
        <v>0</v>
      </c>
      <c r="J546" s="4">
        <f t="shared" si="45"/>
        <v>621810.78925266117</v>
      </c>
      <c r="K546" s="4">
        <f t="shared" si="42"/>
        <v>19848.248516079035</v>
      </c>
      <c r="L546" s="9">
        <f>(IF((Assumptions!$C$12/12)-E546&lt;0,0,(Assumptions!$C$12/12)-E546))</f>
        <v>0</v>
      </c>
      <c r="O546" s="9">
        <f t="shared" si="43"/>
        <v>0</v>
      </c>
      <c r="P546" s="35">
        <f>Assumptions!$C$12/12</f>
        <v>2916.6666666666665</v>
      </c>
      <c r="Q546" s="9">
        <f>Assumptions!$C$13/12</f>
        <v>1833.3333333333333</v>
      </c>
    </row>
    <row r="547" spans="1:17">
      <c r="A547" s="3">
        <f>Evaporation!A546</f>
        <v>31168</v>
      </c>
      <c r="B547" s="9">
        <f t="shared" si="44"/>
        <v>1985</v>
      </c>
      <c r="C547" s="4">
        <f>Assumptions!$C$1/Assumptions!$C$2*VLOOKUP(A547,Inflow!$A$2:$B$781,2,FALSE)</f>
        <v>34996</v>
      </c>
      <c r="D547">
        <f>VLOOKUP(A547,'Supplemental Flows'!$A$2:$B$781,2,FALSE)</f>
        <v>0</v>
      </c>
      <c r="E547" s="9">
        <f>VLOOKUP(J546,Assumptions!$D$33:$E$127,2)/12</f>
        <v>7500.0000189374632</v>
      </c>
      <c r="F547" s="4">
        <f>VLOOKUP(J546,'Capacity Curve'!$C$2:$E$98,3,TRUE)</f>
        <v>23700</v>
      </c>
      <c r="G547" s="12">
        <f>VLOOKUP(A547,Evaporation!$A$2:$F$781,6,FALSE)/12</f>
        <v>0.14599166666666666</v>
      </c>
      <c r="H547" s="4">
        <f t="shared" si="41"/>
        <v>3460.0024999999996</v>
      </c>
      <c r="I547" s="4">
        <f>IF(J546+C547+D547-E547-H547&gt;Assumptions!$C$5,J546+C547+D547-E547-H547-Assumptions!$C$5,0)</f>
        <v>0</v>
      </c>
      <c r="J547" s="4">
        <f t="shared" si="45"/>
        <v>645846.78673372371</v>
      </c>
      <c r="K547" s="4">
        <f t="shared" si="42"/>
        <v>19848.248516079035</v>
      </c>
      <c r="L547" s="9">
        <f>(IF((Assumptions!$C$12/12)-E547&lt;0,0,(Assumptions!$C$12/12)-E547))</f>
        <v>0</v>
      </c>
      <c r="O547" s="9">
        <f t="shared" si="43"/>
        <v>0</v>
      </c>
      <c r="P547" s="35">
        <f>Assumptions!$C$12/12</f>
        <v>2916.6666666666665</v>
      </c>
      <c r="Q547" s="9">
        <f>Assumptions!$C$13/12</f>
        <v>1833.3333333333333</v>
      </c>
    </row>
    <row r="548" spans="1:17">
      <c r="A548" s="3">
        <f>Evaporation!A547</f>
        <v>31199</v>
      </c>
      <c r="B548" s="9">
        <f t="shared" si="44"/>
        <v>1985</v>
      </c>
      <c r="C548" s="4">
        <f>Assumptions!$C$1/Assumptions!$C$2*VLOOKUP(A548,Inflow!$A$2:$B$781,2,FALSE)</f>
        <v>13092</v>
      </c>
      <c r="D548">
        <f>VLOOKUP(A548,'Supplemental Flows'!$A$2:$B$781,2,FALSE)</f>
        <v>0</v>
      </c>
      <c r="E548" s="9">
        <f>VLOOKUP(J547,Assumptions!$D$33:$E$127,2)/12</f>
        <v>7500.0000204788312</v>
      </c>
      <c r="F548" s="4">
        <f>VLOOKUP(J547,'Capacity Curve'!$C$2:$E$98,3,TRUE)</f>
        <v>24400</v>
      </c>
      <c r="G548" s="12">
        <f>VLOOKUP(A548,Evaporation!$A$2:$F$781,6,FALSE)/12</f>
        <v>0.24228833333333336</v>
      </c>
      <c r="H548" s="4">
        <f t="shared" si="41"/>
        <v>5911.8353333333334</v>
      </c>
      <c r="I548" s="4">
        <f>IF(J547+C548+D548-E548-H548&gt;Assumptions!$C$5,J547+C548+D548-E548-H548-Assumptions!$C$5,0)</f>
        <v>0</v>
      </c>
      <c r="J548" s="4">
        <f t="shared" si="45"/>
        <v>645526.95137991151</v>
      </c>
      <c r="K548" s="4">
        <f t="shared" si="42"/>
        <v>19848.248516079035</v>
      </c>
      <c r="L548" s="9">
        <f>(IF((Assumptions!$C$12/12)-E548&lt;0,0,(Assumptions!$C$12/12)-E548))</f>
        <v>0</v>
      </c>
      <c r="O548" s="9">
        <f t="shared" si="43"/>
        <v>0</v>
      </c>
      <c r="P548" s="35">
        <f>Assumptions!$C$12/12</f>
        <v>2916.6666666666665</v>
      </c>
      <c r="Q548" s="9">
        <f>Assumptions!$C$13/12</f>
        <v>1833.3333333333333</v>
      </c>
    </row>
    <row r="549" spans="1:17">
      <c r="A549" s="3">
        <f>Evaporation!A548</f>
        <v>31229</v>
      </c>
      <c r="B549" s="9">
        <f t="shared" si="44"/>
        <v>1985</v>
      </c>
      <c r="C549" s="4">
        <f>Assumptions!$C$1/Assumptions!$C$2*VLOOKUP(A549,Inflow!$A$2:$B$781,2,FALSE)</f>
        <v>0</v>
      </c>
      <c r="D549">
        <f>VLOOKUP(A549,'Supplemental Flows'!$A$2:$B$781,2,FALSE)</f>
        <v>0</v>
      </c>
      <c r="E549" s="9">
        <f>VLOOKUP(J548,Assumptions!$D$33:$E$127,2)/12</f>
        <v>7500.0000204788312</v>
      </c>
      <c r="F549" s="4">
        <f>VLOOKUP(J548,'Capacity Curve'!$C$2:$E$98,3,TRUE)</f>
        <v>24400</v>
      </c>
      <c r="G549" s="12">
        <f>VLOOKUP(A549,Evaporation!$A$2:$F$781,6,FALSE)/12</f>
        <v>0.44438500000000003</v>
      </c>
      <c r="H549" s="4">
        <f t="shared" si="41"/>
        <v>10842.994000000001</v>
      </c>
      <c r="I549" s="4">
        <f>IF(J548+C549+D549-E549-H549&gt;Assumptions!$C$5,J548+C549+D549-E549-H549-Assumptions!$C$5,0)</f>
        <v>0</v>
      </c>
      <c r="J549" s="4">
        <f t="shared" si="45"/>
        <v>627183.95735943271</v>
      </c>
      <c r="K549" s="4">
        <f t="shared" si="42"/>
        <v>19848.248516079035</v>
      </c>
      <c r="L549" s="9">
        <f>(IF((Assumptions!$C$12/12)-E549&lt;0,0,(Assumptions!$C$12/12)-E549))</f>
        <v>0</v>
      </c>
      <c r="O549" s="9">
        <f t="shared" si="43"/>
        <v>0</v>
      </c>
      <c r="P549" s="35">
        <f>Assumptions!$C$12/12</f>
        <v>2916.6666666666665</v>
      </c>
      <c r="Q549" s="9">
        <f>Assumptions!$C$13/12</f>
        <v>1833.3333333333333</v>
      </c>
    </row>
    <row r="550" spans="1:17">
      <c r="A550" s="3">
        <f>Evaporation!A549</f>
        <v>31260</v>
      </c>
      <c r="B550" s="9">
        <f t="shared" si="44"/>
        <v>1985</v>
      </c>
      <c r="C550" s="4">
        <f>Assumptions!$C$1/Assumptions!$C$2*VLOOKUP(A550,Inflow!$A$2:$B$781,2,FALSE)</f>
        <v>0</v>
      </c>
      <c r="D550">
        <f>VLOOKUP(A550,'Supplemental Flows'!$A$2:$B$781,2,FALSE)</f>
        <v>0</v>
      </c>
      <c r="E550" s="9">
        <f>VLOOKUP(J549,Assumptions!$D$33:$E$127,2)/12</f>
        <v>7500.0000204788312</v>
      </c>
      <c r="F550" s="4">
        <f>VLOOKUP(J549,'Capacity Curve'!$C$2:$E$98,3,TRUE)</f>
        <v>24400</v>
      </c>
      <c r="G550" s="12">
        <f>VLOOKUP(A550,Evaporation!$A$2:$F$781,6,FALSE)/12</f>
        <v>0.68365749999999992</v>
      </c>
      <c r="H550" s="4">
        <f t="shared" si="41"/>
        <v>16681.242999999999</v>
      </c>
      <c r="I550" s="4">
        <f>IF(J549+C550+D550-E550-H550&gt;Assumptions!$C$5,J549+C550+D550-E550-H550-Assumptions!$C$5,0)</f>
        <v>0</v>
      </c>
      <c r="J550" s="4">
        <f t="shared" si="45"/>
        <v>603002.71433895384</v>
      </c>
      <c r="K550" s="4">
        <f t="shared" si="42"/>
        <v>19848.248516079035</v>
      </c>
      <c r="L550" s="9">
        <f>(IF((Assumptions!$C$12/12)-E550&lt;0,0,(Assumptions!$C$12/12)-E550))</f>
        <v>0</v>
      </c>
      <c r="O550" s="9">
        <f t="shared" si="43"/>
        <v>0</v>
      </c>
      <c r="P550" s="35">
        <f>Assumptions!$C$12/12</f>
        <v>2916.6666666666665</v>
      </c>
      <c r="Q550" s="9">
        <f>Assumptions!$C$13/12</f>
        <v>1833.3333333333333</v>
      </c>
    </row>
    <row r="551" spans="1:17">
      <c r="A551" s="3">
        <f>Evaporation!A550</f>
        <v>31291</v>
      </c>
      <c r="B551" s="9">
        <f t="shared" si="44"/>
        <v>1985</v>
      </c>
      <c r="C551" s="4">
        <f>Assumptions!$C$1/Assumptions!$C$2*VLOOKUP(A551,Inflow!$A$2:$B$781,2,FALSE)</f>
        <v>955</v>
      </c>
      <c r="D551">
        <f>VLOOKUP(A551,'Supplemental Flows'!$A$2:$B$781,2,FALSE)</f>
        <v>0</v>
      </c>
      <c r="E551" s="9">
        <f>VLOOKUP(J550,Assumptions!$D$33:$E$127,2)/12</f>
        <v>7500.0000189374632</v>
      </c>
      <c r="F551" s="4">
        <f>VLOOKUP(J550,'Capacity Curve'!$C$2:$E$98,3,TRUE)</f>
        <v>23700</v>
      </c>
      <c r="G551" s="12">
        <f>VLOOKUP(A551,Evaporation!$A$2:$F$781,6,FALSE)/12</f>
        <v>0.32751250000000004</v>
      </c>
      <c r="H551" s="4">
        <f t="shared" si="41"/>
        <v>7762.0462500000012</v>
      </c>
      <c r="I551" s="4">
        <f>IF(J550+C551+D551-E551-H551&gt;Assumptions!$C$5,J550+C551+D551-E551-H551-Assumptions!$C$5,0)</f>
        <v>0</v>
      </c>
      <c r="J551" s="4">
        <f t="shared" si="45"/>
        <v>588695.66807001631</v>
      </c>
      <c r="K551" s="4">
        <f t="shared" si="42"/>
        <v>19848.248516079035</v>
      </c>
      <c r="L551" s="9">
        <f>(IF((Assumptions!$C$12/12)-E551&lt;0,0,(Assumptions!$C$12/12)-E551))</f>
        <v>0</v>
      </c>
      <c r="O551" s="9">
        <f t="shared" si="43"/>
        <v>0</v>
      </c>
      <c r="P551" s="35">
        <f>Assumptions!$C$12/12</f>
        <v>2916.6666666666665</v>
      </c>
      <c r="Q551" s="9">
        <f>Assumptions!$C$13/12</f>
        <v>1833.3333333333333</v>
      </c>
    </row>
    <row r="552" spans="1:17">
      <c r="A552" s="3">
        <f>Evaporation!A551</f>
        <v>31321</v>
      </c>
      <c r="B552" s="9">
        <f t="shared" si="44"/>
        <v>1985</v>
      </c>
      <c r="C552" s="4">
        <f>Assumptions!$C$1/Assumptions!$C$2*VLOOKUP(A552,Inflow!$A$2:$B$781,2,FALSE)</f>
        <v>13783</v>
      </c>
      <c r="D552">
        <f>VLOOKUP(A552,'Supplemental Flows'!$A$2:$B$781,2,FALSE)</f>
        <v>0</v>
      </c>
      <c r="E552" s="9">
        <f>VLOOKUP(J551,Assumptions!$D$33:$E$127,2)/12</f>
        <v>7500.0000174926863</v>
      </c>
      <c r="F552" s="4">
        <f>VLOOKUP(J551,'Capacity Curve'!$C$2:$E$98,3,TRUE)</f>
        <v>23100</v>
      </c>
      <c r="G552" s="12">
        <f>VLOOKUP(A552,Evaporation!$A$2:$F$781,6,FALSE)/12</f>
        <v>-0.23302583333333335</v>
      </c>
      <c r="H552" s="4">
        <f t="shared" si="41"/>
        <v>-5382.8967500000008</v>
      </c>
      <c r="I552" s="4">
        <f>IF(J551+C552+D552-E552-H552&gt;Assumptions!$C$5,J551+C552+D552-E552-H552-Assumptions!$C$5,0)</f>
        <v>0</v>
      </c>
      <c r="J552" s="4">
        <f t="shared" si="45"/>
        <v>600361.56480252359</v>
      </c>
      <c r="K552" s="4">
        <f t="shared" si="42"/>
        <v>19848.248516079035</v>
      </c>
      <c r="L552" s="9">
        <f>(IF((Assumptions!$C$12/12)-E552&lt;0,0,(Assumptions!$C$12/12)-E552))</f>
        <v>0</v>
      </c>
      <c r="O552" s="9">
        <f t="shared" si="43"/>
        <v>0</v>
      </c>
      <c r="P552" s="35">
        <f>Assumptions!$C$12/12</f>
        <v>2916.6666666666665</v>
      </c>
      <c r="Q552" s="9">
        <f>Assumptions!$C$13/12</f>
        <v>1833.3333333333333</v>
      </c>
    </row>
    <row r="553" spans="1:17">
      <c r="A553" s="3">
        <f>Evaporation!A552</f>
        <v>31352</v>
      </c>
      <c r="B553" s="9">
        <f t="shared" si="44"/>
        <v>1985</v>
      </c>
      <c r="C553" s="4">
        <f>Assumptions!$C$1/Assumptions!$C$2*VLOOKUP(A553,Inflow!$A$2:$B$781,2,FALSE)</f>
        <v>1817</v>
      </c>
      <c r="D553">
        <f>VLOOKUP(A553,'Supplemental Flows'!$A$2:$B$781,2,FALSE)</f>
        <v>0</v>
      </c>
      <c r="E553" s="9">
        <f>VLOOKUP(J552,Assumptions!$D$33:$E$127,2)/12</f>
        <v>7500.0000174926863</v>
      </c>
      <c r="F553" s="4">
        <f>VLOOKUP(J552,'Capacity Curve'!$C$2:$E$98,3,TRUE)</f>
        <v>23100</v>
      </c>
      <c r="G553" s="12">
        <f>VLOOKUP(A553,Evaporation!$A$2:$F$781,6,FALSE)/12</f>
        <v>-3.3964166666666663E-2</v>
      </c>
      <c r="H553" s="4">
        <f t="shared" si="41"/>
        <v>-784.57224999999994</v>
      </c>
      <c r="I553" s="4">
        <f>IF(J552+C553+D553-E553-H553&gt;Assumptions!$C$5,J552+C553+D553-E553-H553-Assumptions!$C$5,0)</f>
        <v>0</v>
      </c>
      <c r="J553" s="4">
        <f t="shared" si="45"/>
        <v>595463.13703503087</v>
      </c>
      <c r="K553" s="4">
        <f t="shared" si="42"/>
        <v>19848.248516079035</v>
      </c>
      <c r="L553" s="9">
        <f>(IF((Assumptions!$C$12/12)-E553&lt;0,0,(Assumptions!$C$12/12)-E553))</f>
        <v>0</v>
      </c>
      <c r="O553" s="9">
        <f t="shared" si="43"/>
        <v>0</v>
      </c>
      <c r="P553" s="35">
        <f>Assumptions!$C$12/12</f>
        <v>2916.6666666666665</v>
      </c>
      <c r="Q553" s="9">
        <f>Assumptions!$C$13/12</f>
        <v>1833.3333333333333</v>
      </c>
    </row>
    <row r="554" spans="1:17">
      <c r="A554" s="3">
        <f>Evaporation!A553</f>
        <v>31382</v>
      </c>
      <c r="B554" s="9">
        <f t="shared" si="44"/>
        <v>1985</v>
      </c>
      <c r="C554" s="4">
        <f>Assumptions!$C$1/Assumptions!$C$2*VLOOKUP(A554,Inflow!$A$2:$B$781,2,FALSE)</f>
        <v>507</v>
      </c>
      <c r="D554">
        <f>VLOOKUP(A554,'Supplemental Flows'!$A$2:$B$781,2,FALSE)</f>
        <v>0</v>
      </c>
      <c r="E554" s="9">
        <f>VLOOKUP(J553,Assumptions!$D$33:$E$127,2)/12</f>
        <v>7500.0000174926863</v>
      </c>
      <c r="F554" s="4">
        <f>VLOOKUP(J553,'Capacity Curve'!$C$2:$E$98,3,TRUE)</f>
        <v>23100</v>
      </c>
      <c r="G554" s="12">
        <f>VLOOKUP(A554,Evaporation!$A$2:$F$781,6,FALSE)/12</f>
        <v>1.3979166666666662E-2</v>
      </c>
      <c r="H554" s="4">
        <f t="shared" si="41"/>
        <v>322.91874999999987</v>
      </c>
      <c r="I554" s="4">
        <f>IF(J553+C554+D554-E554-H554&gt;Assumptions!$C$5,J553+C554+D554-E554-H554-Assumptions!$C$5,0)</f>
        <v>0</v>
      </c>
      <c r="J554" s="4">
        <f t="shared" si="45"/>
        <v>588147.21826753824</v>
      </c>
      <c r="K554" s="4">
        <f t="shared" si="42"/>
        <v>19848.248516079035</v>
      </c>
      <c r="L554" s="9">
        <f>(IF((Assumptions!$C$12/12)-E554&lt;0,0,(Assumptions!$C$12/12)-E554))</f>
        <v>0</v>
      </c>
      <c r="M554" s="9">
        <f>SUM(L543:L554)</f>
        <v>0</v>
      </c>
      <c r="N554" s="9">
        <f>SUM(E543:E554)</f>
        <v>90000.000216448869</v>
      </c>
      <c r="O554" s="9">
        <f t="shared" si="43"/>
        <v>0</v>
      </c>
      <c r="P554" s="35">
        <f>Assumptions!$C$12/12</f>
        <v>2916.6666666666665</v>
      </c>
      <c r="Q554" s="9">
        <f>Assumptions!$C$13/12</f>
        <v>1833.3333333333333</v>
      </c>
    </row>
    <row r="555" spans="1:17">
      <c r="A555" s="3">
        <f>Evaporation!A554</f>
        <v>31413</v>
      </c>
      <c r="B555" s="9">
        <f t="shared" si="44"/>
        <v>1986</v>
      </c>
      <c r="C555" s="4">
        <f>Assumptions!$C$1/Assumptions!$C$2*VLOOKUP(A555,Inflow!$A$2:$B$781,2,FALSE)</f>
        <v>1657</v>
      </c>
      <c r="D555">
        <f>VLOOKUP(A555,'Supplemental Flows'!$A$2:$B$781,2,FALSE)</f>
        <v>0</v>
      </c>
      <c r="E555" s="9">
        <f>VLOOKUP(J554,Assumptions!$D$33:$E$127,2)/12</f>
        <v>7500.0000174926863</v>
      </c>
      <c r="F555" s="4">
        <f>VLOOKUP(J554,'Capacity Curve'!$C$2:$E$98,3,TRUE)</f>
        <v>23100</v>
      </c>
      <c r="G555" s="12">
        <f>VLOOKUP(A555,Evaporation!$A$2:$F$781,6,FALSE)/12</f>
        <v>0.24220750000000002</v>
      </c>
      <c r="H555" s="4">
        <f t="shared" si="41"/>
        <v>5594.9932500000004</v>
      </c>
      <c r="I555" s="4">
        <f>IF(J554+C555+D555-E555-H555&gt;Assumptions!$C$5,J554+C555+D555-E555-H555-Assumptions!$C$5,0)</f>
        <v>0</v>
      </c>
      <c r="J555" s="4">
        <f t="shared" si="45"/>
        <v>576709.2250000455</v>
      </c>
      <c r="K555" s="4">
        <f t="shared" si="42"/>
        <v>19848.248516079035</v>
      </c>
      <c r="L555" s="9">
        <f>(IF((Assumptions!$C$12/12)-E555&lt;0,0,(Assumptions!$C$12/12)-E555))</f>
        <v>0</v>
      </c>
      <c r="O555" s="9">
        <f t="shared" si="43"/>
        <v>0</v>
      </c>
      <c r="P555" s="35">
        <f>Assumptions!$C$12/12</f>
        <v>2916.6666666666665</v>
      </c>
      <c r="Q555" s="9">
        <f>Assumptions!$C$13/12</f>
        <v>1833.3333333333333</v>
      </c>
    </row>
    <row r="556" spans="1:17">
      <c r="A556" s="3">
        <f>Evaporation!A555</f>
        <v>31444</v>
      </c>
      <c r="B556" s="9">
        <f t="shared" si="44"/>
        <v>1986</v>
      </c>
      <c r="C556" s="4">
        <f>Assumptions!$C$1/Assumptions!$C$2*VLOOKUP(A556,Inflow!$A$2:$B$781,2,FALSE)</f>
        <v>27579</v>
      </c>
      <c r="D556">
        <f>VLOOKUP(A556,'Supplemental Flows'!$A$2:$B$781,2,FALSE)</f>
        <v>0</v>
      </c>
      <c r="E556" s="9">
        <f>VLOOKUP(J555,Assumptions!$D$33:$E$127,2)/12</f>
        <v>7500.0000161400885</v>
      </c>
      <c r="F556" s="4">
        <f>VLOOKUP(J555,'Capacity Curve'!$C$2:$E$98,3,TRUE)</f>
        <v>22400</v>
      </c>
      <c r="G556" s="12">
        <f>VLOOKUP(A556,Evaporation!$A$2:$F$781,6,FALSE)/12</f>
        <v>-8.2118333333333335E-2</v>
      </c>
      <c r="H556" s="4">
        <f t="shared" ref="H556:H619" si="46">F556*G556</f>
        <v>-1839.4506666666666</v>
      </c>
      <c r="I556" s="4">
        <f>IF(J555+C556+D556-E556-H556&gt;Assumptions!$C$5,J555+C556+D556-E556-H556-Assumptions!$C$5,0)</f>
        <v>0</v>
      </c>
      <c r="J556" s="4">
        <f t="shared" si="45"/>
        <v>598627.67565057206</v>
      </c>
      <c r="K556" s="4">
        <f t="shared" si="42"/>
        <v>19848.248516079035</v>
      </c>
      <c r="L556" s="9">
        <f>(IF((Assumptions!$C$12/12)-E556&lt;0,0,(Assumptions!$C$12/12)-E556))</f>
        <v>0</v>
      </c>
      <c r="O556" s="9">
        <f t="shared" si="43"/>
        <v>0</v>
      </c>
      <c r="P556" s="35">
        <f>Assumptions!$C$12/12</f>
        <v>2916.6666666666665</v>
      </c>
      <c r="Q556" s="9">
        <f>Assumptions!$C$13/12</f>
        <v>1833.3333333333333</v>
      </c>
    </row>
    <row r="557" spans="1:17">
      <c r="A557" s="3">
        <f>Evaporation!A556</f>
        <v>31472</v>
      </c>
      <c r="B557" s="9">
        <f t="shared" si="44"/>
        <v>1986</v>
      </c>
      <c r="C557" s="4">
        <f>Assumptions!$C$1/Assumptions!$C$2*VLOOKUP(A557,Inflow!$A$2:$B$781,2,FALSE)</f>
        <v>4124</v>
      </c>
      <c r="D557">
        <f>VLOOKUP(A557,'Supplemental Flows'!$A$2:$B$781,2,FALSE)</f>
        <v>0</v>
      </c>
      <c r="E557" s="9">
        <f>VLOOKUP(J556,Assumptions!$D$33:$E$127,2)/12</f>
        <v>7500.0000174926863</v>
      </c>
      <c r="F557" s="4">
        <f>VLOOKUP(J556,'Capacity Curve'!$C$2:$E$98,3,TRUE)</f>
        <v>23100</v>
      </c>
      <c r="G557" s="12">
        <f>VLOOKUP(A557,Evaporation!$A$2:$F$781,6,FALSE)/12</f>
        <v>0.29181499999999999</v>
      </c>
      <c r="H557" s="4">
        <f t="shared" si="46"/>
        <v>6740.9264999999996</v>
      </c>
      <c r="I557" s="4">
        <f>IF(J556+C557+D557-E557-H557&gt;Assumptions!$C$5,J556+C557+D557-E557-H557-Assumptions!$C$5,0)</f>
        <v>0</v>
      </c>
      <c r="J557" s="4">
        <f t="shared" si="45"/>
        <v>588510.74913307943</v>
      </c>
      <c r="K557" s="4">
        <f t="shared" ref="K557:K620" si="47">IF(J557&lt;K556,J557,K556)</f>
        <v>19848.248516079035</v>
      </c>
      <c r="L557" s="9">
        <f>(IF((Assumptions!$C$12/12)-E557&lt;0,0,(Assumptions!$C$12/12)-E557))</f>
        <v>0</v>
      </c>
      <c r="O557" s="9">
        <f t="shared" si="43"/>
        <v>0</v>
      </c>
      <c r="P557" s="35">
        <f>Assumptions!$C$12/12</f>
        <v>2916.6666666666665</v>
      </c>
      <c r="Q557" s="9">
        <f>Assumptions!$C$13/12</f>
        <v>1833.3333333333333</v>
      </c>
    </row>
    <row r="558" spans="1:17">
      <c r="A558" s="3">
        <f>Evaporation!A557</f>
        <v>31503</v>
      </c>
      <c r="B558" s="9">
        <f t="shared" si="44"/>
        <v>1986</v>
      </c>
      <c r="C558" s="4">
        <f>Assumptions!$C$1/Assumptions!$C$2*VLOOKUP(A558,Inflow!$A$2:$B$781,2,FALSE)</f>
        <v>12749</v>
      </c>
      <c r="D558">
        <f>VLOOKUP(A558,'Supplemental Flows'!$A$2:$B$781,2,FALSE)</f>
        <v>0</v>
      </c>
      <c r="E558" s="9">
        <f>VLOOKUP(J557,Assumptions!$D$33:$E$127,2)/12</f>
        <v>7500.0000174926863</v>
      </c>
      <c r="F558" s="4">
        <f>VLOOKUP(J557,'Capacity Curve'!$C$2:$E$98,3,TRUE)</f>
        <v>23100</v>
      </c>
      <c r="G558" s="12">
        <f>VLOOKUP(A558,Evaporation!$A$2:$F$781,6,FALSE)/12</f>
        <v>-4.8525000000000026E-3</v>
      </c>
      <c r="H558" s="4">
        <f t="shared" si="46"/>
        <v>-112.09275000000007</v>
      </c>
      <c r="I558" s="4">
        <f>IF(J557+C558+D558-E558-H558&gt;Assumptions!$C$5,J557+C558+D558-E558-H558-Assumptions!$C$5,0)</f>
        <v>0</v>
      </c>
      <c r="J558" s="4">
        <f t="shared" si="45"/>
        <v>593871.8418655867</v>
      </c>
      <c r="K558" s="4">
        <f t="shared" si="47"/>
        <v>19848.248516079035</v>
      </c>
      <c r="L558" s="9">
        <f>(IF((Assumptions!$C$12/12)-E558&lt;0,0,(Assumptions!$C$12/12)-E558))</f>
        <v>0</v>
      </c>
      <c r="O558" s="9">
        <f t="shared" si="43"/>
        <v>0</v>
      </c>
      <c r="P558" s="35">
        <f>Assumptions!$C$12/12</f>
        <v>2916.6666666666665</v>
      </c>
      <c r="Q558" s="9">
        <f>Assumptions!$C$13/12</f>
        <v>1833.3333333333333</v>
      </c>
    </row>
    <row r="559" spans="1:17">
      <c r="A559" s="3">
        <f>Evaporation!A558</f>
        <v>31533</v>
      </c>
      <c r="B559" s="9">
        <f t="shared" si="44"/>
        <v>1986</v>
      </c>
      <c r="C559" s="4">
        <f>Assumptions!$C$1/Assumptions!$C$2*VLOOKUP(A559,Inflow!$A$2:$B$781,2,FALSE)</f>
        <v>44398</v>
      </c>
      <c r="D559">
        <f>VLOOKUP(A559,'Supplemental Flows'!$A$2:$B$781,2,FALSE)</f>
        <v>0</v>
      </c>
      <c r="E559" s="9">
        <f>VLOOKUP(J558,Assumptions!$D$33:$E$127,2)/12</f>
        <v>7500.0000174926863</v>
      </c>
      <c r="F559" s="4">
        <f>VLOOKUP(J558,'Capacity Curve'!$C$2:$E$98,3,TRUE)</f>
        <v>23100</v>
      </c>
      <c r="G559" s="12">
        <f>VLOOKUP(A559,Evaporation!$A$2:$F$781,6,FALSE)/12</f>
        <v>-0.18317000000000003</v>
      </c>
      <c r="H559" s="4">
        <f t="shared" si="46"/>
        <v>-4231.2270000000008</v>
      </c>
      <c r="I559" s="4">
        <f>IF(J558+C559+D559-E559-H559&gt;Assumptions!$C$5,J558+C559+D559-E559-H559-Assumptions!$C$5,0)</f>
        <v>0</v>
      </c>
      <c r="J559" s="4">
        <f t="shared" si="45"/>
        <v>635001.06884809397</v>
      </c>
      <c r="K559" s="4">
        <f t="shared" si="47"/>
        <v>19848.248516079035</v>
      </c>
      <c r="L559" s="9">
        <f>(IF((Assumptions!$C$12/12)-E559&lt;0,0,(Assumptions!$C$12/12)-E559))</f>
        <v>0</v>
      </c>
      <c r="O559" s="9">
        <f t="shared" si="43"/>
        <v>0</v>
      </c>
      <c r="P559" s="35">
        <f>Assumptions!$C$12/12</f>
        <v>2916.6666666666665</v>
      </c>
      <c r="Q559" s="9">
        <f>Assumptions!$C$13/12</f>
        <v>1833.3333333333333</v>
      </c>
    </row>
    <row r="560" spans="1:17">
      <c r="A560" s="3">
        <f>Evaporation!A559</f>
        <v>31564</v>
      </c>
      <c r="B560" s="9">
        <f t="shared" si="44"/>
        <v>1986</v>
      </c>
      <c r="C560" s="4">
        <f>Assumptions!$C$1/Assumptions!$C$2*VLOOKUP(A560,Inflow!$A$2:$B$781,2,FALSE)</f>
        <v>68772</v>
      </c>
      <c r="D560">
        <f>VLOOKUP(A560,'Supplemental Flows'!$A$2:$B$781,2,FALSE)</f>
        <v>0</v>
      </c>
      <c r="E560" s="9">
        <f>VLOOKUP(J559,Assumptions!$D$33:$E$127,2)/12</f>
        <v>7500.0000204788312</v>
      </c>
      <c r="F560" s="4">
        <f>VLOOKUP(J559,'Capacity Curve'!$C$2:$E$98,3,TRUE)</f>
        <v>24400</v>
      </c>
      <c r="G560" s="12">
        <f>VLOOKUP(A560,Evaporation!$A$2:$F$781,6,FALSE)/12</f>
        <v>-2.8160000000000001E-2</v>
      </c>
      <c r="H560" s="4">
        <f t="shared" si="46"/>
        <v>-687.10400000000004</v>
      </c>
      <c r="I560" s="4">
        <f>IF(J559+C560+D560-E560-H560&gt;Assumptions!$C$5,J559+C560+D560-E560-H560-Assumptions!$C$5,0)</f>
        <v>0</v>
      </c>
      <c r="J560" s="4">
        <f t="shared" si="45"/>
        <v>696960.17282761517</v>
      </c>
      <c r="K560" s="4">
        <f t="shared" si="47"/>
        <v>19848.248516079035</v>
      </c>
      <c r="L560" s="9">
        <f>(IF((Assumptions!$C$12/12)-E560&lt;0,0,(Assumptions!$C$12/12)-E560))</f>
        <v>0</v>
      </c>
      <c r="O560" s="9">
        <f t="shared" si="43"/>
        <v>0</v>
      </c>
      <c r="P560" s="35">
        <f>Assumptions!$C$12/12</f>
        <v>2916.6666666666665</v>
      </c>
      <c r="Q560" s="9">
        <f>Assumptions!$C$13/12</f>
        <v>1833.3333333333333</v>
      </c>
    </row>
    <row r="561" spans="1:17">
      <c r="A561" s="3">
        <f>Evaporation!A560</f>
        <v>31594</v>
      </c>
      <c r="B561" s="9">
        <f t="shared" si="44"/>
        <v>1986</v>
      </c>
      <c r="C561" s="4">
        <f>Assumptions!$C$1/Assumptions!$C$2*VLOOKUP(A561,Inflow!$A$2:$B$781,2,FALSE)</f>
        <v>0</v>
      </c>
      <c r="D561">
        <f>VLOOKUP(A561,'Supplemental Flows'!$A$2:$B$781,2,FALSE)</f>
        <v>0</v>
      </c>
      <c r="E561" s="9">
        <f>VLOOKUP(J560,Assumptions!$D$33:$E$127,2)/12</f>
        <v>7500.0000239048977</v>
      </c>
      <c r="F561" s="4">
        <f>VLOOKUP(J560,'Capacity Curve'!$C$2:$E$98,3,TRUE)</f>
        <v>25800</v>
      </c>
      <c r="G561" s="12">
        <f>VLOOKUP(A561,Evaporation!$A$2:$F$781,6,FALSE)/12</f>
        <v>0.59159416666666675</v>
      </c>
      <c r="H561" s="4">
        <f t="shared" si="46"/>
        <v>15263.129500000003</v>
      </c>
      <c r="I561" s="4">
        <f>IF(J560+C561+D561-E561-H561&gt;Assumptions!$C$5,J560+C561+D561-E561-H561-Assumptions!$C$5,0)</f>
        <v>0</v>
      </c>
      <c r="J561" s="4">
        <f t="shared" si="45"/>
        <v>674197.04330371018</v>
      </c>
      <c r="K561" s="4">
        <f t="shared" si="47"/>
        <v>19848.248516079035</v>
      </c>
      <c r="L561" s="9">
        <f>(IF((Assumptions!$C$12/12)-E561&lt;0,0,(Assumptions!$C$12/12)-E561))</f>
        <v>0</v>
      </c>
      <c r="O561" s="9">
        <f t="shared" si="43"/>
        <v>0</v>
      </c>
      <c r="P561" s="35">
        <f>Assumptions!$C$12/12</f>
        <v>2916.6666666666665</v>
      </c>
      <c r="Q561" s="9">
        <f>Assumptions!$C$13/12</f>
        <v>1833.3333333333333</v>
      </c>
    </row>
    <row r="562" spans="1:17">
      <c r="A562" s="3">
        <f>Evaporation!A561</f>
        <v>31625</v>
      </c>
      <c r="B562" s="9">
        <f t="shared" si="44"/>
        <v>1986</v>
      </c>
      <c r="C562" s="4">
        <f>Assumptions!$C$1/Assumptions!$C$2*VLOOKUP(A562,Inflow!$A$2:$B$781,2,FALSE)</f>
        <v>0</v>
      </c>
      <c r="D562">
        <f>VLOOKUP(A562,'Supplemental Flows'!$A$2:$B$781,2,FALSE)</f>
        <v>0</v>
      </c>
      <c r="E562" s="9">
        <f>VLOOKUP(J561,Assumptions!$D$33:$E$127,2)/12</f>
        <v>7500.0000221349246</v>
      </c>
      <c r="F562" s="4">
        <f>VLOOKUP(J561,'Capacity Curve'!$C$2:$E$98,3,TRUE)</f>
        <v>25200</v>
      </c>
      <c r="G562" s="12">
        <f>VLOOKUP(A562,Evaporation!$A$2:$F$781,6,FALSE)/12</f>
        <v>0.42030666666666666</v>
      </c>
      <c r="H562" s="4">
        <f t="shared" si="46"/>
        <v>10591.727999999999</v>
      </c>
      <c r="I562" s="4">
        <f>IF(J561+C562+D562-E562-H562&gt;Assumptions!$C$5,J561+C562+D562-E562-H562-Assumptions!$C$5,0)</f>
        <v>0</v>
      </c>
      <c r="J562" s="4">
        <f t="shared" si="45"/>
        <v>656105.3152815752</v>
      </c>
      <c r="K562" s="4">
        <f t="shared" si="47"/>
        <v>19848.248516079035</v>
      </c>
      <c r="L562" s="9">
        <f>(IF((Assumptions!$C$12/12)-E562&lt;0,0,(Assumptions!$C$12/12)-E562))</f>
        <v>0</v>
      </c>
      <c r="O562" s="9">
        <f t="shared" si="43"/>
        <v>0</v>
      </c>
      <c r="P562" s="35">
        <f>Assumptions!$C$12/12</f>
        <v>2916.6666666666665</v>
      </c>
      <c r="Q562" s="9">
        <f>Assumptions!$C$13/12</f>
        <v>1833.3333333333333</v>
      </c>
    </row>
    <row r="563" spans="1:17">
      <c r="A563" s="3">
        <f>Evaporation!A562</f>
        <v>31656</v>
      </c>
      <c r="B563" s="9">
        <f t="shared" si="44"/>
        <v>1986</v>
      </c>
      <c r="C563" s="4">
        <f>Assumptions!$C$1/Assumptions!$C$2*VLOOKUP(A563,Inflow!$A$2:$B$781,2,FALSE)</f>
        <v>16846</v>
      </c>
      <c r="D563">
        <f>VLOOKUP(A563,'Supplemental Flows'!$A$2:$B$781,2,FALSE)</f>
        <v>0</v>
      </c>
      <c r="E563" s="9">
        <f>VLOOKUP(J562,Assumptions!$D$33:$E$127,2)/12</f>
        <v>7500.0000221349246</v>
      </c>
      <c r="F563" s="4">
        <f>VLOOKUP(J562,'Capacity Curve'!$C$2:$E$98,3,TRUE)</f>
        <v>25200</v>
      </c>
      <c r="G563" s="12">
        <f>VLOOKUP(A563,Evaporation!$A$2:$F$781,6,FALSE)/12</f>
        <v>3.2945833333333334E-2</v>
      </c>
      <c r="H563" s="4">
        <f t="shared" si="46"/>
        <v>830.23500000000001</v>
      </c>
      <c r="I563" s="4">
        <f>IF(J562+C563+D563-E563-H563&gt;Assumptions!$C$5,J562+C563+D563-E563-H563-Assumptions!$C$5,0)</f>
        <v>0</v>
      </c>
      <c r="J563" s="4">
        <f t="shared" si="45"/>
        <v>664621.08025944023</v>
      </c>
      <c r="K563" s="4">
        <f t="shared" si="47"/>
        <v>19848.248516079035</v>
      </c>
      <c r="L563" s="9">
        <f>(IF((Assumptions!$C$12/12)-E563&lt;0,0,(Assumptions!$C$12/12)-E563))</f>
        <v>0</v>
      </c>
      <c r="O563" s="9">
        <f t="shared" si="43"/>
        <v>0</v>
      </c>
      <c r="P563" s="35">
        <f>Assumptions!$C$12/12</f>
        <v>2916.6666666666665</v>
      </c>
      <c r="Q563" s="9">
        <f>Assumptions!$C$13/12</f>
        <v>1833.3333333333333</v>
      </c>
    </row>
    <row r="564" spans="1:17">
      <c r="A564" s="3">
        <f>Evaporation!A563</f>
        <v>31686</v>
      </c>
      <c r="B564" s="9">
        <f t="shared" si="44"/>
        <v>1986</v>
      </c>
      <c r="C564" s="4">
        <f>Assumptions!$C$1/Assumptions!$C$2*VLOOKUP(A564,Inflow!$A$2:$B$781,2,FALSE)</f>
        <v>6225</v>
      </c>
      <c r="D564">
        <f>VLOOKUP(A564,'Supplemental Flows'!$A$2:$B$781,2,FALSE)</f>
        <v>0</v>
      </c>
      <c r="E564" s="9">
        <f>VLOOKUP(J563,Assumptions!$D$33:$E$127,2)/12</f>
        <v>7500.0000221349246</v>
      </c>
      <c r="F564" s="4">
        <f>VLOOKUP(J563,'Capacity Curve'!$C$2:$E$98,3,TRUE)</f>
        <v>25200</v>
      </c>
      <c r="G564" s="12">
        <f>VLOOKUP(A564,Evaporation!$A$2:$F$781,6,FALSE)/12</f>
        <v>-5.3478333333333329E-2</v>
      </c>
      <c r="H564" s="4">
        <f t="shared" si="46"/>
        <v>-1347.654</v>
      </c>
      <c r="I564" s="4">
        <f>IF(J563+C564+D564-E564-H564&gt;Assumptions!$C$5,J563+C564+D564-E564-H564-Assumptions!$C$5,0)</f>
        <v>0</v>
      </c>
      <c r="J564" s="4">
        <f t="shared" si="45"/>
        <v>664693.73423730524</v>
      </c>
      <c r="K564" s="4">
        <f t="shared" si="47"/>
        <v>19848.248516079035</v>
      </c>
      <c r="L564" s="9">
        <f>(IF((Assumptions!$C$12/12)-E564&lt;0,0,(Assumptions!$C$12/12)-E564))</f>
        <v>0</v>
      </c>
      <c r="O564" s="9">
        <f t="shared" si="43"/>
        <v>0</v>
      </c>
      <c r="P564" s="35">
        <f>Assumptions!$C$12/12</f>
        <v>2916.6666666666665</v>
      </c>
      <c r="Q564" s="9">
        <f>Assumptions!$C$13/12</f>
        <v>1833.3333333333333</v>
      </c>
    </row>
    <row r="565" spans="1:17">
      <c r="A565" s="3">
        <f>Evaporation!A564</f>
        <v>31717</v>
      </c>
      <c r="B565" s="9">
        <f t="shared" si="44"/>
        <v>1986</v>
      </c>
      <c r="C565" s="4">
        <f>Assumptions!$C$1/Assumptions!$C$2*VLOOKUP(A565,Inflow!$A$2:$B$781,2,FALSE)</f>
        <v>5022</v>
      </c>
      <c r="D565">
        <f>VLOOKUP(A565,'Supplemental Flows'!$A$2:$B$781,2,FALSE)</f>
        <v>0</v>
      </c>
      <c r="E565" s="9">
        <f>VLOOKUP(J564,Assumptions!$D$33:$E$127,2)/12</f>
        <v>7500.0000221349246</v>
      </c>
      <c r="F565" s="4">
        <f>VLOOKUP(J564,'Capacity Curve'!$C$2:$E$98,3,TRUE)</f>
        <v>25200</v>
      </c>
      <c r="G565" s="12">
        <f>VLOOKUP(A565,Evaporation!$A$2:$F$781,6,FALSE)/12</f>
        <v>-0.13682083333333334</v>
      </c>
      <c r="H565" s="4">
        <f t="shared" si="46"/>
        <v>-3447.8850000000002</v>
      </c>
      <c r="I565" s="4">
        <f>IF(J564+C565+D565-E565-H565&gt;Assumptions!$C$5,J564+C565+D565-E565-H565-Assumptions!$C$5,0)</f>
        <v>0</v>
      </c>
      <c r="J565" s="4">
        <f t="shared" si="45"/>
        <v>665663.61921517027</v>
      </c>
      <c r="K565" s="4">
        <f t="shared" si="47"/>
        <v>19848.248516079035</v>
      </c>
      <c r="L565" s="9">
        <f>(IF((Assumptions!$C$12/12)-E565&lt;0,0,(Assumptions!$C$12/12)-E565))</f>
        <v>0</v>
      </c>
      <c r="O565" s="9">
        <f t="shared" si="43"/>
        <v>0</v>
      </c>
      <c r="P565" s="35">
        <f>Assumptions!$C$12/12</f>
        <v>2916.6666666666665</v>
      </c>
      <c r="Q565" s="9">
        <f>Assumptions!$C$13/12</f>
        <v>1833.3333333333333</v>
      </c>
    </row>
    <row r="566" spans="1:17">
      <c r="A566" s="3">
        <f>Evaporation!A565</f>
        <v>31747</v>
      </c>
      <c r="B566" s="9">
        <f t="shared" si="44"/>
        <v>1986</v>
      </c>
      <c r="C566" s="4">
        <f>Assumptions!$C$1/Assumptions!$C$2*VLOOKUP(A566,Inflow!$A$2:$B$781,2,FALSE)</f>
        <v>10859</v>
      </c>
      <c r="D566">
        <f>VLOOKUP(A566,'Supplemental Flows'!$A$2:$B$781,2,FALSE)</f>
        <v>0</v>
      </c>
      <c r="E566" s="9">
        <f>VLOOKUP(J565,Assumptions!$D$33:$E$127,2)/12</f>
        <v>7500.0000221349246</v>
      </c>
      <c r="F566" s="4">
        <f>VLOOKUP(J565,'Capacity Curve'!$C$2:$E$98,3,TRUE)</f>
        <v>25200</v>
      </c>
      <c r="G566" s="12">
        <f>VLOOKUP(A566,Evaporation!$A$2:$F$781,6,FALSE)/12</f>
        <v>-9.1178333333333347E-2</v>
      </c>
      <c r="H566" s="4">
        <f t="shared" si="46"/>
        <v>-2297.6940000000004</v>
      </c>
      <c r="I566" s="4">
        <f>IF(J565+C566+D566-E566-H566&gt;Assumptions!$C$5,J565+C566+D566-E566-H566-Assumptions!$C$5,0)</f>
        <v>0</v>
      </c>
      <c r="J566" s="4">
        <f t="shared" si="45"/>
        <v>671320.31319303531</v>
      </c>
      <c r="K566" s="4">
        <f t="shared" si="47"/>
        <v>19848.248516079035</v>
      </c>
      <c r="L566" s="9">
        <f>(IF((Assumptions!$C$12/12)-E566&lt;0,0,(Assumptions!$C$12/12)-E566))</f>
        <v>0</v>
      </c>
      <c r="M566" s="9">
        <f>SUM(L555:L566)</f>
        <v>0</v>
      </c>
      <c r="N566" s="9">
        <f>SUM(E555:E566)</f>
        <v>90000.000241169168</v>
      </c>
      <c r="O566" s="9">
        <f t="shared" si="43"/>
        <v>0</v>
      </c>
      <c r="P566" s="35">
        <f>Assumptions!$C$12/12</f>
        <v>2916.6666666666665</v>
      </c>
      <c r="Q566" s="9">
        <f>Assumptions!$C$13/12</f>
        <v>1833.3333333333333</v>
      </c>
    </row>
    <row r="567" spans="1:17">
      <c r="A567" s="3">
        <f>Evaporation!A566</f>
        <v>31778</v>
      </c>
      <c r="B567" s="9">
        <f t="shared" si="44"/>
        <v>1987</v>
      </c>
      <c r="C567" s="4">
        <f>Assumptions!$C$1/Assumptions!$C$2*VLOOKUP(A567,Inflow!$A$2:$B$781,2,FALSE)</f>
        <v>21086</v>
      </c>
      <c r="D567">
        <f>VLOOKUP(A567,'Supplemental Flows'!$A$2:$B$781,2,FALSE)</f>
        <v>0</v>
      </c>
      <c r="E567" s="9">
        <f>VLOOKUP(J566,Assumptions!$D$33:$E$127,2)/12</f>
        <v>7500.0000221349246</v>
      </c>
      <c r="F567" s="4">
        <f>VLOOKUP(J566,'Capacity Curve'!$C$2:$E$98,3,TRUE)</f>
        <v>25200</v>
      </c>
      <c r="G567" s="12">
        <f>VLOOKUP(A567,Evaporation!$A$2:$F$781,6,FALSE)/12</f>
        <v>2.1777500000000005E-2</v>
      </c>
      <c r="H567" s="4">
        <f t="shared" si="46"/>
        <v>548.79300000000012</v>
      </c>
      <c r="I567" s="4">
        <f>IF(J566+C567+D567-E567-H567&gt;Assumptions!$C$5,J566+C567+D567-E567-H567-Assumptions!$C$5,0)</f>
        <v>0</v>
      </c>
      <c r="J567" s="4">
        <f t="shared" si="45"/>
        <v>684357.52017090039</v>
      </c>
      <c r="K567" s="4">
        <f t="shared" si="47"/>
        <v>19848.248516079035</v>
      </c>
      <c r="L567" s="9">
        <f>(IF((Assumptions!$C$12/12)-E567&lt;0,0,(Assumptions!$C$12/12)-E567))</f>
        <v>0</v>
      </c>
      <c r="O567" s="9">
        <f t="shared" si="43"/>
        <v>0</v>
      </c>
      <c r="P567" s="35">
        <f>Assumptions!$C$12/12</f>
        <v>2916.6666666666665</v>
      </c>
      <c r="Q567" s="9">
        <f>Assumptions!$C$13/12</f>
        <v>1833.3333333333333</v>
      </c>
    </row>
    <row r="568" spans="1:17">
      <c r="A568" s="3">
        <f>Evaporation!A567</f>
        <v>31809</v>
      </c>
      <c r="B568" s="9">
        <f t="shared" si="44"/>
        <v>1987</v>
      </c>
      <c r="C568" s="4">
        <f>Assumptions!$C$1/Assumptions!$C$2*VLOOKUP(A568,Inflow!$A$2:$B$781,2,FALSE)</f>
        <v>42377</v>
      </c>
      <c r="D568">
        <f>VLOOKUP(A568,'Supplemental Flows'!$A$2:$B$781,2,FALSE)</f>
        <v>0</v>
      </c>
      <c r="E568" s="9">
        <f>VLOOKUP(J567,Assumptions!$D$33:$E$127,2)/12</f>
        <v>7500.0000239048977</v>
      </c>
      <c r="F568" s="4">
        <f>VLOOKUP(J567,'Capacity Curve'!$C$2:$E$98,3,TRUE)</f>
        <v>25800</v>
      </c>
      <c r="G568" s="12">
        <f>VLOOKUP(A568,Evaporation!$A$2:$F$781,6,FALSE)/12</f>
        <v>-0.21394416666666669</v>
      </c>
      <c r="H568" s="4">
        <f t="shared" si="46"/>
        <v>-5519.7595000000001</v>
      </c>
      <c r="I568" s="4">
        <f>IF(J567+C568+D568-E568-H568&gt;Assumptions!$C$5,J567+C568+D568-E568-H568-Assumptions!$C$5,0)</f>
        <v>0</v>
      </c>
      <c r="J568" s="4">
        <f t="shared" si="45"/>
        <v>724754.27964699548</v>
      </c>
      <c r="K568" s="4">
        <f t="shared" si="47"/>
        <v>19848.248516079035</v>
      </c>
      <c r="L568" s="9">
        <f>(IF((Assumptions!$C$12/12)-E568&lt;0,0,(Assumptions!$C$12/12)-E568))</f>
        <v>0</v>
      </c>
      <c r="O568" s="9">
        <f t="shared" si="43"/>
        <v>0</v>
      </c>
      <c r="P568" s="35">
        <f>Assumptions!$C$12/12</f>
        <v>2916.6666666666665</v>
      </c>
      <c r="Q568" s="9">
        <f>Assumptions!$C$13/12</f>
        <v>1833.3333333333333</v>
      </c>
    </row>
    <row r="569" spans="1:17">
      <c r="A569" s="3">
        <f>Evaporation!A568</f>
        <v>31837</v>
      </c>
      <c r="B569" s="9">
        <f t="shared" si="44"/>
        <v>1987</v>
      </c>
      <c r="C569" s="4">
        <f>Assumptions!$C$1/Assumptions!$C$2*VLOOKUP(A569,Inflow!$A$2:$B$781,2,FALSE)</f>
        <v>47773</v>
      </c>
      <c r="D569">
        <f>VLOOKUP(A569,'Supplemental Flows'!$A$2:$B$781,2,FALSE)</f>
        <v>0</v>
      </c>
      <c r="E569" s="9">
        <f>VLOOKUP(J568,Assumptions!$D$33:$E$127,2)/12</f>
        <v>7500.0000257943584</v>
      </c>
      <c r="F569" s="4">
        <f>VLOOKUP(J568,'Capacity Curve'!$C$2:$E$98,3,TRUE)</f>
        <v>26600</v>
      </c>
      <c r="G569" s="12">
        <f>VLOOKUP(A569,Evaporation!$A$2:$F$781,6,FALSE)/12</f>
        <v>0.10986666666666667</v>
      </c>
      <c r="H569" s="4">
        <f t="shared" si="46"/>
        <v>2922.4533333333334</v>
      </c>
      <c r="I569" s="4">
        <f>IF(J568+C569+D569-E569-H569&gt;Assumptions!$C$5,J568+C569+D569-E569-H569-Assumptions!$C$5,0)</f>
        <v>0</v>
      </c>
      <c r="J569" s="4">
        <f t="shared" si="45"/>
        <v>762104.82628786773</v>
      </c>
      <c r="K569" s="4">
        <f t="shared" si="47"/>
        <v>19848.248516079035</v>
      </c>
      <c r="L569" s="9">
        <f>(IF((Assumptions!$C$12/12)-E569&lt;0,0,(Assumptions!$C$12/12)-E569))</f>
        <v>0</v>
      </c>
      <c r="O569" s="9">
        <f t="shared" si="43"/>
        <v>0</v>
      </c>
      <c r="P569" s="35">
        <f>Assumptions!$C$12/12</f>
        <v>2916.6666666666665</v>
      </c>
      <c r="Q569" s="9">
        <f>Assumptions!$C$13/12</f>
        <v>1833.3333333333333</v>
      </c>
    </row>
    <row r="570" spans="1:17">
      <c r="A570" s="3">
        <f>Evaporation!A569</f>
        <v>31868</v>
      </c>
      <c r="B570" s="9">
        <f t="shared" si="44"/>
        <v>1987</v>
      </c>
      <c r="C570" s="4">
        <f>Assumptions!$C$1/Assumptions!$C$2*VLOOKUP(A570,Inflow!$A$2:$B$781,2,FALSE)</f>
        <v>9539</v>
      </c>
      <c r="D570">
        <f>VLOOKUP(A570,'Supplemental Flows'!$A$2:$B$781,2,FALSE)</f>
        <v>0</v>
      </c>
      <c r="E570" s="9">
        <f>VLOOKUP(J569,Assumptions!$D$33:$E$127,2)/12</f>
        <v>7500.0000278166981</v>
      </c>
      <c r="F570" s="4">
        <f>VLOOKUP(J569,'Capacity Curve'!$C$2:$E$98,3,TRUE)</f>
        <v>27300</v>
      </c>
      <c r="G570" s="12">
        <f>VLOOKUP(A570,Evaporation!$A$2:$F$781,6,FALSE)/12</f>
        <v>0.4197225</v>
      </c>
      <c r="H570" s="4">
        <f t="shared" si="46"/>
        <v>11458.42425</v>
      </c>
      <c r="I570" s="4">
        <f>IF(J569+C570+D570-E570-H570&gt;Assumptions!$C$5,J569+C570+D570-E570-H570-Assumptions!$C$5,0)</f>
        <v>0</v>
      </c>
      <c r="J570" s="4">
        <f t="shared" si="45"/>
        <v>752685.40201005095</v>
      </c>
      <c r="K570" s="4">
        <f t="shared" si="47"/>
        <v>19848.248516079035</v>
      </c>
      <c r="L570" s="9">
        <f>(IF((Assumptions!$C$12/12)-E570&lt;0,0,(Assumptions!$C$12/12)-E570))</f>
        <v>0</v>
      </c>
      <c r="O570" s="9">
        <f t="shared" si="43"/>
        <v>0</v>
      </c>
      <c r="P570" s="35">
        <f>Assumptions!$C$12/12</f>
        <v>2916.6666666666665</v>
      </c>
      <c r="Q570" s="9">
        <f>Assumptions!$C$13/12</f>
        <v>1833.3333333333333</v>
      </c>
    </row>
    <row r="571" spans="1:17">
      <c r="A571" s="3">
        <f>Evaporation!A570</f>
        <v>31898</v>
      </c>
      <c r="B571" s="9">
        <f t="shared" si="44"/>
        <v>1987</v>
      </c>
      <c r="C571" s="4">
        <f>Assumptions!$C$1/Assumptions!$C$2*VLOOKUP(A571,Inflow!$A$2:$B$781,2,FALSE)</f>
        <v>55526</v>
      </c>
      <c r="D571">
        <f>VLOOKUP(A571,'Supplemental Flows'!$A$2:$B$781,2,FALSE)</f>
        <v>0</v>
      </c>
      <c r="E571" s="9">
        <f>VLOOKUP(J570,Assumptions!$D$33:$E$127,2)/12</f>
        <v>7500.0000278166981</v>
      </c>
      <c r="F571" s="4">
        <f>VLOOKUP(J570,'Capacity Curve'!$C$2:$E$98,3,TRUE)</f>
        <v>27300</v>
      </c>
      <c r="G571" s="12">
        <f>VLOOKUP(A571,Evaporation!$A$2:$F$781,6,FALSE)/12</f>
        <v>-0.25984000000000002</v>
      </c>
      <c r="H571" s="4">
        <f t="shared" si="46"/>
        <v>-7093.6320000000005</v>
      </c>
      <c r="I571" s="4">
        <f>IF(J570+C571+D571-E571-H571&gt;Assumptions!$C$5,J570+C571+D571-E571-H571-Assumptions!$C$5,0)</f>
        <v>0</v>
      </c>
      <c r="J571" s="4">
        <f t="shared" si="45"/>
        <v>807805.03398223419</v>
      </c>
      <c r="K571" s="4">
        <f t="shared" si="47"/>
        <v>19848.248516079035</v>
      </c>
      <c r="L571" s="9">
        <f>(IF((Assumptions!$C$12/12)-E571&lt;0,0,(Assumptions!$C$12/12)-E571))</f>
        <v>0</v>
      </c>
      <c r="O571" s="9">
        <f t="shared" si="43"/>
        <v>0</v>
      </c>
      <c r="P571" s="35">
        <f>Assumptions!$C$12/12</f>
        <v>2916.6666666666665</v>
      </c>
      <c r="Q571" s="9">
        <f>Assumptions!$C$13/12</f>
        <v>1833.3333333333333</v>
      </c>
    </row>
    <row r="572" spans="1:17">
      <c r="A572" s="3">
        <f>Evaporation!A571</f>
        <v>31929</v>
      </c>
      <c r="B572" s="9">
        <f t="shared" si="44"/>
        <v>1987</v>
      </c>
      <c r="C572" s="4">
        <f>Assumptions!$C$1/Assumptions!$C$2*VLOOKUP(A572,Inflow!$A$2:$B$781,2,FALSE)</f>
        <v>41418</v>
      </c>
      <c r="D572">
        <f>VLOOKUP(A572,'Supplemental Flows'!$A$2:$B$781,2,FALSE)</f>
        <v>0</v>
      </c>
      <c r="E572" s="9">
        <f>VLOOKUP(J571,Assumptions!$D$33:$E$127,2)/12</f>
        <v>7500.0000278166981</v>
      </c>
      <c r="F572" s="4">
        <f>VLOOKUP(J571,'Capacity Curve'!$C$2:$E$98,3,TRUE)</f>
        <v>27300</v>
      </c>
      <c r="G572" s="12">
        <f>VLOOKUP(A572,Evaporation!$A$2:$F$781,6,FALSE)/12</f>
        <v>5.4561666666666703E-2</v>
      </c>
      <c r="H572" s="4">
        <f t="shared" si="46"/>
        <v>1489.5335000000009</v>
      </c>
      <c r="I572" s="4">
        <f>IF(J571+C572+D572-E572-H572&gt;Assumptions!$C$5,J571+C572+D572-E572-H572-Assumptions!$C$5,0)</f>
        <v>25733.50045441743</v>
      </c>
      <c r="J572" s="4">
        <f t="shared" si="45"/>
        <v>814500</v>
      </c>
      <c r="K572" s="4">
        <f t="shared" si="47"/>
        <v>19848.248516079035</v>
      </c>
      <c r="L572" s="9">
        <f>(IF((Assumptions!$C$12/12)-E572&lt;0,0,(Assumptions!$C$12/12)-E572))</f>
        <v>0</v>
      </c>
      <c r="O572" s="9">
        <f t="shared" si="43"/>
        <v>0</v>
      </c>
      <c r="P572" s="35">
        <f>Assumptions!$C$12/12</f>
        <v>2916.6666666666665</v>
      </c>
      <c r="Q572" s="9">
        <f>Assumptions!$C$13/12</f>
        <v>1833.3333333333333</v>
      </c>
    </row>
    <row r="573" spans="1:17">
      <c r="A573" s="3">
        <f>Evaporation!A572</f>
        <v>31959</v>
      </c>
      <c r="B573" s="9">
        <f t="shared" si="44"/>
        <v>1987</v>
      </c>
      <c r="C573" s="4">
        <f>Assumptions!$C$1/Assumptions!$C$2*VLOOKUP(A573,Inflow!$A$2:$B$781,2,FALSE)</f>
        <v>13675</v>
      </c>
      <c r="D573">
        <f>VLOOKUP(A573,'Supplemental Flows'!$A$2:$B$781,2,FALSE)</f>
        <v>0</v>
      </c>
      <c r="E573" s="9">
        <f>VLOOKUP(J572,Assumptions!$D$33:$E$127,2)/12</f>
        <v>7500.0000278166981</v>
      </c>
      <c r="F573" s="4">
        <f>VLOOKUP(J572,'Capacity Curve'!$C$2:$E$98,3,TRUE)</f>
        <v>27300</v>
      </c>
      <c r="G573" s="12">
        <f>VLOOKUP(A573,Evaporation!$A$2:$F$781,6,FALSE)/12</f>
        <v>0.43736000000000003</v>
      </c>
      <c r="H573" s="4">
        <f t="shared" si="46"/>
        <v>11939.928</v>
      </c>
      <c r="I573" s="4">
        <f>IF(J572+C573+D573-E573-H573&gt;Assumptions!$C$5,J572+C573+D573-E573-H573-Assumptions!$C$5,0)</f>
        <v>0</v>
      </c>
      <c r="J573" s="4">
        <f t="shared" si="45"/>
        <v>808735.0719721833</v>
      </c>
      <c r="K573" s="4">
        <f t="shared" si="47"/>
        <v>19848.248516079035</v>
      </c>
      <c r="L573" s="9">
        <f>(IF((Assumptions!$C$12/12)-E573&lt;0,0,(Assumptions!$C$12/12)-E573))</f>
        <v>0</v>
      </c>
      <c r="O573" s="9">
        <f t="shared" si="43"/>
        <v>0</v>
      </c>
      <c r="P573" s="35">
        <f>Assumptions!$C$12/12</f>
        <v>2916.6666666666665</v>
      </c>
      <c r="Q573" s="9">
        <f>Assumptions!$C$13/12</f>
        <v>1833.3333333333333</v>
      </c>
    </row>
    <row r="574" spans="1:17">
      <c r="A574" s="3">
        <f>Evaporation!A573</f>
        <v>31990</v>
      </c>
      <c r="B574" s="9">
        <f t="shared" si="44"/>
        <v>1987</v>
      </c>
      <c r="C574" s="4">
        <f>Assumptions!$C$1/Assumptions!$C$2*VLOOKUP(A574,Inflow!$A$2:$B$781,2,FALSE)</f>
        <v>0</v>
      </c>
      <c r="D574">
        <f>VLOOKUP(A574,'Supplemental Flows'!$A$2:$B$781,2,FALSE)</f>
        <v>0</v>
      </c>
      <c r="E574" s="9">
        <f>VLOOKUP(J573,Assumptions!$D$33:$E$127,2)/12</f>
        <v>7500.0000278166981</v>
      </c>
      <c r="F574" s="4">
        <f>VLOOKUP(J573,'Capacity Curve'!$C$2:$E$98,3,TRUE)</f>
        <v>27300</v>
      </c>
      <c r="G574" s="12">
        <f>VLOOKUP(A574,Evaporation!$A$2:$F$781,6,FALSE)/12</f>
        <v>0.57103500000000007</v>
      </c>
      <c r="H574" s="4">
        <f t="shared" si="46"/>
        <v>15589.255500000001</v>
      </c>
      <c r="I574" s="4">
        <f>IF(J573+C574+D574-E574-H574&gt;Assumptions!$C$5,J573+C574+D574-E574-H574-Assumptions!$C$5,0)</f>
        <v>0</v>
      </c>
      <c r="J574" s="4">
        <f t="shared" si="45"/>
        <v>785645.81644436659</v>
      </c>
      <c r="K574" s="4">
        <f t="shared" si="47"/>
        <v>19848.248516079035</v>
      </c>
      <c r="L574" s="9">
        <f>(IF((Assumptions!$C$12/12)-E574&lt;0,0,(Assumptions!$C$12/12)-E574))</f>
        <v>0</v>
      </c>
      <c r="O574" s="9">
        <f t="shared" si="43"/>
        <v>0</v>
      </c>
      <c r="P574" s="35">
        <f>Assumptions!$C$12/12</f>
        <v>2916.6666666666665</v>
      </c>
      <c r="Q574" s="9">
        <f>Assumptions!$C$13/12</f>
        <v>1833.3333333333333</v>
      </c>
    </row>
    <row r="575" spans="1:17">
      <c r="A575" s="3">
        <f>Evaporation!A574</f>
        <v>32021</v>
      </c>
      <c r="B575" s="9">
        <f t="shared" si="44"/>
        <v>1987</v>
      </c>
      <c r="C575" s="4">
        <f>Assumptions!$C$1/Assumptions!$C$2*VLOOKUP(A575,Inflow!$A$2:$B$781,2,FALSE)</f>
        <v>0</v>
      </c>
      <c r="D575">
        <f>VLOOKUP(A575,'Supplemental Flows'!$A$2:$B$781,2,FALSE)</f>
        <v>0</v>
      </c>
      <c r="E575" s="9">
        <f>VLOOKUP(J574,Assumptions!$D$33:$E$127,2)/12</f>
        <v>7500.0000278166981</v>
      </c>
      <c r="F575" s="4">
        <f>VLOOKUP(J574,'Capacity Curve'!$C$2:$E$98,3,TRUE)</f>
        <v>27300</v>
      </c>
      <c r="G575" s="12">
        <f>VLOOKUP(A575,Evaporation!$A$2:$F$781,6,FALSE)/12</f>
        <v>0.19757000000000002</v>
      </c>
      <c r="H575" s="4">
        <f t="shared" si="46"/>
        <v>5393.661000000001</v>
      </c>
      <c r="I575" s="4">
        <f>IF(J574+C575+D575-E575-H575&gt;Assumptions!$C$5,J574+C575+D575-E575-H575-Assumptions!$C$5,0)</f>
        <v>0</v>
      </c>
      <c r="J575" s="4">
        <f t="shared" si="45"/>
        <v>772752.15541654988</v>
      </c>
      <c r="K575" s="4">
        <f t="shared" si="47"/>
        <v>19848.248516079035</v>
      </c>
      <c r="L575" s="9">
        <f>(IF((Assumptions!$C$12/12)-E575&lt;0,0,(Assumptions!$C$12/12)-E575))</f>
        <v>0</v>
      </c>
      <c r="O575" s="9">
        <f t="shared" si="43"/>
        <v>0</v>
      </c>
      <c r="P575" s="35">
        <f>Assumptions!$C$12/12</f>
        <v>2916.6666666666665</v>
      </c>
      <c r="Q575" s="9">
        <f>Assumptions!$C$13/12</f>
        <v>1833.3333333333333</v>
      </c>
    </row>
    <row r="576" spans="1:17">
      <c r="A576" s="3">
        <f>Evaporation!A575</f>
        <v>32051</v>
      </c>
      <c r="B576" s="9">
        <f t="shared" si="44"/>
        <v>1987</v>
      </c>
      <c r="C576" s="4">
        <f>Assumptions!$C$1/Assumptions!$C$2*VLOOKUP(A576,Inflow!$A$2:$B$781,2,FALSE)</f>
        <v>0</v>
      </c>
      <c r="D576">
        <f>VLOOKUP(A576,'Supplemental Flows'!$A$2:$B$781,2,FALSE)</f>
        <v>0</v>
      </c>
      <c r="E576" s="9">
        <f>VLOOKUP(J575,Assumptions!$D$33:$E$127,2)/12</f>
        <v>7500.0000278166981</v>
      </c>
      <c r="F576" s="4">
        <f>VLOOKUP(J575,'Capacity Curve'!$C$2:$E$98,3,TRUE)</f>
        <v>27300</v>
      </c>
      <c r="G576" s="12">
        <f>VLOOKUP(A576,Evaporation!$A$2:$F$781,6,FALSE)/12</f>
        <v>0.34777416666666672</v>
      </c>
      <c r="H576" s="4">
        <f t="shared" si="46"/>
        <v>9494.2347500000014</v>
      </c>
      <c r="I576" s="4">
        <f>IF(J575+C576+D576-E576-H576&gt;Assumptions!$C$5,J575+C576+D576-E576-H576-Assumptions!$C$5,0)</f>
        <v>0</v>
      </c>
      <c r="J576" s="4">
        <f t="shared" si="45"/>
        <v>755757.92063873319</v>
      </c>
      <c r="K576" s="4">
        <f t="shared" si="47"/>
        <v>19848.248516079035</v>
      </c>
      <c r="L576" s="9">
        <f>(IF((Assumptions!$C$12/12)-E576&lt;0,0,(Assumptions!$C$12/12)-E576))</f>
        <v>0</v>
      </c>
      <c r="O576" s="9">
        <f t="shared" si="43"/>
        <v>0</v>
      </c>
      <c r="P576" s="35">
        <f>Assumptions!$C$12/12</f>
        <v>2916.6666666666665</v>
      </c>
      <c r="Q576" s="9">
        <f>Assumptions!$C$13/12</f>
        <v>1833.3333333333333</v>
      </c>
    </row>
    <row r="577" spans="1:17">
      <c r="A577" s="3">
        <f>Evaporation!A576</f>
        <v>32082</v>
      </c>
      <c r="B577" s="9">
        <f t="shared" si="44"/>
        <v>1987</v>
      </c>
      <c r="C577" s="4">
        <f>Assumptions!$C$1/Assumptions!$C$2*VLOOKUP(A577,Inflow!$A$2:$B$781,2,FALSE)</f>
        <v>0</v>
      </c>
      <c r="D577">
        <f>VLOOKUP(A577,'Supplemental Flows'!$A$2:$B$781,2,FALSE)</f>
        <v>0</v>
      </c>
      <c r="E577" s="9">
        <f>VLOOKUP(J576,Assumptions!$D$33:$E$127,2)/12</f>
        <v>7500.0000278166981</v>
      </c>
      <c r="F577" s="4">
        <f>VLOOKUP(J576,'Capacity Curve'!$C$2:$E$98,3,TRUE)</f>
        <v>27300</v>
      </c>
      <c r="G577" s="12">
        <f>VLOOKUP(A577,Evaporation!$A$2:$F$781,6,FALSE)/12</f>
        <v>-0.13624583333333332</v>
      </c>
      <c r="H577" s="4">
        <f t="shared" si="46"/>
        <v>-3719.5112499999996</v>
      </c>
      <c r="I577" s="4">
        <f>IF(J576+C577+D577-E577-H577&gt;Assumptions!$C$5,J576+C577+D577-E577-H577-Assumptions!$C$5,0)</f>
        <v>0</v>
      </c>
      <c r="J577" s="4">
        <f t="shared" si="45"/>
        <v>751977.43186091643</v>
      </c>
      <c r="K577" s="4">
        <f t="shared" si="47"/>
        <v>19848.248516079035</v>
      </c>
      <c r="L577" s="9">
        <f>(IF((Assumptions!$C$12/12)-E577&lt;0,0,(Assumptions!$C$12/12)-E577))</f>
        <v>0</v>
      </c>
      <c r="O577" s="9">
        <f t="shared" si="43"/>
        <v>0</v>
      </c>
      <c r="P577" s="35">
        <f>Assumptions!$C$12/12</f>
        <v>2916.6666666666665</v>
      </c>
      <c r="Q577" s="9">
        <f>Assumptions!$C$13/12</f>
        <v>1833.3333333333333</v>
      </c>
    </row>
    <row r="578" spans="1:17">
      <c r="A578" s="3">
        <f>Evaporation!A577</f>
        <v>32112</v>
      </c>
      <c r="B578" s="9">
        <f t="shared" si="44"/>
        <v>1987</v>
      </c>
      <c r="C578" s="4">
        <f>Assumptions!$C$1/Assumptions!$C$2*VLOOKUP(A578,Inflow!$A$2:$B$781,2,FALSE)</f>
        <v>9345</v>
      </c>
      <c r="D578">
        <f>VLOOKUP(A578,'Supplemental Flows'!$A$2:$B$781,2,FALSE)</f>
        <v>0</v>
      </c>
      <c r="E578" s="9">
        <f>VLOOKUP(J577,Assumptions!$D$33:$E$127,2)/12</f>
        <v>7500.0000278166981</v>
      </c>
      <c r="F578" s="4">
        <f>VLOOKUP(J577,'Capacity Curve'!$C$2:$E$98,3,TRUE)</f>
        <v>27300</v>
      </c>
      <c r="G578" s="12">
        <f>VLOOKUP(A578,Evaporation!$A$2:$F$781,6,FALSE)/12</f>
        <v>-0.23709416666666669</v>
      </c>
      <c r="H578" s="4">
        <f t="shared" si="46"/>
        <v>-6472.6707500000002</v>
      </c>
      <c r="I578" s="4">
        <f>IF(J577+C578+D578-E578-H578&gt;Assumptions!$C$5,J577+C578+D578-E578-H578-Assumptions!$C$5,0)</f>
        <v>0</v>
      </c>
      <c r="J578" s="4">
        <f t="shared" si="45"/>
        <v>760295.10258309974</v>
      </c>
      <c r="K578" s="4">
        <f t="shared" si="47"/>
        <v>19848.248516079035</v>
      </c>
      <c r="L578" s="9">
        <f>(IF((Assumptions!$C$12/12)-E578&lt;0,0,(Assumptions!$C$12/12)-E578))</f>
        <v>0</v>
      </c>
      <c r="M578" s="9">
        <f>SUM(L567:L578)</f>
        <v>0</v>
      </c>
      <c r="N578" s="9">
        <f>SUM(E567:E578)</f>
        <v>90000.000322184467</v>
      </c>
      <c r="O578" s="9">
        <f t="shared" si="43"/>
        <v>0</v>
      </c>
      <c r="P578" s="35">
        <f>Assumptions!$C$12/12</f>
        <v>2916.6666666666665</v>
      </c>
      <c r="Q578" s="9">
        <f>Assumptions!$C$13/12</f>
        <v>1833.3333333333333</v>
      </c>
    </row>
    <row r="579" spans="1:17">
      <c r="A579" s="3">
        <f>Evaporation!A578</f>
        <v>32143</v>
      </c>
      <c r="B579" s="9">
        <f t="shared" si="44"/>
        <v>1988</v>
      </c>
      <c r="C579" s="4">
        <f>Assumptions!$C$1/Assumptions!$C$2*VLOOKUP(A579,Inflow!$A$2:$B$781,2,FALSE)</f>
        <v>4338</v>
      </c>
      <c r="D579">
        <f>VLOOKUP(A579,'Supplemental Flows'!$A$2:$B$781,2,FALSE)</f>
        <v>0</v>
      </c>
      <c r="E579" s="9">
        <f>VLOOKUP(J578,Assumptions!$D$33:$E$127,2)/12</f>
        <v>7500.0000278166981</v>
      </c>
      <c r="F579" s="4">
        <f>VLOOKUP(J578,'Capacity Curve'!$C$2:$E$98,3,TRUE)</f>
        <v>27300</v>
      </c>
      <c r="G579" s="12">
        <f>VLOOKUP(A579,Evaporation!$A$2:$F$781,6,FALSE)/12</f>
        <v>0.13233416666666667</v>
      </c>
      <c r="H579" s="4">
        <f t="shared" si="46"/>
        <v>3612.7227499999999</v>
      </c>
      <c r="I579" s="4">
        <f>IF(J578+C579+D579-E579-H579&gt;Assumptions!$C$5,J578+C579+D579-E579-H579-Assumptions!$C$5,0)</f>
        <v>0</v>
      </c>
      <c r="J579" s="4">
        <f t="shared" si="45"/>
        <v>753520.37980528304</v>
      </c>
      <c r="K579" s="4">
        <f t="shared" si="47"/>
        <v>19848.248516079035</v>
      </c>
      <c r="L579" s="9">
        <f>(IF((Assumptions!$C$12/12)-E579&lt;0,0,(Assumptions!$C$12/12)-E579))</f>
        <v>0</v>
      </c>
      <c r="O579" s="9">
        <f t="shared" ref="O579:O642" si="48">AVERAGE($L$3:$L$686)</f>
        <v>0</v>
      </c>
      <c r="P579" s="35">
        <f>Assumptions!$C$12/12</f>
        <v>2916.6666666666665</v>
      </c>
      <c r="Q579" s="9">
        <f>Assumptions!$C$13/12</f>
        <v>1833.3333333333333</v>
      </c>
    </row>
    <row r="580" spans="1:17">
      <c r="A580" s="3">
        <f>Evaporation!A579</f>
        <v>32174</v>
      </c>
      <c r="B580" s="9">
        <f t="shared" ref="B580:B643" si="49">YEAR(A580)</f>
        <v>1988</v>
      </c>
      <c r="C580" s="4">
        <f>Assumptions!$C$1/Assumptions!$C$2*VLOOKUP(A580,Inflow!$A$2:$B$781,2,FALSE)</f>
        <v>3703</v>
      </c>
      <c r="D580">
        <f>VLOOKUP(A580,'Supplemental Flows'!$A$2:$B$781,2,FALSE)</f>
        <v>0</v>
      </c>
      <c r="E580" s="9">
        <f>VLOOKUP(J579,Assumptions!$D$33:$E$127,2)/12</f>
        <v>7500.0000278166981</v>
      </c>
      <c r="F580" s="4">
        <f>VLOOKUP(J579,'Capacity Curve'!$C$2:$E$98,3,TRUE)</f>
        <v>27300</v>
      </c>
      <c r="G580" s="12">
        <f>VLOOKUP(A580,Evaporation!$A$2:$F$781,6,FALSE)/12</f>
        <v>7.3970833333333333E-2</v>
      </c>
      <c r="H580" s="4">
        <f t="shared" si="46"/>
        <v>2019.4037499999999</v>
      </c>
      <c r="I580" s="4">
        <f>IF(J579+C580+D580-E580-H580&gt;Assumptions!$C$5,J579+C580+D580-E580-H580-Assumptions!$C$5,0)</f>
        <v>0</v>
      </c>
      <c r="J580" s="4">
        <f t="shared" ref="J580:J643" si="50">IF(J579+C580+D580-H580-E580-I580&lt;0,0,J579+C580+D580-H580-E580-I580)</f>
        <v>747703.97602746624</v>
      </c>
      <c r="K580" s="4">
        <f t="shared" si="47"/>
        <v>19848.248516079035</v>
      </c>
      <c r="L580" s="9">
        <f>(IF((Assumptions!$C$12/12)-E580&lt;0,0,(Assumptions!$C$12/12)-E580))</f>
        <v>0</v>
      </c>
      <c r="O580" s="9">
        <f t="shared" si="48"/>
        <v>0</v>
      </c>
      <c r="P580" s="35">
        <f>Assumptions!$C$12/12</f>
        <v>2916.6666666666665</v>
      </c>
      <c r="Q580" s="9">
        <f>Assumptions!$C$13/12</f>
        <v>1833.3333333333333</v>
      </c>
    </row>
    <row r="581" spans="1:17">
      <c r="A581" s="3">
        <f>Evaporation!A580</f>
        <v>32203</v>
      </c>
      <c r="B581" s="9">
        <f t="shared" si="49"/>
        <v>1988</v>
      </c>
      <c r="C581" s="4">
        <f>Assumptions!$C$1/Assumptions!$C$2*VLOOKUP(A581,Inflow!$A$2:$B$781,2,FALSE)</f>
        <v>3419</v>
      </c>
      <c r="D581">
        <f>VLOOKUP(A581,'Supplemental Flows'!$A$2:$B$781,2,FALSE)</f>
        <v>0</v>
      </c>
      <c r="E581" s="9">
        <f>VLOOKUP(J580,Assumptions!$D$33:$E$127,2)/12</f>
        <v>7500.0000278166981</v>
      </c>
      <c r="F581" s="4">
        <f>VLOOKUP(J580,'Capacity Curve'!$C$2:$E$98,3,TRUE)</f>
        <v>27300</v>
      </c>
      <c r="G581" s="12">
        <f>VLOOKUP(A581,Evaporation!$A$2:$F$781,6,FALSE)/12</f>
        <v>0.11923666666666667</v>
      </c>
      <c r="H581" s="4">
        <f t="shared" si="46"/>
        <v>3255.1610000000001</v>
      </c>
      <c r="I581" s="4">
        <f>IF(J580+C581+D581-E581-H581&gt;Assumptions!$C$5,J580+C581+D581-E581-H581-Assumptions!$C$5,0)</f>
        <v>0</v>
      </c>
      <c r="J581" s="4">
        <f t="shared" si="50"/>
        <v>740367.81499964953</v>
      </c>
      <c r="K581" s="4">
        <f t="shared" si="47"/>
        <v>19848.248516079035</v>
      </c>
      <c r="L581" s="9">
        <f>(IF((Assumptions!$C$12/12)-E581&lt;0,0,(Assumptions!$C$12/12)-E581))</f>
        <v>0</v>
      </c>
      <c r="O581" s="9">
        <f t="shared" si="48"/>
        <v>0</v>
      </c>
      <c r="P581" s="35">
        <f>Assumptions!$C$12/12</f>
        <v>2916.6666666666665</v>
      </c>
      <c r="Q581" s="9">
        <f>Assumptions!$C$13/12</f>
        <v>1833.3333333333333</v>
      </c>
    </row>
    <row r="582" spans="1:17">
      <c r="A582" s="3">
        <f>Evaporation!A581</f>
        <v>32234</v>
      </c>
      <c r="B582" s="9">
        <f t="shared" si="49"/>
        <v>1988</v>
      </c>
      <c r="C582" s="4">
        <f>Assumptions!$C$1/Assumptions!$C$2*VLOOKUP(A582,Inflow!$A$2:$B$781,2,FALSE)</f>
        <v>2983</v>
      </c>
      <c r="D582">
        <f>VLOOKUP(A582,'Supplemental Flows'!$A$2:$B$781,2,FALSE)</f>
        <v>0</v>
      </c>
      <c r="E582" s="9">
        <f>VLOOKUP(J581,Assumptions!$D$33:$E$127,2)/12</f>
        <v>7500.0000278166981</v>
      </c>
      <c r="F582" s="4">
        <f>VLOOKUP(J581,'Capacity Curve'!$C$2:$E$98,3,TRUE)</f>
        <v>27300</v>
      </c>
      <c r="G582" s="12">
        <f>VLOOKUP(A582,Evaporation!$A$2:$F$781,6,FALSE)/12</f>
        <v>0.29034083333333338</v>
      </c>
      <c r="H582" s="4">
        <f t="shared" si="46"/>
        <v>7926.3047500000011</v>
      </c>
      <c r="I582" s="4">
        <f>IF(J581+C582+D582-E582-H582&gt;Assumptions!$C$5,J581+C582+D582-E582-H582-Assumptions!$C$5,0)</f>
        <v>0</v>
      </c>
      <c r="J582" s="4">
        <f t="shared" si="50"/>
        <v>727924.51022183278</v>
      </c>
      <c r="K582" s="4">
        <f t="shared" si="47"/>
        <v>19848.248516079035</v>
      </c>
      <c r="L582" s="9">
        <f>(IF((Assumptions!$C$12/12)-E582&lt;0,0,(Assumptions!$C$12/12)-E582))</f>
        <v>0</v>
      </c>
      <c r="O582" s="9">
        <f t="shared" si="48"/>
        <v>0</v>
      </c>
      <c r="P582" s="35">
        <f>Assumptions!$C$12/12</f>
        <v>2916.6666666666665</v>
      </c>
      <c r="Q582" s="9">
        <f>Assumptions!$C$13/12</f>
        <v>1833.3333333333333</v>
      </c>
    </row>
    <row r="583" spans="1:17">
      <c r="A583" s="3">
        <f>Evaporation!A582</f>
        <v>32264</v>
      </c>
      <c r="B583" s="9">
        <f t="shared" si="49"/>
        <v>1988</v>
      </c>
      <c r="C583" s="4">
        <f>Assumptions!$C$1/Assumptions!$C$2*VLOOKUP(A583,Inflow!$A$2:$B$781,2,FALSE)</f>
        <v>882</v>
      </c>
      <c r="D583">
        <f>VLOOKUP(A583,'Supplemental Flows'!$A$2:$B$781,2,FALSE)</f>
        <v>0</v>
      </c>
      <c r="E583" s="9">
        <f>VLOOKUP(J582,Assumptions!$D$33:$E$127,2)/12</f>
        <v>7500.0000257943584</v>
      </c>
      <c r="F583" s="4">
        <f>VLOOKUP(J582,'Capacity Curve'!$C$2:$E$98,3,TRUE)</f>
        <v>26600</v>
      </c>
      <c r="G583" s="12">
        <f>VLOOKUP(A583,Evaporation!$A$2:$F$781,6,FALSE)/12</f>
        <v>0.35670916666666669</v>
      </c>
      <c r="H583" s="4">
        <f t="shared" si="46"/>
        <v>9488.4638333333332</v>
      </c>
      <c r="I583" s="4">
        <f>IF(J582+C583+D583-E583-H583&gt;Assumptions!$C$5,J582+C583+D583-E583-H583-Assumptions!$C$5,0)</f>
        <v>0</v>
      </c>
      <c r="J583" s="4">
        <f t="shared" si="50"/>
        <v>711818.04636270506</v>
      </c>
      <c r="K583" s="4">
        <f t="shared" si="47"/>
        <v>19848.248516079035</v>
      </c>
      <c r="L583" s="9">
        <f>(IF((Assumptions!$C$12/12)-E583&lt;0,0,(Assumptions!$C$12/12)-E583))</f>
        <v>0</v>
      </c>
      <c r="O583" s="9">
        <f t="shared" si="48"/>
        <v>0</v>
      </c>
      <c r="P583" s="35">
        <f>Assumptions!$C$12/12</f>
        <v>2916.6666666666665</v>
      </c>
      <c r="Q583" s="9">
        <f>Assumptions!$C$13/12</f>
        <v>1833.3333333333333</v>
      </c>
    </row>
    <row r="584" spans="1:17">
      <c r="A584" s="3">
        <f>Evaporation!A583</f>
        <v>32295</v>
      </c>
      <c r="B584" s="9">
        <f t="shared" si="49"/>
        <v>1988</v>
      </c>
      <c r="C584" s="4">
        <f>Assumptions!$C$1/Assumptions!$C$2*VLOOKUP(A584,Inflow!$A$2:$B$781,2,FALSE)</f>
        <v>4828</v>
      </c>
      <c r="D584">
        <f>VLOOKUP(A584,'Supplemental Flows'!$A$2:$B$781,2,FALSE)</f>
        <v>0</v>
      </c>
      <c r="E584" s="9">
        <f>VLOOKUP(J583,Assumptions!$D$33:$E$127,2)/12</f>
        <v>7500.0000257943584</v>
      </c>
      <c r="F584" s="4">
        <f>VLOOKUP(J583,'Capacity Curve'!$C$2:$E$98,3,TRUE)</f>
        <v>26600</v>
      </c>
      <c r="G584" s="12">
        <f>VLOOKUP(A584,Evaporation!$A$2:$F$781,6,FALSE)/12</f>
        <v>0.26195083333333335</v>
      </c>
      <c r="H584" s="4">
        <f t="shared" si="46"/>
        <v>6967.8921666666674</v>
      </c>
      <c r="I584" s="4">
        <f>IF(J583+C584+D584-E584-H584&gt;Assumptions!$C$5,J583+C584+D584-E584-H584-Assumptions!$C$5,0)</f>
        <v>0</v>
      </c>
      <c r="J584" s="4">
        <f t="shared" si="50"/>
        <v>702178.154170244</v>
      </c>
      <c r="K584" s="4">
        <f t="shared" si="47"/>
        <v>19848.248516079035</v>
      </c>
      <c r="L584" s="9">
        <f>(IF((Assumptions!$C$12/12)-E584&lt;0,0,(Assumptions!$C$12/12)-E584))</f>
        <v>0</v>
      </c>
      <c r="O584" s="9">
        <f t="shared" si="48"/>
        <v>0</v>
      </c>
      <c r="P584" s="35">
        <f>Assumptions!$C$12/12</f>
        <v>2916.6666666666665</v>
      </c>
      <c r="Q584" s="9">
        <f>Assumptions!$C$13/12</f>
        <v>1833.3333333333333</v>
      </c>
    </row>
    <row r="585" spans="1:17">
      <c r="A585" s="3">
        <f>Evaporation!A584</f>
        <v>32325</v>
      </c>
      <c r="B585" s="9">
        <f t="shared" si="49"/>
        <v>1988</v>
      </c>
      <c r="C585" s="4">
        <f>Assumptions!$C$1/Assumptions!$C$2*VLOOKUP(A585,Inflow!$A$2:$B$781,2,FALSE)</f>
        <v>0</v>
      </c>
      <c r="D585">
        <f>VLOOKUP(A585,'Supplemental Flows'!$A$2:$B$781,2,FALSE)</f>
        <v>0</v>
      </c>
      <c r="E585" s="9">
        <f>VLOOKUP(J584,Assumptions!$D$33:$E$127,2)/12</f>
        <v>7500.0000257943584</v>
      </c>
      <c r="F585" s="4">
        <f>VLOOKUP(J584,'Capacity Curve'!$C$2:$E$98,3,TRUE)</f>
        <v>26600</v>
      </c>
      <c r="G585" s="12">
        <f>VLOOKUP(A585,Evaporation!$A$2:$F$781,6,FALSE)/12</f>
        <v>0.3909658333333334</v>
      </c>
      <c r="H585" s="4">
        <f t="shared" si="46"/>
        <v>10399.691166666669</v>
      </c>
      <c r="I585" s="4">
        <f>IF(J584+C585+D585-E585-H585&gt;Assumptions!$C$5,J584+C585+D585-E585-H585-Assumptions!$C$5,0)</f>
        <v>0</v>
      </c>
      <c r="J585" s="4">
        <f t="shared" si="50"/>
        <v>684278.46297778294</v>
      </c>
      <c r="K585" s="4">
        <f t="shared" si="47"/>
        <v>19848.248516079035</v>
      </c>
      <c r="L585" s="9">
        <f>(IF((Assumptions!$C$12/12)-E585&lt;0,0,(Assumptions!$C$12/12)-E585))</f>
        <v>0</v>
      </c>
      <c r="O585" s="9">
        <f t="shared" si="48"/>
        <v>0</v>
      </c>
      <c r="P585" s="35">
        <f>Assumptions!$C$12/12</f>
        <v>2916.6666666666665</v>
      </c>
      <c r="Q585" s="9">
        <f>Assumptions!$C$13/12</f>
        <v>1833.3333333333333</v>
      </c>
    </row>
    <row r="586" spans="1:17">
      <c r="A586" s="3">
        <f>Evaporation!A585</f>
        <v>32356</v>
      </c>
      <c r="B586" s="9">
        <f t="shared" si="49"/>
        <v>1988</v>
      </c>
      <c r="C586" s="4">
        <f>Assumptions!$C$1/Assumptions!$C$2*VLOOKUP(A586,Inflow!$A$2:$B$781,2,FALSE)</f>
        <v>0</v>
      </c>
      <c r="D586">
        <f>VLOOKUP(A586,'Supplemental Flows'!$A$2:$B$781,2,FALSE)</f>
        <v>0</v>
      </c>
      <c r="E586" s="9">
        <f>VLOOKUP(J585,Assumptions!$D$33:$E$127,2)/12</f>
        <v>7500.0000239048977</v>
      </c>
      <c r="F586" s="4">
        <f>VLOOKUP(J585,'Capacity Curve'!$C$2:$E$98,3,TRUE)</f>
        <v>25800</v>
      </c>
      <c r="G586" s="12">
        <f>VLOOKUP(A586,Evaporation!$A$2:$F$781,6,FALSE)/12</f>
        <v>0.59760333333333338</v>
      </c>
      <c r="H586" s="4">
        <f t="shared" si="46"/>
        <v>15418.166000000001</v>
      </c>
      <c r="I586" s="4">
        <f>IF(J585+C586+D586-E586-H586&gt;Assumptions!$C$5,J585+C586+D586-E586-H586-Assumptions!$C$5,0)</f>
        <v>0</v>
      </c>
      <c r="J586" s="4">
        <f t="shared" si="50"/>
        <v>661360.29695387802</v>
      </c>
      <c r="K586" s="4">
        <f t="shared" si="47"/>
        <v>19848.248516079035</v>
      </c>
      <c r="L586" s="9">
        <f>(IF((Assumptions!$C$12/12)-E586&lt;0,0,(Assumptions!$C$12/12)-E586))</f>
        <v>0</v>
      </c>
      <c r="O586" s="9">
        <f t="shared" si="48"/>
        <v>0</v>
      </c>
      <c r="P586" s="35">
        <f>Assumptions!$C$12/12</f>
        <v>2916.6666666666665</v>
      </c>
      <c r="Q586" s="9">
        <f>Assumptions!$C$13/12</f>
        <v>1833.3333333333333</v>
      </c>
    </row>
    <row r="587" spans="1:17">
      <c r="A587" s="3">
        <f>Evaporation!A586</f>
        <v>32387</v>
      </c>
      <c r="B587" s="9">
        <f t="shared" si="49"/>
        <v>1988</v>
      </c>
      <c r="C587" s="4">
        <f>Assumptions!$C$1/Assumptions!$C$2*VLOOKUP(A587,Inflow!$A$2:$B$781,2,FALSE)</f>
        <v>0</v>
      </c>
      <c r="D587">
        <f>VLOOKUP(A587,'Supplemental Flows'!$A$2:$B$781,2,FALSE)</f>
        <v>0</v>
      </c>
      <c r="E587" s="9">
        <f>VLOOKUP(J586,Assumptions!$D$33:$E$127,2)/12</f>
        <v>7500.0000221349246</v>
      </c>
      <c r="F587" s="4">
        <f>VLOOKUP(J586,'Capacity Curve'!$C$2:$E$98,3,TRUE)</f>
        <v>25200</v>
      </c>
      <c r="G587" s="12">
        <f>VLOOKUP(A587,Evaporation!$A$2:$F$781,6,FALSE)/12</f>
        <v>6.4180833333333354E-2</v>
      </c>
      <c r="H587" s="4">
        <f t="shared" si="46"/>
        <v>1617.3570000000004</v>
      </c>
      <c r="I587" s="4">
        <f>IF(J586+C587+D587-E587-H587&gt;Assumptions!$C$5,J586+C587+D587-E587-H587-Assumptions!$C$5,0)</f>
        <v>0</v>
      </c>
      <c r="J587" s="4">
        <f t="shared" si="50"/>
        <v>652242.93993174308</v>
      </c>
      <c r="K587" s="4">
        <f t="shared" si="47"/>
        <v>19848.248516079035</v>
      </c>
      <c r="L587" s="9">
        <f>(IF((Assumptions!$C$12/12)-E587&lt;0,0,(Assumptions!$C$12/12)-E587))</f>
        <v>0</v>
      </c>
      <c r="O587" s="9">
        <f t="shared" si="48"/>
        <v>0</v>
      </c>
      <c r="P587" s="35">
        <f>Assumptions!$C$12/12</f>
        <v>2916.6666666666665</v>
      </c>
      <c r="Q587" s="9">
        <f>Assumptions!$C$13/12</f>
        <v>1833.3333333333333</v>
      </c>
    </row>
    <row r="588" spans="1:17">
      <c r="A588" s="3">
        <f>Evaporation!A587</f>
        <v>32417</v>
      </c>
      <c r="B588" s="9">
        <f t="shared" si="49"/>
        <v>1988</v>
      </c>
      <c r="C588" s="4">
        <f>Assumptions!$C$1/Assumptions!$C$2*VLOOKUP(A588,Inflow!$A$2:$B$781,2,FALSE)</f>
        <v>0</v>
      </c>
      <c r="D588">
        <f>VLOOKUP(A588,'Supplemental Flows'!$A$2:$B$781,2,FALSE)</f>
        <v>0</v>
      </c>
      <c r="E588" s="9">
        <f>VLOOKUP(J587,Assumptions!$D$33:$E$127,2)/12</f>
        <v>7500.0000221349246</v>
      </c>
      <c r="F588" s="4">
        <f>VLOOKUP(J587,'Capacity Curve'!$C$2:$E$98,3,TRUE)</f>
        <v>25200</v>
      </c>
      <c r="G588" s="12">
        <f>VLOOKUP(A588,Evaporation!$A$2:$F$781,6,FALSE)/12</f>
        <v>0.20314500000000002</v>
      </c>
      <c r="H588" s="4">
        <f t="shared" si="46"/>
        <v>5119.2540000000008</v>
      </c>
      <c r="I588" s="4">
        <f>IF(J587+C588+D588-E588-H588&gt;Assumptions!$C$5,J587+C588+D588-E588-H588-Assumptions!$C$5,0)</f>
        <v>0</v>
      </c>
      <c r="J588" s="4">
        <f t="shared" si="50"/>
        <v>639623.68590960815</v>
      </c>
      <c r="K588" s="4">
        <f t="shared" si="47"/>
        <v>19848.248516079035</v>
      </c>
      <c r="L588" s="9">
        <f>(IF((Assumptions!$C$12/12)-E588&lt;0,0,(Assumptions!$C$12/12)-E588))</f>
        <v>0</v>
      </c>
      <c r="O588" s="9">
        <f t="shared" si="48"/>
        <v>0</v>
      </c>
      <c r="P588" s="35">
        <f>Assumptions!$C$12/12</f>
        <v>2916.6666666666665</v>
      </c>
      <c r="Q588" s="9">
        <f>Assumptions!$C$13/12</f>
        <v>1833.3333333333333</v>
      </c>
    </row>
    <row r="589" spans="1:17">
      <c r="A589" s="3">
        <f>Evaporation!A588</f>
        <v>32448</v>
      </c>
      <c r="B589" s="9">
        <f t="shared" si="49"/>
        <v>1988</v>
      </c>
      <c r="C589" s="4">
        <f>Assumptions!$C$1/Assumptions!$C$2*VLOOKUP(A589,Inflow!$A$2:$B$781,2,FALSE)</f>
        <v>0</v>
      </c>
      <c r="D589">
        <f>VLOOKUP(A589,'Supplemental Flows'!$A$2:$B$781,2,FALSE)</f>
        <v>0</v>
      </c>
      <c r="E589" s="9">
        <f>VLOOKUP(J588,Assumptions!$D$33:$E$127,2)/12</f>
        <v>7500.0000204788312</v>
      </c>
      <c r="F589" s="4">
        <f>VLOOKUP(J588,'Capacity Curve'!$C$2:$E$98,3,TRUE)</f>
        <v>24400</v>
      </c>
      <c r="G589" s="12">
        <f>VLOOKUP(A589,Evaporation!$A$2:$F$781,6,FALSE)/12</f>
        <v>7.0168333333333333E-2</v>
      </c>
      <c r="H589" s="4">
        <f t="shared" si="46"/>
        <v>1712.1073333333334</v>
      </c>
      <c r="I589" s="4">
        <f>IF(J588+C589+D589-E589-H589&gt;Assumptions!$C$5,J588+C589+D589-E589-H589-Assumptions!$C$5,0)</f>
        <v>0</v>
      </c>
      <c r="J589" s="4">
        <f t="shared" si="50"/>
        <v>630411.57855579595</v>
      </c>
      <c r="K589" s="4">
        <f t="shared" si="47"/>
        <v>19848.248516079035</v>
      </c>
      <c r="L589" s="9">
        <f>(IF((Assumptions!$C$12/12)-E589&lt;0,0,(Assumptions!$C$12/12)-E589))</f>
        <v>0</v>
      </c>
      <c r="O589" s="9">
        <f t="shared" si="48"/>
        <v>0</v>
      </c>
      <c r="P589" s="35">
        <f>Assumptions!$C$12/12</f>
        <v>2916.6666666666665</v>
      </c>
      <c r="Q589" s="9">
        <f>Assumptions!$C$13/12</f>
        <v>1833.3333333333333</v>
      </c>
    </row>
    <row r="590" spans="1:17">
      <c r="A590" s="3">
        <f>Evaporation!A589</f>
        <v>32478</v>
      </c>
      <c r="B590" s="9">
        <f t="shared" si="49"/>
        <v>1988</v>
      </c>
      <c r="C590" s="4">
        <f>Assumptions!$C$1/Assumptions!$C$2*VLOOKUP(A590,Inflow!$A$2:$B$781,2,FALSE)</f>
        <v>0</v>
      </c>
      <c r="D590">
        <f>VLOOKUP(A590,'Supplemental Flows'!$A$2:$B$781,2,FALSE)</f>
        <v>0</v>
      </c>
      <c r="E590" s="9">
        <f>VLOOKUP(J589,Assumptions!$D$33:$E$127,2)/12</f>
        <v>7500.0000204788312</v>
      </c>
      <c r="F590" s="4">
        <f>VLOOKUP(J589,'Capacity Curve'!$C$2:$E$98,3,TRUE)</f>
        <v>24400</v>
      </c>
      <c r="G590" s="12">
        <f>VLOOKUP(A590,Evaporation!$A$2:$F$781,6,FALSE)/12</f>
        <v>-3.3709999999999997E-2</v>
      </c>
      <c r="H590" s="4">
        <f t="shared" si="46"/>
        <v>-822.52399999999989</v>
      </c>
      <c r="I590" s="4">
        <f>IF(J589+C590+D590-E590-H590&gt;Assumptions!$C$5,J589+C590+D590-E590-H590-Assumptions!$C$5,0)</f>
        <v>0</v>
      </c>
      <c r="J590" s="4">
        <f t="shared" si="50"/>
        <v>623734.10253531707</v>
      </c>
      <c r="K590" s="4">
        <f t="shared" si="47"/>
        <v>19848.248516079035</v>
      </c>
      <c r="L590" s="9">
        <f>(IF((Assumptions!$C$12/12)-E590&lt;0,0,(Assumptions!$C$12/12)-E590))</f>
        <v>0</v>
      </c>
      <c r="M590" s="9">
        <f>SUM(L579:L590)</f>
        <v>0</v>
      </c>
      <c r="N590" s="9">
        <f>SUM(E579:E590)</f>
        <v>90000.000297782288</v>
      </c>
      <c r="O590" s="9">
        <f t="shared" si="48"/>
        <v>0</v>
      </c>
      <c r="P590" s="35">
        <f>Assumptions!$C$12/12</f>
        <v>2916.6666666666665</v>
      </c>
      <c r="Q590" s="9">
        <f>Assumptions!$C$13/12</f>
        <v>1833.3333333333333</v>
      </c>
    </row>
    <row r="591" spans="1:17">
      <c r="A591" s="3">
        <f>Evaporation!A590</f>
        <v>32509</v>
      </c>
      <c r="B591" s="9">
        <f t="shared" si="49"/>
        <v>1989</v>
      </c>
      <c r="C591" s="4">
        <f>Assumptions!$C$1/Assumptions!$C$2*VLOOKUP(A591,Inflow!$A$2:$B$781,2,FALSE)</f>
        <v>10723</v>
      </c>
      <c r="D591">
        <f>VLOOKUP(A591,'Supplemental Flows'!$A$2:$B$781,2,FALSE)</f>
        <v>0</v>
      </c>
      <c r="E591" s="9">
        <f>VLOOKUP(J590,Assumptions!$D$33:$E$127,2)/12</f>
        <v>7500.0000189374632</v>
      </c>
      <c r="F591" s="4">
        <f>VLOOKUP(J590,'Capacity Curve'!$C$2:$E$98,3,TRUE)</f>
        <v>23700</v>
      </c>
      <c r="G591" s="12">
        <f>VLOOKUP(A591,Evaporation!$A$2:$F$781,6,FALSE)/12</f>
        <v>-6.9862500000000008E-2</v>
      </c>
      <c r="H591" s="4">
        <f t="shared" si="46"/>
        <v>-1655.7412500000003</v>
      </c>
      <c r="I591" s="4">
        <f>IF(J590+C591+D591-E591-H591&gt;Assumptions!$C$5,J590+C591+D591-E591-H591-Assumptions!$C$5,0)</f>
        <v>0</v>
      </c>
      <c r="J591" s="4">
        <f t="shared" si="50"/>
        <v>628612.84376637952</v>
      </c>
      <c r="K591" s="4">
        <f t="shared" si="47"/>
        <v>19848.248516079035</v>
      </c>
      <c r="L591" s="9">
        <f>(IF((Assumptions!$C$12/12)-E591&lt;0,0,(Assumptions!$C$12/12)-E591))</f>
        <v>0</v>
      </c>
      <c r="O591" s="9">
        <f t="shared" si="48"/>
        <v>0</v>
      </c>
      <c r="P591" s="35">
        <f>Assumptions!$C$12/12</f>
        <v>2916.6666666666665</v>
      </c>
      <c r="Q591" s="9">
        <f>Assumptions!$C$13/12</f>
        <v>1833.3333333333333</v>
      </c>
    </row>
    <row r="592" spans="1:17">
      <c r="A592" s="3">
        <f>Evaporation!A591</f>
        <v>32540</v>
      </c>
      <c r="B592" s="9">
        <f t="shared" si="49"/>
        <v>1989</v>
      </c>
      <c r="C592" s="4">
        <f>Assumptions!$C$1/Assumptions!$C$2*VLOOKUP(A592,Inflow!$A$2:$B$781,2,FALSE)</f>
        <v>41573</v>
      </c>
      <c r="D592">
        <f>VLOOKUP(A592,'Supplemental Flows'!$A$2:$B$781,2,FALSE)</f>
        <v>0</v>
      </c>
      <c r="E592" s="9">
        <f>VLOOKUP(J591,Assumptions!$D$33:$E$127,2)/12</f>
        <v>7500.0000204788312</v>
      </c>
      <c r="F592" s="4">
        <f>VLOOKUP(J591,'Capacity Curve'!$C$2:$E$98,3,TRUE)</f>
        <v>24400</v>
      </c>
      <c r="G592" s="12">
        <f>VLOOKUP(A592,Evaporation!$A$2:$F$781,6,FALSE)/12</f>
        <v>-0.15773833333333334</v>
      </c>
      <c r="H592" s="4">
        <f t="shared" si="46"/>
        <v>-3848.8153333333335</v>
      </c>
      <c r="I592" s="4">
        <f>IF(J591+C592+D592-E592-H592&gt;Assumptions!$C$5,J591+C592+D592-E592-H592-Assumptions!$C$5,0)</f>
        <v>0</v>
      </c>
      <c r="J592" s="4">
        <f t="shared" si="50"/>
        <v>666534.659079234</v>
      </c>
      <c r="K592" s="4">
        <f t="shared" si="47"/>
        <v>19848.248516079035</v>
      </c>
      <c r="L592" s="9">
        <f>(IF((Assumptions!$C$12/12)-E592&lt;0,0,(Assumptions!$C$12/12)-E592))</f>
        <v>0</v>
      </c>
      <c r="O592" s="9">
        <f t="shared" si="48"/>
        <v>0</v>
      </c>
      <c r="P592" s="35">
        <f>Assumptions!$C$12/12</f>
        <v>2916.6666666666665</v>
      </c>
      <c r="Q592" s="9">
        <f>Assumptions!$C$13/12</f>
        <v>1833.3333333333333</v>
      </c>
    </row>
    <row r="593" spans="1:17">
      <c r="A593" s="3">
        <f>Evaporation!A592</f>
        <v>32568</v>
      </c>
      <c r="B593" s="9">
        <f t="shared" si="49"/>
        <v>1989</v>
      </c>
      <c r="C593" s="4">
        <f>Assumptions!$C$1/Assumptions!$C$2*VLOOKUP(A593,Inflow!$A$2:$B$781,2,FALSE)</f>
        <v>46437</v>
      </c>
      <c r="D593">
        <f>VLOOKUP(A593,'Supplemental Flows'!$A$2:$B$781,2,FALSE)</f>
        <v>0</v>
      </c>
      <c r="E593" s="9">
        <f>VLOOKUP(J592,Assumptions!$D$33:$E$127,2)/12</f>
        <v>7500.0000221349246</v>
      </c>
      <c r="F593" s="4">
        <f>VLOOKUP(J592,'Capacity Curve'!$C$2:$E$98,3,TRUE)</f>
        <v>25200</v>
      </c>
      <c r="G593" s="12">
        <f>VLOOKUP(A593,Evaporation!$A$2:$F$781,6,FALSE)/12</f>
        <v>-1.6057500000000002E-2</v>
      </c>
      <c r="H593" s="4">
        <f t="shared" si="46"/>
        <v>-404.64900000000006</v>
      </c>
      <c r="I593" s="4">
        <f>IF(J592+C593+D593-E593-H593&gt;Assumptions!$C$5,J592+C593+D593-E593-H593-Assumptions!$C$5,0)</f>
        <v>0</v>
      </c>
      <c r="J593" s="4">
        <f t="shared" si="50"/>
        <v>705876.308057099</v>
      </c>
      <c r="K593" s="4">
        <f t="shared" si="47"/>
        <v>19848.248516079035</v>
      </c>
      <c r="L593" s="9">
        <f>(IF((Assumptions!$C$12/12)-E593&lt;0,0,(Assumptions!$C$12/12)-E593))</f>
        <v>0</v>
      </c>
      <c r="O593" s="9">
        <f t="shared" si="48"/>
        <v>0</v>
      </c>
      <c r="P593" s="35">
        <f>Assumptions!$C$12/12</f>
        <v>2916.6666666666665</v>
      </c>
      <c r="Q593" s="9">
        <f>Assumptions!$C$13/12</f>
        <v>1833.3333333333333</v>
      </c>
    </row>
    <row r="594" spans="1:17">
      <c r="A594" s="3">
        <f>Evaporation!A593</f>
        <v>32599</v>
      </c>
      <c r="B594" s="9">
        <f t="shared" si="49"/>
        <v>1989</v>
      </c>
      <c r="C594" s="4">
        <f>Assumptions!$C$1/Assumptions!$C$2*VLOOKUP(A594,Inflow!$A$2:$B$781,2,FALSE)</f>
        <v>9513</v>
      </c>
      <c r="D594">
        <f>VLOOKUP(A594,'Supplemental Flows'!$A$2:$B$781,2,FALSE)</f>
        <v>0</v>
      </c>
      <c r="E594" s="9">
        <f>VLOOKUP(J593,Assumptions!$D$33:$E$127,2)/12</f>
        <v>7500.0000257943584</v>
      </c>
      <c r="F594" s="4">
        <f>VLOOKUP(J593,'Capacity Curve'!$C$2:$E$98,3,TRUE)</f>
        <v>26600</v>
      </c>
      <c r="G594" s="12">
        <f>VLOOKUP(A594,Evaporation!$A$2:$F$781,6,FALSE)/12</f>
        <v>0.30843499999999996</v>
      </c>
      <c r="H594" s="4">
        <f t="shared" si="46"/>
        <v>8204.3709999999992</v>
      </c>
      <c r="I594" s="4">
        <f>IF(J593+C594+D594-E594-H594&gt;Assumptions!$C$5,J593+C594+D594-E594-H594-Assumptions!$C$5,0)</f>
        <v>0</v>
      </c>
      <c r="J594" s="4">
        <f t="shared" si="50"/>
        <v>699684.93703130458</v>
      </c>
      <c r="K594" s="4">
        <f t="shared" si="47"/>
        <v>19848.248516079035</v>
      </c>
      <c r="L594" s="9">
        <f>(IF((Assumptions!$C$12/12)-E594&lt;0,0,(Assumptions!$C$12/12)-E594))</f>
        <v>0</v>
      </c>
      <c r="O594" s="9">
        <f t="shared" si="48"/>
        <v>0</v>
      </c>
      <c r="P594" s="35">
        <f>Assumptions!$C$12/12</f>
        <v>2916.6666666666665</v>
      </c>
      <c r="Q594" s="9">
        <f>Assumptions!$C$13/12</f>
        <v>1833.3333333333333</v>
      </c>
    </row>
    <row r="595" spans="1:17">
      <c r="A595" s="3">
        <f>Evaporation!A594</f>
        <v>32629</v>
      </c>
      <c r="B595" s="9">
        <f t="shared" si="49"/>
        <v>1989</v>
      </c>
      <c r="C595" s="4">
        <f>Assumptions!$C$1/Assumptions!$C$2*VLOOKUP(A595,Inflow!$A$2:$B$781,2,FALSE)</f>
        <v>101999</v>
      </c>
      <c r="D595">
        <f>VLOOKUP(A595,'Supplemental Flows'!$A$2:$B$781,2,FALSE)</f>
        <v>0</v>
      </c>
      <c r="E595" s="9">
        <f>VLOOKUP(J594,Assumptions!$D$33:$E$127,2)/12</f>
        <v>7500.0000239048977</v>
      </c>
      <c r="F595" s="4">
        <f>VLOOKUP(J594,'Capacity Curve'!$C$2:$E$98,3,TRUE)</f>
        <v>25800</v>
      </c>
      <c r="G595" s="12">
        <f>VLOOKUP(A595,Evaporation!$A$2:$F$781,6,FALSE)/12</f>
        <v>-0.37064166666666659</v>
      </c>
      <c r="H595" s="4">
        <f t="shared" si="46"/>
        <v>-9562.5549999999985</v>
      </c>
      <c r="I595" s="4">
        <f>IF(J594+C595+D595-E595-H595&gt;Assumptions!$C$5,J594+C595+D595-E595-H595-Assumptions!$C$5,0)</f>
        <v>0</v>
      </c>
      <c r="J595" s="4">
        <f t="shared" si="50"/>
        <v>803746.49200739968</v>
      </c>
      <c r="K595" s="4">
        <f t="shared" si="47"/>
        <v>19848.248516079035</v>
      </c>
      <c r="L595" s="9">
        <f>(IF((Assumptions!$C$12/12)-E595&lt;0,0,(Assumptions!$C$12/12)-E595))</f>
        <v>0</v>
      </c>
      <c r="O595" s="9">
        <f t="shared" si="48"/>
        <v>0</v>
      </c>
      <c r="P595" s="35">
        <f>Assumptions!$C$12/12</f>
        <v>2916.6666666666665</v>
      </c>
      <c r="Q595" s="9">
        <f>Assumptions!$C$13/12</f>
        <v>1833.3333333333333</v>
      </c>
    </row>
    <row r="596" spans="1:17">
      <c r="A596" s="3">
        <f>Evaporation!A595</f>
        <v>32660</v>
      </c>
      <c r="B596" s="9">
        <f t="shared" si="49"/>
        <v>1989</v>
      </c>
      <c r="C596" s="4">
        <f>Assumptions!$C$1/Assumptions!$C$2*VLOOKUP(A596,Inflow!$A$2:$B$781,2,FALSE)</f>
        <v>252056</v>
      </c>
      <c r="D596">
        <f>VLOOKUP(A596,'Supplemental Flows'!$A$2:$B$781,2,FALSE)</f>
        <v>0</v>
      </c>
      <c r="E596" s="9">
        <f>VLOOKUP(J595,Assumptions!$D$33:$E$127,2)/12</f>
        <v>7500.0000278166981</v>
      </c>
      <c r="F596" s="4">
        <f>VLOOKUP(J595,'Capacity Curve'!$C$2:$E$98,3,TRUE)</f>
        <v>27300</v>
      </c>
      <c r="G596" s="12">
        <f>VLOOKUP(A596,Evaporation!$A$2:$F$781,6,FALSE)/12</f>
        <v>-0.26905000000000001</v>
      </c>
      <c r="H596" s="4">
        <f t="shared" si="46"/>
        <v>-7345.0650000000005</v>
      </c>
      <c r="I596" s="4">
        <f>IF(J595+C596+D596-E596-H596&gt;Assumptions!$C$5,J595+C596+D596-E596-H596-Assumptions!$C$5,0)</f>
        <v>241147.55697958288</v>
      </c>
      <c r="J596" s="4">
        <f t="shared" si="50"/>
        <v>814500</v>
      </c>
      <c r="K596" s="4">
        <f t="shared" si="47"/>
        <v>19848.248516079035</v>
      </c>
      <c r="L596" s="9">
        <f>(IF((Assumptions!$C$12/12)-E596&lt;0,0,(Assumptions!$C$12/12)-E596))</f>
        <v>0</v>
      </c>
      <c r="O596" s="9">
        <f t="shared" si="48"/>
        <v>0</v>
      </c>
      <c r="P596" s="35">
        <f>Assumptions!$C$12/12</f>
        <v>2916.6666666666665</v>
      </c>
      <c r="Q596" s="9">
        <f>Assumptions!$C$13/12</f>
        <v>1833.3333333333333</v>
      </c>
    </row>
    <row r="597" spans="1:17">
      <c r="A597" s="3">
        <f>Evaporation!A596</f>
        <v>32690</v>
      </c>
      <c r="B597" s="9">
        <f t="shared" si="49"/>
        <v>1989</v>
      </c>
      <c r="C597" s="4">
        <f>Assumptions!$C$1/Assumptions!$C$2*VLOOKUP(A597,Inflow!$A$2:$B$781,2,FALSE)</f>
        <v>6316</v>
      </c>
      <c r="D597">
        <f>VLOOKUP(A597,'Supplemental Flows'!$A$2:$B$781,2,FALSE)</f>
        <v>0</v>
      </c>
      <c r="E597" s="9">
        <f>VLOOKUP(J596,Assumptions!$D$33:$E$127,2)/12</f>
        <v>7500.0000278166981</v>
      </c>
      <c r="F597" s="4">
        <f>VLOOKUP(J596,'Capacity Curve'!$C$2:$E$98,3,TRUE)</f>
        <v>27300</v>
      </c>
      <c r="G597" s="12">
        <f>VLOOKUP(A597,Evaporation!$A$2:$F$781,6,FALSE)/12</f>
        <v>0.25905916666666667</v>
      </c>
      <c r="H597" s="4">
        <f t="shared" si="46"/>
        <v>7072.3152500000006</v>
      </c>
      <c r="I597" s="4">
        <f>IF(J596+C597+D597-E597-H597&gt;Assumptions!$C$5,J596+C597+D597-E597-H597-Assumptions!$C$5,0)</f>
        <v>0</v>
      </c>
      <c r="J597" s="4">
        <f t="shared" si="50"/>
        <v>806243.68472218327</v>
      </c>
      <c r="K597" s="4">
        <f t="shared" si="47"/>
        <v>19848.248516079035</v>
      </c>
      <c r="L597" s="9">
        <f>(IF((Assumptions!$C$12/12)-E597&lt;0,0,(Assumptions!$C$12/12)-E597))</f>
        <v>0</v>
      </c>
      <c r="O597" s="9">
        <f t="shared" si="48"/>
        <v>0</v>
      </c>
      <c r="P597" s="35">
        <f>Assumptions!$C$12/12</f>
        <v>2916.6666666666665</v>
      </c>
      <c r="Q597" s="9">
        <f>Assumptions!$C$13/12</f>
        <v>1833.3333333333333</v>
      </c>
    </row>
    <row r="598" spans="1:17">
      <c r="A598" s="3">
        <f>Evaporation!A597</f>
        <v>32721</v>
      </c>
      <c r="B598" s="9">
        <f t="shared" si="49"/>
        <v>1989</v>
      </c>
      <c r="C598" s="4">
        <f>Assumptions!$C$1/Assumptions!$C$2*VLOOKUP(A598,Inflow!$A$2:$B$781,2,FALSE)</f>
        <v>1143</v>
      </c>
      <c r="D598">
        <f>VLOOKUP(A598,'Supplemental Flows'!$A$2:$B$781,2,FALSE)</f>
        <v>0</v>
      </c>
      <c r="E598" s="9">
        <f>VLOOKUP(J597,Assumptions!$D$33:$E$127,2)/12</f>
        <v>7500.0000278166981</v>
      </c>
      <c r="F598" s="4">
        <f>VLOOKUP(J597,'Capacity Curve'!$C$2:$E$98,3,TRUE)</f>
        <v>27300</v>
      </c>
      <c r="G598" s="12">
        <f>VLOOKUP(A598,Evaporation!$A$2:$F$781,6,FALSE)/12</f>
        <v>0.35249083333333325</v>
      </c>
      <c r="H598" s="4">
        <f t="shared" si="46"/>
        <v>9622.9997499999972</v>
      </c>
      <c r="I598" s="4">
        <f>IF(J597+C598+D598-E598-H598&gt;Assumptions!$C$5,J597+C598+D598-E598-H598-Assumptions!$C$5,0)</f>
        <v>0</v>
      </c>
      <c r="J598" s="4">
        <f t="shared" si="50"/>
        <v>790263.68494436657</v>
      </c>
      <c r="K598" s="4">
        <f t="shared" si="47"/>
        <v>19848.248516079035</v>
      </c>
      <c r="L598" s="9">
        <f>(IF((Assumptions!$C$12/12)-E598&lt;0,0,(Assumptions!$C$12/12)-E598))</f>
        <v>0</v>
      </c>
      <c r="O598" s="9">
        <f t="shared" si="48"/>
        <v>0</v>
      </c>
      <c r="P598" s="35">
        <f>Assumptions!$C$12/12</f>
        <v>2916.6666666666665</v>
      </c>
      <c r="Q598" s="9">
        <f>Assumptions!$C$13/12</f>
        <v>1833.3333333333333</v>
      </c>
    </row>
    <row r="599" spans="1:17">
      <c r="A599" s="3">
        <f>Evaporation!A598</f>
        <v>32752</v>
      </c>
      <c r="B599" s="9">
        <f t="shared" si="49"/>
        <v>1989</v>
      </c>
      <c r="C599" s="4">
        <f>Assumptions!$C$1/Assumptions!$C$2*VLOOKUP(A599,Inflow!$A$2:$B$781,2,FALSE)</f>
        <v>1975</v>
      </c>
      <c r="D599">
        <f>VLOOKUP(A599,'Supplemental Flows'!$A$2:$B$781,2,FALSE)</f>
        <v>0</v>
      </c>
      <c r="E599" s="9">
        <f>VLOOKUP(J598,Assumptions!$D$33:$E$127,2)/12</f>
        <v>7500.0000278166981</v>
      </c>
      <c r="F599" s="4">
        <f>VLOOKUP(J598,'Capacity Curve'!$C$2:$E$98,3,TRUE)</f>
        <v>27300</v>
      </c>
      <c r="G599" s="12">
        <f>VLOOKUP(A599,Evaporation!$A$2:$F$781,6,FALSE)/12</f>
        <v>0.18675833333333336</v>
      </c>
      <c r="H599" s="4">
        <f t="shared" si="46"/>
        <v>5098.5025000000005</v>
      </c>
      <c r="I599" s="4">
        <f>IF(J598+C599+D599-E599-H599&gt;Assumptions!$C$5,J598+C599+D599-E599-H599-Assumptions!$C$5,0)</f>
        <v>0</v>
      </c>
      <c r="J599" s="4">
        <f t="shared" si="50"/>
        <v>779640.18241654988</v>
      </c>
      <c r="K599" s="4">
        <f t="shared" si="47"/>
        <v>19848.248516079035</v>
      </c>
      <c r="L599" s="9">
        <f>(IF((Assumptions!$C$12/12)-E599&lt;0,0,(Assumptions!$C$12/12)-E599))</f>
        <v>0</v>
      </c>
      <c r="O599" s="9">
        <f t="shared" si="48"/>
        <v>0</v>
      </c>
      <c r="P599" s="35">
        <f>Assumptions!$C$12/12</f>
        <v>2916.6666666666665</v>
      </c>
      <c r="Q599" s="9">
        <f>Assumptions!$C$13/12</f>
        <v>1833.3333333333333</v>
      </c>
    </row>
    <row r="600" spans="1:17">
      <c r="A600" s="3">
        <f>Evaporation!A599</f>
        <v>32782</v>
      </c>
      <c r="B600" s="9">
        <f t="shared" si="49"/>
        <v>1989</v>
      </c>
      <c r="C600" s="4">
        <f>Assumptions!$C$1/Assumptions!$C$2*VLOOKUP(A600,Inflow!$A$2:$B$781,2,FALSE)</f>
        <v>517</v>
      </c>
      <c r="D600">
        <f>VLOOKUP(A600,'Supplemental Flows'!$A$2:$B$781,2,FALSE)</f>
        <v>0</v>
      </c>
      <c r="E600" s="9">
        <f>VLOOKUP(J599,Assumptions!$D$33:$E$127,2)/12</f>
        <v>7500.0000278166981</v>
      </c>
      <c r="F600" s="4">
        <f>VLOOKUP(J599,'Capacity Curve'!$C$2:$E$98,3,TRUE)</f>
        <v>27300</v>
      </c>
      <c r="G600" s="12">
        <f>VLOOKUP(A600,Evaporation!$A$2:$F$781,6,FALSE)/12</f>
        <v>0.34934999999999999</v>
      </c>
      <c r="H600" s="4">
        <f t="shared" si="46"/>
        <v>9537.2549999999992</v>
      </c>
      <c r="I600" s="4">
        <f>IF(J599+C600+D600-E600-H600&gt;Assumptions!$C$5,J599+C600+D600-E600-H600-Assumptions!$C$5,0)</f>
        <v>0</v>
      </c>
      <c r="J600" s="4">
        <f t="shared" si="50"/>
        <v>763119.92738873314</v>
      </c>
      <c r="K600" s="4">
        <f t="shared" si="47"/>
        <v>19848.248516079035</v>
      </c>
      <c r="L600" s="9">
        <f>(IF((Assumptions!$C$12/12)-E600&lt;0,0,(Assumptions!$C$12/12)-E600))</f>
        <v>0</v>
      </c>
      <c r="O600" s="9">
        <f t="shared" si="48"/>
        <v>0</v>
      </c>
      <c r="P600" s="35">
        <f>Assumptions!$C$12/12</f>
        <v>2916.6666666666665</v>
      </c>
      <c r="Q600" s="9">
        <f>Assumptions!$C$13/12</f>
        <v>1833.3333333333333</v>
      </c>
    </row>
    <row r="601" spans="1:17">
      <c r="A601" s="3">
        <f>Evaporation!A600</f>
        <v>32813</v>
      </c>
      <c r="B601" s="9">
        <f t="shared" si="49"/>
        <v>1989</v>
      </c>
      <c r="C601" s="4">
        <f>Assumptions!$C$1/Assumptions!$C$2*VLOOKUP(A601,Inflow!$A$2:$B$781,2,FALSE)</f>
        <v>720</v>
      </c>
      <c r="D601">
        <f>VLOOKUP(A601,'Supplemental Flows'!$A$2:$B$781,2,FALSE)</f>
        <v>0</v>
      </c>
      <c r="E601" s="9">
        <f>VLOOKUP(J600,Assumptions!$D$33:$E$127,2)/12</f>
        <v>7500.0000278166981</v>
      </c>
      <c r="F601" s="4">
        <f>VLOOKUP(J600,'Capacity Curve'!$C$2:$E$98,3,TRUE)</f>
        <v>27300</v>
      </c>
      <c r="G601" s="12">
        <f>VLOOKUP(A601,Evaporation!$A$2:$F$781,6,FALSE)/12</f>
        <v>0.26424083333333331</v>
      </c>
      <c r="H601" s="4">
        <f t="shared" si="46"/>
        <v>7213.7747499999996</v>
      </c>
      <c r="I601" s="4">
        <f>IF(J600+C601+D601-E601-H601&gt;Assumptions!$C$5,J600+C601+D601-E601-H601-Assumptions!$C$5,0)</f>
        <v>0</v>
      </c>
      <c r="J601" s="4">
        <f t="shared" si="50"/>
        <v>749126.15261091641</v>
      </c>
      <c r="K601" s="4">
        <f t="shared" si="47"/>
        <v>19848.248516079035</v>
      </c>
      <c r="L601" s="9">
        <f>(IF((Assumptions!$C$12/12)-E601&lt;0,0,(Assumptions!$C$12/12)-E601))</f>
        <v>0</v>
      </c>
      <c r="O601" s="9">
        <f t="shared" si="48"/>
        <v>0</v>
      </c>
      <c r="P601" s="35">
        <f>Assumptions!$C$12/12</f>
        <v>2916.6666666666665</v>
      </c>
      <c r="Q601" s="9">
        <f>Assumptions!$C$13/12</f>
        <v>1833.3333333333333</v>
      </c>
    </row>
    <row r="602" spans="1:17">
      <c r="A602" s="3">
        <f>Evaporation!A601</f>
        <v>32843</v>
      </c>
      <c r="B602" s="9">
        <f t="shared" si="49"/>
        <v>1989</v>
      </c>
      <c r="C602" s="4">
        <f>Assumptions!$C$1/Assumptions!$C$2*VLOOKUP(A602,Inflow!$A$2:$B$781,2,FALSE)</f>
        <v>892</v>
      </c>
      <c r="D602">
        <f>VLOOKUP(A602,'Supplemental Flows'!$A$2:$B$781,2,FALSE)</f>
        <v>0</v>
      </c>
      <c r="E602" s="9">
        <f>VLOOKUP(J601,Assumptions!$D$33:$E$127,2)/12</f>
        <v>7500.0000278166981</v>
      </c>
      <c r="F602" s="4">
        <f>VLOOKUP(J601,'Capacity Curve'!$C$2:$E$98,3,TRUE)</f>
        <v>27300</v>
      </c>
      <c r="G602" s="12">
        <f>VLOOKUP(A602,Evaporation!$A$2:$F$781,6,FALSE)/12</f>
        <v>0.22605166666666668</v>
      </c>
      <c r="H602" s="4">
        <f t="shared" si="46"/>
        <v>6171.2105000000001</v>
      </c>
      <c r="I602" s="4">
        <f>IF(J601+C602+D602-E602-H602&gt;Assumptions!$C$5,J601+C602+D602-E602-H602-Assumptions!$C$5,0)</f>
        <v>0</v>
      </c>
      <c r="J602" s="4">
        <f t="shared" si="50"/>
        <v>736346.94208309962</v>
      </c>
      <c r="K602" s="4">
        <f t="shared" si="47"/>
        <v>19848.248516079035</v>
      </c>
      <c r="L602" s="9">
        <f>(IF((Assumptions!$C$12/12)-E602&lt;0,0,(Assumptions!$C$12/12)-E602))</f>
        <v>0</v>
      </c>
      <c r="M602" s="9">
        <f>SUM(L591:L602)</f>
        <v>0</v>
      </c>
      <c r="N602" s="9">
        <f>SUM(E591:E602)</f>
        <v>90000.000305967362</v>
      </c>
      <c r="O602" s="9">
        <f t="shared" si="48"/>
        <v>0</v>
      </c>
      <c r="P602" s="35">
        <f>Assumptions!$C$12/12</f>
        <v>2916.6666666666665</v>
      </c>
      <c r="Q602" s="9">
        <f>Assumptions!$C$13/12</f>
        <v>1833.3333333333333</v>
      </c>
    </row>
    <row r="603" spans="1:17">
      <c r="A603" s="3">
        <f>Evaporation!A602</f>
        <v>32874</v>
      </c>
      <c r="B603" s="9">
        <f t="shared" si="49"/>
        <v>1990</v>
      </c>
      <c r="C603" s="4">
        <f>Assumptions!$C$1/Assumptions!$C$2*VLOOKUP(A603,Inflow!$A$2:$B$781,2,FALSE)</f>
        <v>7752</v>
      </c>
      <c r="D603">
        <f>VLOOKUP(A603,'Supplemental Flows'!$A$2:$B$781,2,FALSE)</f>
        <v>0</v>
      </c>
      <c r="E603" s="9">
        <f>VLOOKUP(J602,Assumptions!$D$33:$E$127,2)/12</f>
        <v>7500.0000278166981</v>
      </c>
      <c r="F603" s="4">
        <f>VLOOKUP(J602,'Capacity Curve'!$C$2:$E$98,3,TRUE)</f>
        <v>27300</v>
      </c>
      <c r="G603" s="12">
        <f>VLOOKUP(A603,Evaporation!$A$2:$F$781,6,FALSE)/12</f>
        <v>-0.17369333333333334</v>
      </c>
      <c r="H603" s="4">
        <f t="shared" si="46"/>
        <v>-4741.8280000000004</v>
      </c>
      <c r="I603" s="4">
        <f>IF(J602+C603+D603-E603-H603&gt;Assumptions!$C$5,J602+C603+D603-E603-H603-Assumptions!$C$5,0)</f>
        <v>0</v>
      </c>
      <c r="J603" s="4">
        <f t="shared" si="50"/>
        <v>741340.77005528286</v>
      </c>
      <c r="K603" s="4">
        <f t="shared" si="47"/>
        <v>19848.248516079035</v>
      </c>
      <c r="L603" s="9">
        <f>(IF((Assumptions!$C$12/12)-E603&lt;0,0,(Assumptions!$C$12/12)-E603))</f>
        <v>0</v>
      </c>
      <c r="O603" s="9">
        <f t="shared" si="48"/>
        <v>0</v>
      </c>
      <c r="P603" s="35">
        <f>Assumptions!$C$12/12</f>
        <v>2916.6666666666665</v>
      </c>
      <c r="Q603" s="9">
        <f>Assumptions!$C$13/12</f>
        <v>1833.3333333333333</v>
      </c>
    </row>
    <row r="604" spans="1:17">
      <c r="A604" s="3">
        <f>Evaporation!A603</f>
        <v>32905</v>
      </c>
      <c r="B604" s="9">
        <f t="shared" si="49"/>
        <v>1990</v>
      </c>
      <c r="C604" s="4">
        <f>Assumptions!$C$1/Assumptions!$C$2*VLOOKUP(A604,Inflow!$A$2:$B$781,2,FALSE)</f>
        <v>8892</v>
      </c>
      <c r="D604">
        <f>VLOOKUP(A604,'Supplemental Flows'!$A$2:$B$781,2,FALSE)</f>
        <v>0</v>
      </c>
      <c r="E604" s="9">
        <f>VLOOKUP(J603,Assumptions!$D$33:$E$127,2)/12</f>
        <v>7500.0000278166981</v>
      </c>
      <c r="F604" s="4">
        <f>VLOOKUP(J603,'Capacity Curve'!$C$2:$E$98,3,TRUE)</f>
        <v>27300</v>
      </c>
      <c r="G604" s="12">
        <f>VLOOKUP(A604,Evaporation!$A$2:$F$781,6,FALSE)/12</f>
        <v>-0.15059666666666668</v>
      </c>
      <c r="H604" s="4">
        <f t="shared" si="46"/>
        <v>-4111.2890000000007</v>
      </c>
      <c r="I604" s="4">
        <f>IF(J603+C604+D604-E604-H604&gt;Assumptions!$C$5,J603+C604+D604-E604-H604-Assumptions!$C$5,0)</f>
        <v>0</v>
      </c>
      <c r="J604" s="4">
        <f t="shared" si="50"/>
        <v>746844.05902746611</v>
      </c>
      <c r="K604" s="4">
        <f t="shared" si="47"/>
        <v>19848.248516079035</v>
      </c>
      <c r="L604" s="9">
        <f>(IF((Assumptions!$C$12/12)-E604&lt;0,0,(Assumptions!$C$12/12)-E604))</f>
        <v>0</v>
      </c>
      <c r="O604" s="9">
        <f t="shared" si="48"/>
        <v>0</v>
      </c>
      <c r="P604" s="35">
        <f>Assumptions!$C$12/12</f>
        <v>2916.6666666666665</v>
      </c>
      <c r="Q604" s="9">
        <f>Assumptions!$C$13/12</f>
        <v>1833.3333333333333</v>
      </c>
    </row>
    <row r="605" spans="1:17">
      <c r="A605" s="3">
        <f>Evaporation!A604</f>
        <v>32933</v>
      </c>
      <c r="B605" s="9">
        <f t="shared" si="49"/>
        <v>1990</v>
      </c>
      <c r="C605" s="4">
        <f>Assumptions!$C$1/Assumptions!$C$2*VLOOKUP(A605,Inflow!$A$2:$B$781,2,FALSE)</f>
        <v>72490</v>
      </c>
      <c r="D605">
        <f>VLOOKUP(A605,'Supplemental Flows'!$A$2:$B$781,2,FALSE)</f>
        <v>0</v>
      </c>
      <c r="E605" s="9">
        <f>VLOOKUP(J604,Assumptions!$D$33:$E$127,2)/12</f>
        <v>7500.0000278166981</v>
      </c>
      <c r="F605" s="4">
        <f>VLOOKUP(J604,'Capacity Curve'!$C$2:$E$98,3,TRUE)</f>
        <v>27300</v>
      </c>
      <c r="G605" s="12">
        <f>VLOOKUP(A605,Evaporation!$A$2:$F$781,6,FALSE)/12</f>
        <v>-0.28121333333333332</v>
      </c>
      <c r="H605" s="4">
        <f t="shared" si="46"/>
        <v>-7677.1239999999998</v>
      </c>
      <c r="I605" s="4">
        <f>IF(J604+C605+D605-E605-H605&gt;Assumptions!$C$5,J604+C605+D605-E605-H605-Assumptions!$C$5,0)</f>
        <v>5011.1829996493179</v>
      </c>
      <c r="J605" s="4">
        <f t="shared" si="50"/>
        <v>814500</v>
      </c>
      <c r="K605" s="4">
        <f t="shared" si="47"/>
        <v>19848.248516079035</v>
      </c>
      <c r="L605" s="9">
        <f>(IF((Assumptions!$C$12/12)-E605&lt;0,0,(Assumptions!$C$12/12)-E605))</f>
        <v>0</v>
      </c>
      <c r="O605" s="9">
        <f t="shared" si="48"/>
        <v>0</v>
      </c>
      <c r="P605" s="35">
        <f>Assumptions!$C$12/12</f>
        <v>2916.6666666666665</v>
      </c>
      <c r="Q605" s="9">
        <f>Assumptions!$C$13/12</f>
        <v>1833.3333333333333</v>
      </c>
    </row>
    <row r="606" spans="1:17">
      <c r="A606" s="3">
        <f>Evaporation!A605</f>
        <v>32964</v>
      </c>
      <c r="B606" s="9">
        <f t="shared" si="49"/>
        <v>1990</v>
      </c>
      <c r="C606" s="4">
        <f>Assumptions!$C$1/Assumptions!$C$2*VLOOKUP(A606,Inflow!$A$2:$B$781,2,FALSE)</f>
        <v>200436</v>
      </c>
      <c r="D606">
        <f>VLOOKUP(A606,'Supplemental Flows'!$A$2:$B$781,2,FALSE)</f>
        <v>0</v>
      </c>
      <c r="E606" s="9">
        <f>VLOOKUP(J605,Assumptions!$D$33:$E$127,2)/12</f>
        <v>7500.0000278166981</v>
      </c>
      <c r="F606" s="4">
        <f>VLOOKUP(J605,'Capacity Curve'!$C$2:$E$98,3,TRUE)</f>
        <v>27300</v>
      </c>
      <c r="G606" s="12">
        <f>VLOOKUP(A606,Evaporation!$A$2:$F$781,6,FALSE)/12</f>
        <v>-0.28831333333333337</v>
      </c>
      <c r="H606" s="4">
        <f t="shared" si="46"/>
        <v>-7870.9540000000006</v>
      </c>
      <c r="I606" s="4">
        <f>IF(J605+C606+D606-E606-H606&gt;Assumptions!$C$5,J605+C606+D606-E606-H606-Assumptions!$C$5,0)</f>
        <v>200806.95397218328</v>
      </c>
      <c r="J606" s="4">
        <f t="shared" si="50"/>
        <v>814500</v>
      </c>
      <c r="K606" s="4">
        <f t="shared" si="47"/>
        <v>19848.248516079035</v>
      </c>
      <c r="L606" s="9">
        <f>(IF((Assumptions!$C$12/12)-E606&lt;0,0,(Assumptions!$C$12/12)-E606))</f>
        <v>0</v>
      </c>
      <c r="O606" s="9">
        <f t="shared" si="48"/>
        <v>0</v>
      </c>
      <c r="P606" s="35">
        <f>Assumptions!$C$12/12</f>
        <v>2916.6666666666665</v>
      </c>
      <c r="Q606" s="9">
        <f>Assumptions!$C$13/12</f>
        <v>1833.3333333333333</v>
      </c>
    </row>
    <row r="607" spans="1:17">
      <c r="A607" s="3">
        <f>Evaporation!A606</f>
        <v>32994</v>
      </c>
      <c r="B607" s="9">
        <f t="shared" si="49"/>
        <v>1990</v>
      </c>
      <c r="C607" s="4">
        <f>Assumptions!$C$1/Assumptions!$C$2*VLOOKUP(A607,Inflow!$A$2:$B$781,2,FALSE)</f>
        <v>162958</v>
      </c>
      <c r="D607">
        <f>VLOOKUP(A607,'Supplemental Flows'!$A$2:$B$781,2,FALSE)</f>
        <v>0</v>
      </c>
      <c r="E607" s="9">
        <f>VLOOKUP(J606,Assumptions!$D$33:$E$127,2)/12</f>
        <v>7500.0000278166981</v>
      </c>
      <c r="F607" s="4">
        <f>VLOOKUP(J606,'Capacity Curve'!$C$2:$E$98,3,TRUE)</f>
        <v>27300</v>
      </c>
      <c r="G607" s="12">
        <f>VLOOKUP(A607,Evaporation!$A$2:$F$781,6,FALSE)/12</f>
        <v>-0.20343</v>
      </c>
      <c r="H607" s="4">
        <f t="shared" si="46"/>
        <v>-5553.6390000000001</v>
      </c>
      <c r="I607" s="4">
        <f>IF(J606+C607+D607-E607-H607&gt;Assumptions!$C$5,J606+C607+D607-E607-H607-Assumptions!$C$5,0)</f>
        <v>161011.63897218322</v>
      </c>
      <c r="J607" s="4">
        <f t="shared" si="50"/>
        <v>814500</v>
      </c>
      <c r="K607" s="4">
        <f t="shared" si="47"/>
        <v>19848.248516079035</v>
      </c>
      <c r="L607" s="9">
        <f>(IF((Assumptions!$C$12/12)-E607&lt;0,0,(Assumptions!$C$12/12)-E607))</f>
        <v>0</v>
      </c>
      <c r="O607" s="9">
        <f t="shared" si="48"/>
        <v>0</v>
      </c>
      <c r="P607" s="35">
        <f>Assumptions!$C$12/12</f>
        <v>2916.6666666666665</v>
      </c>
      <c r="Q607" s="9">
        <f>Assumptions!$C$13/12</f>
        <v>1833.3333333333333</v>
      </c>
    </row>
    <row r="608" spans="1:17">
      <c r="A608" s="3">
        <f>Evaporation!A607</f>
        <v>33025</v>
      </c>
      <c r="B608" s="9">
        <f t="shared" si="49"/>
        <v>1990</v>
      </c>
      <c r="C608" s="4">
        <f>Assumptions!$C$1/Assumptions!$C$2*VLOOKUP(A608,Inflow!$A$2:$B$781,2,FALSE)</f>
        <v>16167</v>
      </c>
      <c r="D608">
        <f>VLOOKUP(A608,'Supplemental Flows'!$A$2:$B$781,2,FALSE)</f>
        <v>0</v>
      </c>
      <c r="E608" s="9">
        <f>VLOOKUP(J607,Assumptions!$D$33:$E$127,2)/12</f>
        <v>7500.0000278166981</v>
      </c>
      <c r="F608" s="4">
        <f>VLOOKUP(J607,'Capacity Curve'!$C$2:$E$98,3,TRUE)</f>
        <v>27300</v>
      </c>
      <c r="G608" s="12">
        <f>VLOOKUP(A608,Evaporation!$A$2:$F$781,6,FALSE)/12</f>
        <v>0.41849583333333334</v>
      </c>
      <c r="H608" s="4">
        <f t="shared" si="46"/>
        <v>11424.936250000001</v>
      </c>
      <c r="I608" s="4">
        <f>IF(J607+C608+D608-E608-H608&gt;Assumptions!$C$5,J607+C608+D608-E608-H608-Assumptions!$C$5,0)</f>
        <v>0</v>
      </c>
      <c r="J608" s="4">
        <f t="shared" si="50"/>
        <v>811742.06372218323</v>
      </c>
      <c r="K608" s="4">
        <f t="shared" si="47"/>
        <v>19848.248516079035</v>
      </c>
      <c r="L608" s="9">
        <f>(IF((Assumptions!$C$12/12)-E608&lt;0,0,(Assumptions!$C$12/12)-E608))</f>
        <v>0</v>
      </c>
      <c r="O608" s="9">
        <f t="shared" si="48"/>
        <v>0</v>
      </c>
      <c r="P608" s="35">
        <f>Assumptions!$C$12/12</f>
        <v>2916.6666666666665</v>
      </c>
      <c r="Q608" s="9">
        <f>Assumptions!$C$13/12</f>
        <v>1833.3333333333333</v>
      </c>
    </row>
    <row r="609" spans="1:17">
      <c r="A609" s="3">
        <f>Evaporation!A608</f>
        <v>33055</v>
      </c>
      <c r="B609" s="9">
        <f t="shared" si="49"/>
        <v>1990</v>
      </c>
      <c r="C609" s="4">
        <f>Assumptions!$C$1/Assumptions!$C$2*VLOOKUP(A609,Inflow!$A$2:$B$781,2,FALSE)</f>
        <v>3130</v>
      </c>
      <c r="D609">
        <f>VLOOKUP(A609,'Supplemental Flows'!$A$2:$B$781,2,FALSE)</f>
        <v>0</v>
      </c>
      <c r="E609" s="9">
        <f>VLOOKUP(J608,Assumptions!$D$33:$E$127,2)/12</f>
        <v>7500.0000278166981</v>
      </c>
      <c r="F609" s="4">
        <f>VLOOKUP(J608,'Capacity Curve'!$C$2:$E$98,3,TRUE)</f>
        <v>27300</v>
      </c>
      <c r="G609" s="12">
        <f>VLOOKUP(A609,Evaporation!$A$2:$F$781,6,FALSE)/12</f>
        <v>0.4159558333333333</v>
      </c>
      <c r="H609" s="4">
        <f t="shared" si="46"/>
        <v>11355.594249999998</v>
      </c>
      <c r="I609" s="4">
        <f>IF(J608+C609+D609-E609-H609&gt;Assumptions!$C$5,J608+C609+D609-E609-H609-Assumptions!$C$5,0)</f>
        <v>0</v>
      </c>
      <c r="J609" s="4">
        <f t="shared" si="50"/>
        <v>796016.46944436652</v>
      </c>
      <c r="K609" s="4">
        <f t="shared" si="47"/>
        <v>19848.248516079035</v>
      </c>
      <c r="L609" s="9">
        <f>(IF((Assumptions!$C$12/12)-E609&lt;0,0,(Assumptions!$C$12/12)-E609))</f>
        <v>0</v>
      </c>
      <c r="O609" s="9">
        <f t="shared" si="48"/>
        <v>0</v>
      </c>
      <c r="P609" s="35">
        <f>Assumptions!$C$12/12</f>
        <v>2916.6666666666665</v>
      </c>
      <c r="Q609" s="9">
        <f>Assumptions!$C$13/12</f>
        <v>1833.3333333333333</v>
      </c>
    </row>
    <row r="610" spans="1:17">
      <c r="A610" s="3">
        <f>Evaporation!A609</f>
        <v>33086</v>
      </c>
      <c r="B610" s="9">
        <f t="shared" si="49"/>
        <v>1990</v>
      </c>
      <c r="C610" s="4">
        <f>Assumptions!$C$1/Assumptions!$C$2*VLOOKUP(A610,Inflow!$A$2:$B$781,2,FALSE)</f>
        <v>3678</v>
      </c>
      <c r="D610">
        <f>VLOOKUP(A610,'Supplemental Flows'!$A$2:$B$781,2,FALSE)</f>
        <v>0</v>
      </c>
      <c r="E610" s="9">
        <f>VLOOKUP(J609,Assumptions!$D$33:$E$127,2)/12</f>
        <v>7500.0000278166981</v>
      </c>
      <c r="F610" s="4">
        <f>VLOOKUP(J609,'Capacity Curve'!$C$2:$E$98,3,TRUE)</f>
        <v>27300</v>
      </c>
      <c r="G610" s="12">
        <f>VLOOKUP(A610,Evaporation!$A$2:$F$781,6,FALSE)/12</f>
        <v>0.38452666666666668</v>
      </c>
      <c r="H610" s="4">
        <f t="shared" si="46"/>
        <v>10497.578000000001</v>
      </c>
      <c r="I610" s="4">
        <f>IF(J609+C610+D610-E610-H610&gt;Assumptions!$C$5,J609+C610+D610-E610-H610-Assumptions!$C$5,0)</f>
        <v>0</v>
      </c>
      <c r="J610" s="4">
        <f t="shared" si="50"/>
        <v>781696.8914165498</v>
      </c>
      <c r="K610" s="4">
        <f t="shared" si="47"/>
        <v>19848.248516079035</v>
      </c>
      <c r="L610" s="9">
        <f>(IF((Assumptions!$C$12/12)-E610&lt;0,0,(Assumptions!$C$12/12)-E610))</f>
        <v>0</v>
      </c>
      <c r="O610" s="9">
        <f t="shared" si="48"/>
        <v>0</v>
      </c>
      <c r="P610" s="35">
        <f>Assumptions!$C$12/12</f>
        <v>2916.6666666666665</v>
      </c>
      <c r="Q610" s="9">
        <f>Assumptions!$C$13/12</f>
        <v>1833.3333333333333</v>
      </c>
    </row>
    <row r="611" spans="1:17">
      <c r="A611" s="3">
        <f>Evaporation!A610</f>
        <v>33117</v>
      </c>
      <c r="B611" s="9">
        <f t="shared" si="49"/>
        <v>1990</v>
      </c>
      <c r="C611" s="4">
        <f>Assumptions!$C$1/Assumptions!$C$2*VLOOKUP(A611,Inflow!$A$2:$B$781,2,FALSE)</f>
        <v>0</v>
      </c>
      <c r="D611">
        <f>VLOOKUP(A611,'Supplemental Flows'!$A$2:$B$781,2,FALSE)</f>
        <v>0</v>
      </c>
      <c r="E611" s="9">
        <f>VLOOKUP(J610,Assumptions!$D$33:$E$127,2)/12</f>
        <v>7500.0000278166981</v>
      </c>
      <c r="F611" s="4">
        <f>VLOOKUP(J610,'Capacity Curve'!$C$2:$E$98,3,TRUE)</f>
        <v>27300</v>
      </c>
      <c r="G611" s="12">
        <f>VLOOKUP(A611,Evaporation!$A$2:$F$781,6,FALSE)/12</f>
        <v>0.2482466666666667</v>
      </c>
      <c r="H611" s="4">
        <f t="shared" si="46"/>
        <v>6777.1340000000009</v>
      </c>
      <c r="I611" s="4">
        <f>IF(J610+C611+D611-E611-H611&gt;Assumptions!$C$5,J610+C611+D611-E611-H611-Assumptions!$C$5,0)</f>
        <v>0</v>
      </c>
      <c r="J611" s="4">
        <f t="shared" si="50"/>
        <v>767419.75738873309</v>
      </c>
      <c r="K611" s="4">
        <f t="shared" si="47"/>
        <v>19848.248516079035</v>
      </c>
      <c r="L611" s="9">
        <f>(IF((Assumptions!$C$12/12)-E611&lt;0,0,(Assumptions!$C$12/12)-E611))</f>
        <v>0</v>
      </c>
      <c r="O611" s="9">
        <f t="shared" si="48"/>
        <v>0</v>
      </c>
      <c r="P611" s="35">
        <f>Assumptions!$C$12/12</f>
        <v>2916.6666666666665</v>
      </c>
      <c r="Q611" s="9">
        <f>Assumptions!$C$13/12</f>
        <v>1833.3333333333333</v>
      </c>
    </row>
    <row r="612" spans="1:17">
      <c r="A612" s="3">
        <f>Evaporation!A611</f>
        <v>33147</v>
      </c>
      <c r="B612" s="9">
        <f t="shared" si="49"/>
        <v>1990</v>
      </c>
      <c r="C612" s="4">
        <f>Assumptions!$C$1/Assumptions!$C$2*VLOOKUP(A612,Inflow!$A$2:$B$781,2,FALSE)</f>
        <v>0</v>
      </c>
      <c r="D612">
        <f>VLOOKUP(A612,'Supplemental Flows'!$A$2:$B$781,2,FALSE)</f>
        <v>0</v>
      </c>
      <c r="E612" s="9">
        <f>VLOOKUP(J611,Assumptions!$D$33:$E$127,2)/12</f>
        <v>7500.0000278166981</v>
      </c>
      <c r="F612" s="4">
        <f>VLOOKUP(J611,'Capacity Curve'!$C$2:$E$98,3,TRUE)</f>
        <v>27300</v>
      </c>
      <c r="G612" s="12">
        <f>VLOOKUP(A612,Evaporation!$A$2:$F$781,6,FALSE)/12</f>
        <v>0.20936250000000003</v>
      </c>
      <c r="H612" s="4">
        <f t="shared" si="46"/>
        <v>5715.5962500000005</v>
      </c>
      <c r="I612" s="4">
        <f>IF(J611+C612+D612-E612-H612&gt;Assumptions!$C$5,J611+C612+D612-E612-H612-Assumptions!$C$5,0)</f>
        <v>0</v>
      </c>
      <c r="J612" s="4">
        <f t="shared" si="50"/>
        <v>754204.16111091641</v>
      </c>
      <c r="K612" s="4">
        <f t="shared" si="47"/>
        <v>19848.248516079035</v>
      </c>
      <c r="L612" s="9">
        <f>(IF((Assumptions!$C$12/12)-E612&lt;0,0,(Assumptions!$C$12/12)-E612))</f>
        <v>0</v>
      </c>
      <c r="O612" s="9">
        <f t="shared" si="48"/>
        <v>0</v>
      </c>
      <c r="P612" s="35">
        <f>Assumptions!$C$12/12</f>
        <v>2916.6666666666665</v>
      </c>
      <c r="Q612" s="9">
        <f>Assumptions!$C$13/12</f>
        <v>1833.3333333333333</v>
      </c>
    </row>
    <row r="613" spans="1:17">
      <c r="A613" s="3">
        <f>Evaporation!A612</f>
        <v>33178</v>
      </c>
      <c r="B613" s="9">
        <f t="shared" si="49"/>
        <v>1990</v>
      </c>
      <c r="C613" s="4">
        <f>Assumptions!$C$1/Assumptions!$C$2*VLOOKUP(A613,Inflow!$A$2:$B$781,2,FALSE)</f>
        <v>2079</v>
      </c>
      <c r="D613">
        <f>VLOOKUP(A613,'Supplemental Flows'!$A$2:$B$781,2,FALSE)</f>
        <v>0</v>
      </c>
      <c r="E613" s="9">
        <f>VLOOKUP(J612,Assumptions!$D$33:$E$127,2)/12</f>
        <v>7500.0000278166981</v>
      </c>
      <c r="F613" s="4">
        <f>VLOOKUP(J612,'Capacity Curve'!$C$2:$E$98,3,TRUE)</f>
        <v>27300</v>
      </c>
      <c r="G613" s="12">
        <f>VLOOKUP(A613,Evaporation!$A$2:$F$781,6,FALSE)/12</f>
        <v>-8.7586666666666688E-2</v>
      </c>
      <c r="H613" s="4">
        <f t="shared" si="46"/>
        <v>-2391.1160000000004</v>
      </c>
      <c r="I613" s="4">
        <f>IF(J612+C613+D613-E613-H613&gt;Assumptions!$C$5,J612+C613+D613-E613-H613-Assumptions!$C$5,0)</f>
        <v>0</v>
      </c>
      <c r="J613" s="4">
        <f t="shared" si="50"/>
        <v>751174.2770830997</v>
      </c>
      <c r="K613" s="4">
        <f t="shared" si="47"/>
        <v>19848.248516079035</v>
      </c>
      <c r="L613" s="9">
        <f>(IF((Assumptions!$C$12/12)-E613&lt;0,0,(Assumptions!$C$12/12)-E613))</f>
        <v>0</v>
      </c>
      <c r="O613" s="9">
        <f t="shared" si="48"/>
        <v>0</v>
      </c>
      <c r="P613" s="35">
        <f>Assumptions!$C$12/12</f>
        <v>2916.6666666666665</v>
      </c>
      <c r="Q613" s="9">
        <f>Assumptions!$C$13/12</f>
        <v>1833.3333333333333</v>
      </c>
    </row>
    <row r="614" spans="1:17">
      <c r="A614" s="3">
        <f>Evaporation!A613</f>
        <v>33208</v>
      </c>
      <c r="B614" s="9">
        <f t="shared" si="49"/>
        <v>1990</v>
      </c>
      <c r="C614" s="4">
        <f>Assumptions!$C$1/Assumptions!$C$2*VLOOKUP(A614,Inflow!$A$2:$B$781,2,FALSE)</f>
        <v>719</v>
      </c>
      <c r="D614">
        <f>VLOOKUP(A614,'Supplemental Flows'!$A$2:$B$781,2,FALSE)</f>
        <v>0</v>
      </c>
      <c r="E614" s="9">
        <f>VLOOKUP(J613,Assumptions!$D$33:$E$127,2)/12</f>
        <v>7500.0000278166981</v>
      </c>
      <c r="F614" s="4">
        <f>VLOOKUP(J613,'Capacity Curve'!$C$2:$E$98,3,TRUE)</f>
        <v>27300</v>
      </c>
      <c r="G614" s="12">
        <f>VLOOKUP(A614,Evaporation!$A$2:$F$781,6,FALSE)/12</f>
        <v>-2.7367500000000003E-2</v>
      </c>
      <c r="H614" s="4">
        <f t="shared" si="46"/>
        <v>-747.1327500000001</v>
      </c>
      <c r="I614" s="4">
        <f>IF(J613+C614+D614-E614-H614&gt;Assumptions!$C$5,J613+C614+D614-E614-H614-Assumptions!$C$5,0)</f>
        <v>0</v>
      </c>
      <c r="J614" s="4">
        <f t="shared" si="50"/>
        <v>745140.40980528295</v>
      </c>
      <c r="K614" s="4">
        <f t="shared" si="47"/>
        <v>19848.248516079035</v>
      </c>
      <c r="L614" s="9">
        <f>(IF((Assumptions!$C$12/12)-E614&lt;0,0,(Assumptions!$C$12/12)-E614))</f>
        <v>0</v>
      </c>
      <c r="M614" s="9">
        <f>SUM(L603:L614)</f>
        <v>0</v>
      </c>
      <c r="N614" s="9">
        <f>SUM(E603:E614)</f>
        <v>90000.000333800373</v>
      </c>
      <c r="O614" s="9">
        <f t="shared" si="48"/>
        <v>0</v>
      </c>
      <c r="P614" s="35">
        <f>Assumptions!$C$12/12</f>
        <v>2916.6666666666665</v>
      </c>
      <c r="Q614" s="9">
        <f>Assumptions!$C$13/12</f>
        <v>1833.3333333333333</v>
      </c>
    </row>
    <row r="615" spans="1:17">
      <c r="A615" s="3">
        <f>Evaporation!A614</f>
        <v>33239</v>
      </c>
      <c r="B615" s="9">
        <f t="shared" si="49"/>
        <v>1991</v>
      </c>
      <c r="C615" s="4">
        <f>Assumptions!$C$1/Assumptions!$C$2*VLOOKUP(A615,Inflow!$A$2:$B$781,2,FALSE)</f>
        <v>5608</v>
      </c>
      <c r="D615">
        <f>VLOOKUP(A615,'Supplemental Flows'!$A$2:$B$781,2,FALSE)</f>
        <v>0</v>
      </c>
      <c r="E615" s="9">
        <f>VLOOKUP(J614,Assumptions!$D$33:$E$127,2)/12</f>
        <v>7500.0000278166981</v>
      </c>
      <c r="F615" s="4">
        <f>VLOOKUP(J614,'Capacity Curve'!$C$2:$E$98,3,TRUE)</f>
        <v>27300</v>
      </c>
      <c r="G615" s="12">
        <f>VLOOKUP(A615,Evaporation!$A$2:$F$781,6,FALSE)/12</f>
        <v>-0.14701333333333333</v>
      </c>
      <c r="H615" s="4">
        <f t="shared" si="46"/>
        <v>-4013.4639999999999</v>
      </c>
      <c r="I615" s="4">
        <f>IF(J614+C615+D615-E615-H615&gt;Assumptions!$C$5,J614+C615+D615-E615-H615-Assumptions!$C$5,0)</f>
        <v>0</v>
      </c>
      <c r="J615" s="4">
        <f t="shared" si="50"/>
        <v>747261.87377746624</v>
      </c>
      <c r="K615" s="4">
        <f t="shared" si="47"/>
        <v>19848.248516079035</v>
      </c>
      <c r="L615" s="9">
        <f>(IF((Assumptions!$C$12/12)-E615&lt;0,0,(Assumptions!$C$12/12)-E615))</f>
        <v>0</v>
      </c>
      <c r="O615" s="9">
        <f t="shared" si="48"/>
        <v>0</v>
      </c>
      <c r="P615" s="35">
        <f>Assumptions!$C$12/12</f>
        <v>2916.6666666666665</v>
      </c>
      <c r="Q615" s="9">
        <f>Assumptions!$C$13/12</f>
        <v>1833.3333333333333</v>
      </c>
    </row>
    <row r="616" spans="1:17">
      <c r="A616" s="3">
        <f>Evaporation!A615</f>
        <v>33270</v>
      </c>
      <c r="B616" s="9">
        <f t="shared" si="49"/>
        <v>1991</v>
      </c>
      <c r="C616" s="4">
        <f>Assumptions!$C$1/Assumptions!$C$2*VLOOKUP(A616,Inflow!$A$2:$B$781,2,FALSE)</f>
        <v>3846</v>
      </c>
      <c r="D616">
        <f>VLOOKUP(A616,'Supplemental Flows'!$A$2:$B$781,2,FALSE)</f>
        <v>0</v>
      </c>
      <c r="E616" s="9">
        <f>VLOOKUP(J615,Assumptions!$D$33:$E$127,2)/12</f>
        <v>7500.0000278166981</v>
      </c>
      <c r="F616" s="4">
        <f>VLOOKUP(J615,'Capacity Curve'!$C$2:$E$98,3,TRUE)</f>
        <v>27300</v>
      </c>
      <c r="G616" s="12">
        <f>VLOOKUP(A616,Evaporation!$A$2:$F$781,6,FALSE)/12</f>
        <v>4.6423333333333337E-2</v>
      </c>
      <c r="H616" s="4">
        <f t="shared" si="46"/>
        <v>1267.3570000000002</v>
      </c>
      <c r="I616" s="4">
        <f>IF(J615+C616+D616-E616-H616&gt;Assumptions!$C$5,J615+C616+D616-E616-H616-Assumptions!$C$5,0)</f>
        <v>0</v>
      </c>
      <c r="J616" s="4">
        <f t="shared" si="50"/>
        <v>742340.51674964954</v>
      </c>
      <c r="K616" s="4">
        <f t="shared" si="47"/>
        <v>19848.248516079035</v>
      </c>
      <c r="L616" s="9">
        <f>(IF((Assumptions!$C$12/12)-E616&lt;0,0,(Assumptions!$C$12/12)-E616))</f>
        <v>0</v>
      </c>
      <c r="O616" s="9">
        <f t="shared" si="48"/>
        <v>0</v>
      </c>
      <c r="P616" s="35">
        <f>Assumptions!$C$12/12</f>
        <v>2916.6666666666665</v>
      </c>
      <c r="Q616" s="9">
        <f>Assumptions!$C$13/12</f>
        <v>1833.3333333333333</v>
      </c>
    </row>
    <row r="617" spans="1:17">
      <c r="A617" s="3">
        <f>Evaporation!A616</f>
        <v>33298</v>
      </c>
      <c r="B617" s="9">
        <f t="shared" si="49"/>
        <v>1991</v>
      </c>
      <c r="C617" s="4">
        <f>Assumptions!$C$1/Assumptions!$C$2*VLOOKUP(A617,Inflow!$A$2:$B$781,2,FALSE)</f>
        <v>3477</v>
      </c>
      <c r="D617">
        <f>VLOOKUP(A617,'Supplemental Flows'!$A$2:$B$781,2,FALSE)</f>
        <v>0</v>
      </c>
      <c r="E617" s="9">
        <f>VLOOKUP(J616,Assumptions!$D$33:$E$127,2)/12</f>
        <v>7500.0000278166981</v>
      </c>
      <c r="F617" s="4">
        <f>VLOOKUP(J616,'Capacity Curve'!$C$2:$E$98,3,TRUE)</f>
        <v>27300</v>
      </c>
      <c r="G617" s="12">
        <f>VLOOKUP(A617,Evaporation!$A$2:$F$781,6,FALSE)/12</f>
        <v>0.24704166666666671</v>
      </c>
      <c r="H617" s="4">
        <f t="shared" si="46"/>
        <v>6744.2375000000011</v>
      </c>
      <c r="I617" s="4">
        <f>IF(J616+C617+D617-E617-H617&gt;Assumptions!$C$5,J616+C617+D617-E617-H617-Assumptions!$C$5,0)</f>
        <v>0</v>
      </c>
      <c r="J617" s="4">
        <f t="shared" si="50"/>
        <v>731573.27922183275</v>
      </c>
      <c r="K617" s="4">
        <f t="shared" si="47"/>
        <v>19848.248516079035</v>
      </c>
      <c r="L617" s="9">
        <f>(IF((Assumptions!$C$12/12)-E617&lt;0,0,(Assumptions!$C$12/12)-E617))</f>
        <v>0</v>
      </c>
      <c r="O617" s="9">
        <f t="shared" si="48"/>
        <v>0</v>
      </c>
      <c r="P617" s="35">
        <f>Assumptions!$C$12/12</f>
        <v>2916.6666666666665</v>
      </c>
      <c r="Q617" s="9">
        <f>Assumptions!$C$13/12</f>
        <v>1833.3333333333333</v>
      </c>
    </row>
    <row r="618" spans="1:17">
      <c r="A618" s="3">
        <f>Evaporation!A617</f>
        <v>33329</v>
      </c>
      <c r="B618" s="9">
        <f t="shared" si="49"/>
        <v>1991</v>
      </c>
      <c r="C618" s="4">
        <f>Assumptions!$C$1/Assumptions!$C$2*VLOOKUP(A618,Inflow!$A$2:$B$781,2,FALSE)</f>
        <v>15272</v>
      </c>
      <c r="D618">
        <f>VLOOKUP(A618,'Supplemental Flows'!$A$2:$B$781,2,FALSE)</f>
        <v>0</v>
      </c>
      <c r="E618" s="9">
        <f>VLOOKUP(J617,Assumptions!$D$33:$E$127,2)/12</f>
        <v>7500.0000278166981</v>
      </c>
      <c r="F618" s="4">
        <f>VLOOKUP(J617,'Capacity Curve'!$C$2:$E$98,3,TRUE)</f>
        <v>27300</v>
      </c>
      <c r="G618" s="12">
        <f>VLOOKUP(A618,Evaporation!$A$2:$F$781,6,FALSE)/12</f>
        <v>8.3716666666666696E-3</v>
      </c>
      <c r="H618" s="4">
        <f t="shared" si="46"/>
        <v>228.54650000000009</v>
      </c>
      <c r="I618" s="4">
        <f>IF(J617+C618+D618-E618-H618&gt;Assumptions!$C$5,J617+C618+D618-E618-H618-Assumptions!$C$5,0)</f>
        <v>0</v>
      </c>
      <c r="J618" s="4">
        <f t="shared" si="50"/>
        <v>739116.73269401595</v>
      </c>
      <c r="K618" s="4">
        <f t="shared" si="47"/>
        <v>19848.248516079035</v>
      </c>
      <c r="L618" s="9">
        <f>(IF((Assumptions!$C$12/12)-E618&lt;0,0,(Assumptions!$C$12/12)-E618))</f>
        <v>0</v>
      </c>
      <c r="O618" s="9">
        <f t="shared" si="48"/>
        <v>0</v>
      </c>
      <c r="P618" s="35">
        <f>Assumptions!$C$12/12</f>
        <v>2916.6666666666665</v>
      </c>
      <c r="Q618" s="9">
        <f>Assumptions!$C$13/12</f>
        <v>1833.3333333333333</v>
      </c>
    </row>
    <row r="619" spans="1:17">
      <c r="A619" s="3">
        <f>Evaporation!A618</f>
        <v>33359</v>
      </c>
      <c r="B619" s="9">
        <f t="shared" si="49"/>
        <v>1991</v>
      </c>
      <c r="C619" s="4">
        <f>Assumptions!$C$1/Assumptions!$C$2*VLOOKUP(A619,Inflow!$A$2:$B$781,2,FALSE)</f>
        <v>15990</v>
      </c>
      <c r="D619">
        <f>VLOOKUP(A619,'Supplemental Flows'!$A$2:$B$781,2,FALSE)</f>
        <v>0</v>
      </c>
      <c r="E619" s="9">
        <f>VLOOKUP(J618,Assumptions!$D$33:$E$127,2)/12</f>
        <v>7500.0000278166981</v>
      </c>
      <c r="F619" s="4">
        <f>VLOOKUP(J618,'Capacity Curve'!$C$2:$E$98,3,TRUE)</f>
        <v>27300</v>
      </c>
      <c r="G619" s="12">
        <f>VLOOKUP(A619,Evaporation!$A$2:$F$781,6,FALSE)/12</f>
        <v>8.3333333333333176E-4</v>
      </c>
      <c r="H619" s="4">
        <f t="shared" si="46"/>
        <v>22.749999999999957</v>
      </c>
      <c r="I619" s="4">
        <f>IF(J618+C619+D619-E619-H619&gt;Assumptions!$C$5,J618+C619+D619-E619-H619-Assumptions!$C$5,0)</f>
        <v>0</v>
      </c>
      <c r="J619" s="4">
        <f t="shared" si="50"/>
        <v>747583.98266619921</v>
      </c>
      <c r="K619" s="4">
        <f t="shared" si="47"/>
        <v>19848.248516079035</v>
      </c>
      <c r="L619" s="9">
        <f>(IF((Assumptions!$C$12/12)-E619&lt;0,0,(Assumptions!$C$12/12)-E619))</f>
        <v>0</v>
      </c>
      <c r="O619" s="9">
        <f t="shared" si="48"/>
        <v>0</v>
      </c>
      <c r="P619" s="35">
        <f>Assumptions!$C$12/12</f>
        <v>2916.6666666666665</v>
      </c>
      <c r="Q619" s="9">
        <f>Assumptions!$C$13/12</f>
        <v>1833.3333333333333</v>
      </c>
    </row>
    <row r="620" spans="1:17">
      <c r="A620" s="3">
        <f>Evaporation!A619</f>
        <v>33390</v>
      </c>
      <c r="B620" s="9">
        <f t="shared" si="49"/>
        <v>1991</v>
      </c>
      <c r="C620" s="4">
        <f>Assumptions!$C$1/Assumptions!$C$2*VLOOKUP(A620,Inflow!$A$2:$B$781,2,FALSE)</f>
        <v>20836.425599999999</v>
      </c>
      <c r="D620">
        <f>VLOOKUP(A620,'Supplemental Flows'!$A$2:$B$781,2,FALSE)</f>
        <v>0</v>
      </c>
      <c r="E620" s="9">
        <f>VLOOKUP(J619,Assumptions!$D$33:$E$127,2)/12</f>
        <v>7500.0000278166981</v>
      </c>
      <c r="F620" s="4">
        <f>VLOOKUP(J619,'Capacity Curve'!$C$2:$E$98,3,TRUE)</f>
        <v>27300</v>
      </c>
      <c r="G620" s="12">
        <f>VLOOKUP(A620,Evaporation!$A$2:$F$781,6,FALSE)/12</f>
        <v>0.17322166666666669</v>
      </c>
      <c r="H620" s="4">
        <f t="shared" ref="H620:H683" si="51">F620*G620</f>
        <v>4728.951500000001</v>
      </c>
      <c r="I620" s="4">
        <f>IF(J619+C620+D620-E620-H620&gt;Assumptions!$C$5,J619+C620+D620-E620-H620-Assumptions!$C$5,0)</f>
        <v>0</v>
      </c>
      <c r="J620" s="4">
        <f t="shared" si="50"/>
        <v>756191.45673838246</v>
      </c>
      <c r="K620" s="4">
        <f t="shared" si="47"/>
        <v>19848.248516079035</v>
      </c>
      <c r="L620" s="9">
        <f>(IF((Assumptions!$C$12/12)-E620&lt;0,0,(Assumptions!$C$12/12)-E620))</f>
        <v>0</v>
      </c>
      <c r="O620" s="9">
        <f t="shared" si="48"/>
        <v>0</v>
      </c>
      <c r="P620" s="35">
        <f>Assumptions!$C$12/12</f>
        <v>2916.6666666666665</v>
      </c>
      <c r="Q620" s="9">
        <f>Assumptions!$C$13/12</f>
        <v>1833.3333333333333</v>
      </c>
    </row>
    <row r="621" spans="1:17">
      <c r="A621" s="3">
        <f>Evaporation!A620</f>
        <v>33420</v>
      </c>
      <c r="B621" s="9">
        <f t="shared" si="49"/>
        <v>1991</v>
      </c>
      <c r="C621" s="4">
        <f>Assumptions!$C$1/Assumptions!$C$2*VLOOKUP(A621,Inflow!$A$2:$B$781,2,FALSE)</f>
        <v>1454.1744000000001</v>
      </c>
      <c r="D621">
        <f>VLOOKUP(A621,'Supplemental Flows'!$A$2:$B$781,2,FALSE)</f>
        <v>0</v>
      </c>
      <c r="E621" s="9">
        <f>VLOOKUP(J620,Assumptions!$D$33:$E$127,2)/12</f>
        <v>7500.0000278166981</v>
      </c>
      <c r="F621" s="4">
        <f>VLOOKUP(J620,'Capacity Curve'!$C$2:$E$98,3,TRUE)</f>
        <v>27300</v>
      </c>
      <c r="G621" s="12">
        <f>VLOOKUP(A621,Evaporation!$A$2:$F$781,6,FALSE)/12</f>
        <v>0.48580416666666676</v>
      </c>
      <c r="H621" s="4">
        <f t="shared" si="51"/>
        <v>13262.453750000002</v>
      </c>
      <c r="I621" s="4">
        <f>IF(J620+C621+D621-E621-H621&gt;Assumptions!$C$5,J620+C621+D621-E621-H621-Assumptions!$C$5,0)</f>
        <v>0</v>
      </c>
      <c r="J621" s="4">
        <f t="shared" si="50"/>
        <v>736883.17736056575</v>
      </c>
      <c r="K621" s="4">
        <f t="shared" ref="K621:K684" si="52">IF(J621&lt;K620,J621,K620)</f>
        <v>19848.248516079035</v>
      </c>
      <c r="L621" s="9">
        <f>(IF((Assumptions!$C$12/12)-E621&lt;0,0,(Assumptions!$C$12/12)-E621))</f>
        <v>0</v>
      </c>
      <c r="O621" s="9">
        <f t="shared" si="48"/>
        <v>0</v>
      </c>
      <c r="P621" s="35">
        <f>Assumptions!$C$12/12</f>
        <v>2916.6666666666665</v>
      </c>
      <c r="Q621" s="9">
        <f>Assumptions!$C$13/12</f>
        <v>1833.3333333333333</v>
      </c>
    </row>
    <row r="622" spans="1:17">
      <c r="A622" s="3">
        <f>Evaporation!A621</f>
        <v>33451</v>
      </c>
      <c r="B622" s="9">
        <f t="shared" si="49"/>
        <v>1991</v>
      </c>
      <c r="C622" s="4">
        <f>Assumptions!$C$1/Assumptions!$C$2*VLOOKUP(A622,Inflow!$A$2:$B$781,2,FALSE)</f>
        <v>1496.4576</v>
      </c>
      <c r="D622">
        <f>VLOOKUP(A622,'Supplemental Flows'!$A$2:$B$781,2,FALSE)</f>
        <v>0</v>
      </c>
      <c r="E622" s="9">
        <f>VLOOKUP(J621,Assumptions!$D$33:$E$127,2)/12</f>
        <v>7500.0000278166981</v>
      </c>
      <c r="F622" s="4">
        <f>VLOOKUP(J621,'Capacity Curve'!$C$2:$E$98,3,TRUE)</f>
        <v>27300</v>
      </c>
      <c r="G622" s="12">
        <f>VLOOKUP(A622,Evaporation!$A$2:$F$781,6,FALSE)/12</f>
        <v>0.1872033333333333</v>
      </c>
      <c r="H622" s="4">
        <f t="shared" si="51"/>
        <v>5110.6509999999989</v>
      </c>
      <c r="I622" s="4">
        <f>IF(J621+C622+D622-E622-H622&gt;Assumptions!$C$5,J621+C622+D622-E622-H622-Assumptions!$C$5,0)</f>
        <v>0</v>
      </c>
      <c r="J622" s="4">
        <f t="shared" si="50"/>
        <v>725768.98393274902</v>
      </c>
      <c r="K622" s="4">
        <f t="shared" si="52"/>
        <v>19848.248516079035</v>
      </c>
      <c r="L622" s="9">
        <f>(IF((Assumptions!$C$12/12)-E622&lt;0,0,(Assumptions!$C$12/12)-E622))</f>
        <v>0</v>
      </c>
      <c r="O622" s="9">
        <f t="shared" si="48"/>
        <v>0</v>
      </c>
      <c r="P622" s="35">
        <f>Assumptions!$C$12/12</f>
        <v>2916.6666666666665</v>
      </c>
      <c r="Q622" s="9">
        <f>Assumptions!$C$13/12</f>
        <v>1833.3333333333333</v>
      </c>
    </row>
    <row r="623" spans="1:17">
      <c r="A623" s="3">
        <f>Evaporation!A622</f>
        <v>33482</v>
      </c>
      <c r="B623" s="9">
        <f t="shared" si="49"/>
        <v>1991</v>
      </c>
      <c r="C623" s="4">
        <f>Assumptions!$C$1/Assumptions!$C$2*VLOOKUP(A623,Inflow!$A$2:$B$781,2,FALSE)</f>
        <v>4031.6112000000003</v>
      </c>
      <c r="D623">
        <f>VLOOKUP(A623,'Supplemental Flows'!$A$2:$B$781,2,FALSE)</f>
        <v>0</v>
      </c>
      <c r="E623" s="9">
        <f>VLOOKUP(J622,Assumptions!$D$33:$E$127,2)/12</f>
        <v>7500.0000257943584</v>
      </c>
      <c r="F623" s="4">
        <f>VLOOKUP(J622,'Capacity Curve'!$C$2:$E$98,3,TRUE)</f>
        <v>26600</v>
      </c>
      <c r="G623" s="12">
        <f>VLOOKUP(A623,Evaporation!$A$2:$F$781,6,FALSE)/12</f>
        <v>0.1047825</v>
      </c>
      <c r="H623" s="4">
        <f t="shared" si="51"/>
        <v>2787.2145</v>
      </c>
      <c r="I623" s="4">
        <f>IF(J622+C623+D623-E623-H623&gt;Assumptions!$C$5,J622+C623+D623-E623-H623-Assumptions!$C$5,0)</f>
        <v>0</v>
      </c>
      <c r="J623" s="4">
        <f t="shared" si="50"/>
        <v>719513.38060695468</v>
      </c>
      <c r="K623" s="4">
        <f t="shared" si="52"/>
        <v>19848.248516079035</v>
      </c>
      <c r="L623" s="9">
        <f>(IF((Assumptions!$C$12/12)-E623&lt;0,0,(Assumptions!$C$12/12)-E623))</f>
        <v>0</v>
      </c>
      <c r="O623" s="9">
        <f t="shared" si="48"/>
        <v>0</v>
      </c>
      <c r="P623" s="35">
        <f>Assumptions!$C$12/12</f>
        <v>2916.6666666666665</v>
      </c>
      <c r="Q623" s="9">
        <f>Assumptions!$C$13/12</f>
        <v>1833.3333333333333</v>
      </c>
    </row>
    <row r="624" spans="1:17">
      <c r="A624" s="3">
        <f>Evaporation!A623</f>
        <v>33512</v>
      </c>
      <c r="B624" s="9">
        <f t="shared" si="49"/>
        <v>1991</v>
      </c>
      <c r="C624" s="4">
        <f>Assumptions!$C$1/Assumptions!$C$2*VLOOKUP(A624,Inflow!$A$2:$B$781,2,FALSE)</f>
        <v>41808.892800000001</v>
      </c>
      <c r="D624">
        <f>VLOOKUP(A624,'Supplemental Flows'!$A$2:$B$781,2,FALSE)</f>
        <v>0</v>
      </c>
      <c r="E624" s="9">
        <f>VLOOKUP(J623,Assumptions!$D$33:$E$127,2)/12</f>
        <v>7500.0000257943584</v>
      </c>
      <c r="F624" s="4">
        <f>VLOOKUP(J623,'Capacity Curve'!$C$2:$E$98,3,TRUE)</f>
        <v>26600</v>
      </c>
      <c r="G624" s="12">
        <f>VLOOKUP(A624,Evaporation!$A$2:$F$781,6,FALSE)/12</f>
        <v>-0.2585325</v>
      </c>
      <c r="H624" s="4">
        <f t="shared" si="51"/>
        <v>-6876.9645</v>
      </c>
      <c r="I624" s="4">
        <f>IF(J623+C624+D624-E624-H624&gt;Assumptions!$C$5,J623+C624+D624-E624-H624-Assumptions!$C$5,0)</f>
        <v>0</v>
      </c>
      <c r="J624" s="4">
        <f t="shared" si="50"/>
        <v>760699.23788116034</v>
      </c>
      <c r="K624" s="4">
        <f t="shared" si="52"/>
        <v>19848.248516079035</v>
      </c>
      <c r="L624" s="9">
        <f>(IF((Assumptions!$C$12/12)-E624&lt;0,0,(Assumptions!$C$12/12)-E624))</f>
        <v>0</v>
      </c>
      <c r="O624" s="9">
        <f t="shared" si="48"/>
        <v>0</v>
      </c>
      <c r="P624" s="35">
        <f>Assumptions!$C$12/12</f>
        <v>2916.6666666666665</v>
      </c>
      <c r="Q624" s="9">
        <f>Assumptions!$C$13/12</f>
        <v>1833.3333333333333</v>
      </c>
    </row>
    <row r="625" spans="1:17">
      <c r="A625" s="3">
        <f>Evaporation!A624</f>
        <v>33543</v>
      </c>
      <c r="B625" s="9">
        <f t="shared" si="49"/>
        <v>1991</v>
      </c>
      <c r="C625" s="4">
        <f>Assumptions!$C$1/Assumptions!$C$2*VLOOKUP(A625,Inflow!$A$2:$B$781,2,FALSE)</f>
        <v>19751.7696</v>
      </c>
      <c r="D625">
        <f>VLOOKUP(A625,'Supplemental Flows'!$A$2:$B$781,2,FALSE)</f>
        <v>0</v>
      </c>
      <c r="E625" s="9">
        <f>VLOOKUP(J624,Assumptions!$D$33:$E$127,2)/12</f>
        <v>7500.0000278166981</v>
      </c>
      <c r="F625" s="4">
        <f>VLOOKUP(J624,'Capacity Curve'!$C$2:$E$98,3,TRUE)</f>
        <v>27300</v>
      </c>
      <c r="G625" s="12">
        <f>VLOOKUP(A625,Evaporation!$A$2:$F$781,6,FALSE)/12</f>
        <v>7.8444166666666676E-2</v>
      </c>
      <c r="H625" s="4">
        <f t="shared" si="51"/>
        <v>2141.5257500000002</v>
      </c>
      <c r="I625" s="4">
        <f>IF(J624+C625+D625-E625-H625&gt;Assumptions!$C$5,J624+C625+D625-E625-H625-Assumptions!$C$5,0)</f>
        <v>0</v>
      </c>
      <c r="J625" s="4">
        <f t="shared" si="50"/>
        <v>770809.48170334357</v>
      </c>
      <c r="K625" s="4">
        <f t="shared" si="52"/>
        <v>19848.248516079035</v>
      </c>
      <c r="L625" s="9">
        <f>(IF((Assumptions!$C$12/12)-E625&lt;0,0,(Assumptions!$C$12/12)-E625))</f>
        <v>0</v>
      </c>
      <c r="O625" s="9">
        <f t="shared" si="48"/>
        <v>0</v>
      </c>
      <c r="P625" s="35">
        <f>Assumptions!$C$12/12</f>
        <v>2916.6666666666665</v>
      </c>
      <c r="Q625" s="9">
        <f>Assumptions!$C$13/12</f>
        <v>1833.3333333333333</v>
      </c>
    </row>
    <row r="626" spans="1:17">
      <c r="A626" s="3">
        <f>Evaporation!A625</f>
        <v>33573</v>
      </c>
      <c r="B626" s="9">
        <f t="shared" si="49"/>
        <v>1991</v>
      </c>
      <c r="C626" s="4">
        <f>Assumptions!$C$1/Assumptions!$C$2*VLOOKUP(A626,Inflow!$A$2:$B$781,2,FALSE)</f>
        <v>149335.0704</v>
      </c>
      <c r="D626">
        <f>VLOOKUP(A626,'Supplemental Flows'!$A$2:$B$781,2,FALSE)</f>
        <v>0</v>
      </c>
      <c r="E626" s="9">
        <f>VLOOKUP(J625,Assumptions!$D$33:$E$127,2)/12</f>
        <v>7500.0000278166981</v>
      </c>
      <c r="F626" s="4">
        <f>VLOOKUP(J625,'Capacity Curve'!$C$2:$E$98,3,TRUE)</f>
        <v>27300</v>
      </c>
      <c r="G626" s="12">
        <f>VLOOKUP(A626,Evaporation!$A$2:$F$781,6,FALSE)/12</f>
        <v>-0.49747666666666673</v>
      </c>
      <c r="H626" s="4">
        <f t="shared" si="51"/>
        <v>-13581.113000000001</v>
      </c>
      <c r="I626" s="4">
        <f>IF(J625+C626+D626-E626-H626&gt;Assumptions!$C$5,J625+C626+D626-E626-H626-Assumptions!$C$5,0)</f>
        <v>111725.66507552681</v>
      </c>
      <c r="J626" s="4">
        <f t="shared" si="50"/>
        <v>814500</v>
      </c>
      <c r="K626" s="4">
        <f t="shared" si="52"/>
        <v>19848.248516079035</v>
      </c>
      <c r="L626" s="9">
        <f>(IF((Assumptions!$C$12/12)-E626&lt;0,0,(Assumptions!$C$12/12)-E626))</f>
        <v>0</v>
      </c>
      <c r="M626" s="9">
        <f>SUM(L615:L626)</f>
        <v>0</v>
      </c>
      <c r="N626" s="9">
        <f>SUM(E615:E626)</f>
        <v>90000.000329755698</v>
      </c>
      <c r="O626" s="9">
        <f t="shared" si="48"/>
        <v>0</v>
      </c>
      <c r="P626" s="35">
        <f>Assumptions!$C$12/12</f>
        <v>2916.6666666666665</v>
      </c>
      <c r="Q626" s="9">
        <f>Assumptions!$C$13/12</f>
        <v>1833.3333333333333</v>
      </c>
    </row>
    <row r="627" spans="1:17">
      <c r="A627" s="3">
        <f>Evaporation!A626</f>
        <v>33604</v>
      </c>
      <c r="B627" s="9">
        <f t="shared" si="49"/>
        <v>1992</v>
      </c>
      <c r="C627" s="4">
        <f>Assumptions!$C$1/Assumptions!$C$2*VLOOKUP(A627,Inflow!$A$2:$B$781,2,FALSE)</f>
        <v>49346.332800000004</v>
      </c>
      <c r="D627">
        <f>VLOOKUP(A627,'Supplemental Flows'!$A$2:$B$781,2,FALSE)</f>
        <v>0</v>
      </c>
      <c r="E627" s="9">
        <f>VLOOKUP(J626,Assumptions!$D$33:$E$127,2)/12</f>
        <v>7500.0000278166981</v>
      </c>
      <c r="F627" s="4">
        <f>VLOOKUP(J626,'Capacity Curve'!$C$2:$E$98,3,TRUE)</f>
        <v>27300</v>
      </c>
      <c r="G627" s="12">
        <f>VLOOKUP(A627,Evaporation!$A$2:$F$781,6,FALSE)/12</f>
        <v>-0.13979750000000002</v>
      </c>
      <c r="H627" s="4">
        <f t="shared" si="51"/>
        <v>-3816.4717500000006</v>
      </c>
      <c r="I627" s="4">
        <f>IF(J626+C627+D627-E627-H627&gt;Assumptions!$C$5,J626+C627+D627-E627-H627-Assumptions!$C$5,0)</f>
        <v>45662.804522183258</v>
      </c>
      <c r="J627" s="4">
        <f t="shared" si="50"/>
        <v>814500</v>
      </c>
      <c r="K627" s="4">
        <f t="shared" si="52"/>
        <v>19848.248516079035</v>
      </c>
      <c r="L627" s="9">
        <f>(IF((Assumptions!$C$12/12)-E627&lt;0,0,(Assumptions!$C$12/12)-E627))</f>
        <v>0</v>
      </c>
      <c r="O627" s="9">
        <f t="shared" si="48"/>
        <v>0</v>
      </c>
      <c r="P627" s="35">
        <f>Assumptions!$C$12/12</f>
        <v>2916.6666666666665</v>
      </c>
      <c r="Q627" s="9">
        <f>Assumptions!$C$13/12</f>
        <v>1833.3333333333333</v>
      </c>
    </row>
    <row r="628" spans="1:17">
      <c r="A628" s="3">
        <f>Evaporation!A627</f>
        <v>33635</v>
      </c>
      <c r="B628" s="9">
        <f t="shared" si="49"/>
        <v>1992</v>
      </c>
      <c r="C628" s="4">
        <f>Assumptions!$C$1/Assumptions!$C$2*VLOOKUP(A628,Inflow!$A$2:$B$781,2,FALSE)</f>
        <v>34922.246400000004</v>
      </c>
      <c r="D628">
        <f>VLOOKUP(A628,'Supplemental Flows'!$A$2:$B$781,2,FALSE)</f>
        <v>0</v>
      </c>
      <c r="E628" s="9">
        <f>VLOOKUP(J627,Assumptions!$D$33:$E$127,2)/12</f>
        <v>7500.0000278166981</v>
      </c>
      <c r="F628" s="4">
        <f>VLOOKUP(J627,'Capacity Curve'!$C$2:$E$98,3,TRUE)</f>
        <v>27300</v>
      </c>
      <c r="G628" s="12">
        <f>VLOOKUP(A628,Evaporation!$A$2:$F$781,6,FALSE)/12</f>
        <v>-8.4208333333333329E-2</v>
      </c>
      <c r="H628" s="4">
        <f t="shared" si="51"/>
        <v>-2298.8874999999998</v>
      </c>
      <c r="I628" s="4">
        <f>IF(J627+C628+D628-E628-H628&gt;Assumptions!$C$5,J627+C628+D628-E628-H628-Assumptions!$C$5,0)</f>
        <v>29721.133872183273</v>
      </c>
      <c r="J628" s="4">
        <f t="shared" si="50"/>
        <v>814500</v>
      </c>
      <c r="K628" s="4">
        <f t="shared" si="52"/>
        <v>19848.248516079035</v>
      </c>
      <c r="L628" s="9">
        <f>(IF((Assumptions!$C$12/12)-E628&lt;0,0,(Assumptions!$C$12/12)-E628))</f>
        <v>0</v>
      </c>
      <c r="O628" s="9">
        <f t="shared" si="48"/>
        <v>0</v>
      </c>
      <c r="P628" s="35">
        <f>Assumptions!$C$12/12</f>
        <v>2916.6666666666665</v>
      </c>
      <c r="Q628" s="9">
        <f>Assumptions!$C$13/12</f>
        <v>1833.3333333333333</v>
      </c>
    </row>
    <row r="629" spans="1:17">
      <c r="A629" s="3">
        <f>Evaporation!A628</f>
        <v>33664</v>
      </c>
      <c r="B629" s="9">
        <f t="shared" si="49"/>
        <v>1992</v>
      </c>
      <c r="C629" s="4">
        <f>Assumptions!$C$1/Assumptions!$C$2*VLOOKUP(A629,Inflow!$A$2:$B$781,2,FALSE)</f>
        <v>30997.2624</v>
      </c>
      <c r="D629">
        <f>VLOOKUP(A629,'Supplemental Flows'!$A$2:$B$781,2,FALSE)</f>
        <v>0</v>
      </c>
      <c r="E629" s="9">
        <f>VLOOKUP(J628,Assumptions!$D$33:$E$127,2)/12</f>
        <v>7500.0000278166981</v>
      </c>
      <c r="F629" s="4">
        <f>VLOOKUP(J628,'Capacity Curve'!$C$2:$E$98,3,TRUE)</f>
        <v>27300</v>
      </c>
      <c r="G629" s="12">
        <f>VLOOKUP(A629,Evaporation!$A$2:$F$781,6,FALSE)/12</f>
        <v>5.7786666666666681E-2</v>
      </c>
      <c r="H629" s="4">
        <f t="shared" si="51"/>
        <v>1577.5760000000005</v>
      </c>
      <c r="I629" s="4">
        <f>IF(J628+C629+D629-E629-H629&gt;Assumptions!$C$5,J628+C629+D629-E629-H629-Assumptions!$C$5,0)</f>
        <v>21919.686372183263</v>
      </c>
      <c r="J629" s="4">
        <f t="shared" si="50"/>
        <v>814500</v>
      </c>
      <c r="K629" s="4">
        <f t="shared" si="52"/>
        <v>19848.248516079035</v>
      </c>
      <c r="L629" s="9">
        <f>(IF((Assumptions!$C$12/12)-E629&lt;0,0,(Assumptions!$C$12/12)-E629))</f>
        <v>0</v>
      </c>
      <c r="O629" s="9">
        <f t="shared" si="48"/>
        <v>0</v>
      </c>
      <c r="P629" s="35">
        <f>Assumptions!$C$12/12</f>
        <v>2916.6666666666665</v>
      </c>
      <c r="Q629" s="9">
        <f>Assumptions!$C$13/12</f>
        <v>1833.3333333333333</v>
      </c>
    </row>
    <row r="630" spans="1:17">
      <c r="A630" s="3">
        <f>Evaporation!A629</f>
        <v>33695</v>
      </c>
      <c r="B630" s="9">
        <f t="shared" si="49"/>
        <v>1992</v>
      </c>
      <c r="C630" s="4">
        <f>Assumptions!$C$1/Assumptions!$C$2*VLOOKUP(A630,Inflow!$A$2:$B$781,2,FALSE)</f>
        <v>10574.4768</v>
      </c>
      <c r="D630">
        <f>VLOOKUP(A630,'Supplemental Flows'!$A$2:$B$781,2,FALSE)</f>
        <v>0</v>
      </c>
      <c r="E630" s="9">
        <f>VLOOKUP(J629,Assumptions!$D$33:$E$127,2)/12</f>
        <v>7500.0000278166981</v>
      </c>
      <c r="F630" s="4">
        <f>VLOOKUP(J629,'Capacity Curve'!$C$2:$E$98,3,TRUE)</f>
        <v>27300</v>
      </c>
      <c r="G630" s="12">
        <f>VLOOKUP(A630,Evaporation!$A$2:$F$781,6,FALSE)/12</f>
        <v>0.18899583333333336</v>
      </c>
      <c r="H630" s="4">
        <f t="shared" si="51"/>
        <v>5159.5862500000012</v>
      </c>
      <c r="I630" s="4">
        <f>IF(J629+C630+D630-E630-H630&gt;Assumptions!$C$5,J629+C630+D630-E630-H630-Assumptions!$C$5,0)</f>
        <v>0</v>
      </c>
      <c r="J630" s="4">
        <f t="shared" si="50"/>
        <v>812414.89052218315</v>
      </c>
      <c r="K630" s="4">
        <f t="shared" si="52"/>
        <v>19848.248516079035</v>
      </c>
      <c r="L630" s="9">
        <f>(IF((Assumptions!$C$12/12)-E630&lt;0,0,(Assumptions!$C$12/12)-E630))</f>
        <v>0</v>
      </c>
      <c r="O630" s="9">
        <f t="shared" si="48"/>
        <v>0</v>
      </c>
      <c r="P630" s="35">
        <f>Assumptions!$C$12/12</f>
        <v>2916.6666666666665</v>
      </c>
      <c r="Q630" s="9">
        <f>Assumptions!$C$13/12</f>
        <v>1833.3333333333333</v>
      </c>
    </row>
    <row r="631" spans="1:17">
      <c r="A631" s="3">
        <f>Evaporation!A630</f>
        <v>33725</v>
      </c>
      <c r="B631" s="9">
        <f t="shared" si="49"/>
        <v>1992</v>
      </c>
      <c r="C631" s="4">
        <f>Assumptions!$C$1/Assumptions!$C$2*VLOOKUP(A631,Inflow!$A$2:$B$781,2,FALSE)</f>
        <v>15479.328</v>
      </c>
      <c r="D631">
        <f>VLOOKUP(A631,'Supplemental Flows'!$A$2:$B$781,2,FALSE)</f>
        <v>0</v>
      </c>
      <c r="E631" s="9">
        <f>VLOOKUP(J630,Assumptions!$D$33:$E$127,2)/12</f>
        <v>7500.0000278166981</v>
      </c>
      <c r="F631" s="4">
        <f>VLOOKUP(J630,'Capacity Curve'!$C$2:$E$98,3,TRUE)</f>
        <v>27300</v>
      </c>
      <c r="G631" s="12">
        <f>VLOOKUP(A631,Evaporation!$A$2:$F$781,6,FALSE)/12</f>
        <v>-0.14862916666666667</v>
      </c>
      <c r="H631" s="4">
        <f t="shared" si="51"/>
        <v>-4057.5762500000001</v>
      </c>
      <c r="I631" s="4">
        <f>IF(J630+C631+D631-E631-H631&gt;Assumptions!$C$5,J630+C631+D631-E631-H631-Assumptions!$C$5,0)</f>
        <v>9951.7947443664307</v>
      </c>
      <c r="J631" s="4">
        <f>IF(J630+C631+D631-H631-E631-I631&lt;0,0,J630+C631+D631-H631-E631-I631)</f>
        <v>814500</v>
      </c>
      <c r="K631" s="4">
        <f t="shared" si="52"/>
        <v>19848.248516079035</v>
      </c>
      <c r="L631" s="9">
        <f>(IF((Assumptions!$C$12/12)-E631&lt;0,0,(Assumptions!$C$12/12)-E631))</f>
        <v>0</v>
      </c>
      <c r="O631" s="9">
        <f t="shared" si="48"/>
        <v>0</v>
      </c>
      <c r="P631" s="35">
        <f>Assumptions!$C$12/12</f>
        <v>2916.6666666666665</v>
      </c>
      <c r="Q631" s="9">
        <f>Assumptions!$C$13/12</f>
        <v>1833.3333333333333</v>
      </c>
    </row>
    <row r="632" spans="1:17">
      <c r="A632" s="3">
        <f>Evaporation!A631</f>
        <v>33756</v>
      </c>
      <c r="B632" s="9">
        <f t="shared" si="49"/>
        <v>1992</v>
      </c>
      <c r="C632" s="4">
        <f>Assumptions!$C$1/Assumptions!$C$2*VLOOKUP(A632,Inflow!$A$2:$B$781,2,FALSE)</f>
        <v>22259.3472</v>
      </c>
      <c r="D632">
        <f>VLOOKUP(A632,'Supplemental Flows'!$A$2:$B$781,2,FALSE)</f>
        <v>0</v>
      </c>
      <c r="E632" s="9">
        <f>VLOOKUP(J631,Assumptions!$D$33:$E$127,2)/12</f>
        <v>7500.0000278166981</v>
      </c>
      <c r="F632" s="4">
        <f>VLOOKUP(J631,'Capacity Curve'!$C$2:$E$98,3,TRUE)</f>
        <v>27300</v>
      </c>
      <c r="G632" s="12">
        <f>VLOOKUP(A632,Evaporation!$A$2:$F$781,6,FALSE)/12</f>
        <v>-3.5169166666666668E-2</v>
      </c>
      <c r="H632" s="4">
        <f t="shared" si="51"/>
        <v>-960.11824999999999</v>
      </c>
      <c r="I632" s="4">
        <f>IF(J631+C632+D632-E632-H632&gt;Assumptions!$C$5,J631+C632+D632-E632-H632-Assumptions!$C$5,0)</f>
        <v>15719.465422183275</v>
      </c>
      <c r="J632" s="4">
        <f t="shared" si="50"/>
        <v>814500</v>
      </c>
      <c r="K632" s="4">
        <f t="shared" si="52"/>
        <v>19848.248516079035</v>
      </c>
      <c r="L632" s="9">
        <f>(IF((Assumptions!$C$12/12)-E632&lt;0,0,(Assumptions!$C$12/12)-E632))</f>
        <v>0</v>
      </c>
      <c r="O632" s="9">
        <f t="shared" si="48"/>
        <v>0</v>
      </c>
      <c r="P632" s="35">
        <f>Assumptions!$C$12/12</f>
        <v>2916.6666666666665</v>
      </c>
      <c r="Q632" s="9">
        <f>Assumptions!$C$13/12</f>
        <v>1833.3333333333333</v>
      </c>
    </row>
    <row r="633" spans="1:17">
      <c r="A633" s="3">
        <f>Evaporation!A632</f>
        <v>33786</v>
      </c>
      <c r="B633" s="9">
        <f t="shared" si="49"/>
        <v>1992</v>
      </c>
      <c r="C633" s="4">
        <f>Assumptions!$C$1/Assumptions!$C$2*VLOOKUP(A633,Inflow!$A$2:$B$781,2,FALSE)</f>
        <v>4884.6288000000004</v>
      </c>
      <c r="D633">
        <f>VLOOKUP(A633,'Supplemental Flows'!$A$2:$B$781,2,FALSE)</f>
        <v>0</v>
      </c>
      <c r="E633" s="9">
        <f>VLOOKUP(J632,Assumptions!$D$33:$E$127,2)/12</f>
        <v>7500.0000278166981</v>
      </c>
      <c r="F633" s="4">
        <f>VLOOKUP(J632,'Capacity Curve'!$C$2:$E$98,3,TRUE)</f>
        <v>27300</v>
      </c>
      <c r="G633" s="12">
        <f>VLOOKUP(A633,Evaporation!$A$2:$F$781,6,FALSE)/12</f>
        <v>0.34552833333333338</v>
      </c>
      <c r="H633" s="4">
        <f t="shared" si="51"/>
        <v>9432.9235000000008</v>
      </c>
      <c r="I633" s="4">
        <f>IF(J632+C633+D633-E633-H633&gt;Assumptions!$C$5,J632+C633+D633-E633-H633-Assumptions!$C$5,0)</f>
        <v>0</v>
      </c>
      <c r="J633" s="4">
        <f>IF(J632+C633+D633-H633-E633-I633&lt;0,0,J632+C633+D633-H633-E633-I633)</f>
        <v>802451.70527218317</v>
      </c>
      <c r="K633" s="4">
        <f t="shared" si="52"/>
        <v>19848.248516079035</v>
      </c>
      <c r="L633" s="9">
        <f>(IF((Assumptions!$C$12/12)-E633&lt;0,0,(Assumptions!$C$12/12)-E633))</f>
        <v>0</v>
      </c>
      <c r="O633" s="9">
        <f t="shared" si="48"/>
        <v>0</v>
      </c>
      <c r="P633" s="35">
        <f>Assumptions!$C$12/12</f>
        <v>2916.6666666666665</v>
      </c>
      <c r="Q633" s="9">
        <f>Assumptions!$C$13/12</f>
        <v>1833.3333333333333</v>
      </c>
    </row>
    <row r="634" spans="1:17">
      <c r="A634" s="3">
        <f>Evaporation!A633</f>
        <v>33817</v>
      </c>
      <c r="B634" s="9">
        <f t="shared" si="49"/>
        <v>1992</v>
      </c>
      <c r="C634" s="4">
        <f>Assumptions!$C$1/Assumptions!$C$2*VLOOKUP(A634,Inflow!$A$2:$B$781,2,FALSE)</f>
        <v>2684.0639999999999</v>
      </c>
      <c r="D634">
        <f>VLOOKUP(A634,'Supplemental Flows'!$A$2:$B$781,2,FALSE)</f>
        <v>0</v>
      </c>
      <c r="E634" s="9">
        <f>VLOOKUP(J633,Assumptions!$D$33:$E$127,2)/12</f>
        <v>7500.0000278166981</v>
      </c>
      <c r="F634" s="4">
        <f>VLOOKUP(J633,'Capacity Curve'!$C$2:$E$98,3,TRUE)</f>
        <v>27300</v>
      </c>
      <c r="G634" s="12">
        <f>VLOOKUP(A634,Evaporation!$A$2:$F$781,6,FALSE)/12</f>
        <v>0.34303166666666668</v>
      </c>
      <c r="H634" s="4">
        <f t="shared" si="51"/>
        <v>9364.7645000000011</v>
      </c>
      <c r="I634" s="4">
        <f>IF(J633+C634+D634-E634-H634&gt;Assumptions!$C$5,J633+C634+D634-E634-H634-Assumptions!$C$5,0)</f>
        <v>0</v>
      </c>
      <c r="J634" s="4">
        <f t="shared" si="50"/>
        <v>788271.00474436639</v>
      </c>
      <c r="K634" s="4">
        <f t="shared" si="52"/>
        <v>19848.248516079035</v>
      </c>
      <c r="L634" s="9">
        <f>(IF((Assumptions!$C$12/12)-E634&lt;0,0,(Assumptions!$C$12/12)-E634))</f>
        <v>0</v>
      </c>
      <c r="O634" s="9">
        <f t="shared" si="48"/>
        <v>0</v>
      </c>
      <c r="P634" s="35">
        <f>Assumptions!$C$12/12</f>
        <v>2916.6666666666665</v>
      </c>
      <c r="Q634" s="9">
        <f>Assumptions!$C$13/12</f>
        <v>1833.3333333333333</v>
      </c>
    </row>
    <row r="635" spans="1:17">
      <c r="A635" s="3">
        <f>Evaporation!A634</f>
        <v>33848</v>
      </c>
      <c r="B635" s="9">
        <f t="shared" si="49"/>
        <v>1992</v>
      </c>
      <c r="C635" s="4">
        <f>Assumptions!$C$1/Assumptions!$C$2*VLOOKUP(A635,Inflow!$A$2:$B$781,2,FALSE)</f>
        <v>2687.7408</v>
      </c>
      <c r="D635">
        <f>VLOOKUP(A635,'Supplemental Flows'!$A$2:$B$781,2,FALSE)</f>
        <v>0</v>
      </c>
      <c r="E635" s="9">
        <f>VLOOKUP(J634,Assumptions!$D$33:$E$127,2)/12</f>
        <v>7500.0000278166981</v>
      </c>
      <c r="F635" s="4">
        <f>VLOOKUP(J634,'Capacity Curve'!$C$2:$E$98,3,TRUE)</f>
        <v>27300</v>
      </c>
      <c r="G635" s="12">
        <f>VLOOKUP(A635,Evaporation!$A$2:$F$781,6,FALSE)/12</f>
        <v>0.13348583333333333</v>
      </c>
      <c r="H635" s="4">
        <f t="shared" si="51"/>
        <v>3644.1632500000001</v>
      </c>
      <c r="I635" s="4">
        <f>IF(J634+C635+D635-E635-H635&gt;Assumptions!$C$5,J634+C635+D635-E635-H635-Assumptions!$C$5,0)</f>
        <v>0</v>
      </c>
      <c r="J635" s="4">
        <f t="shared" si="50"/>
        <v>779814.5822665497</v>
      </c>
      <c r="K635" s="4">
        <f t="shared" si="52"/>
        <v>19848.248516079035</v>
      </c>
      <c r="L635" s="9">
        <f>(IF((Assumptions!$C$12/12)-E635&lt;0,0,(Assumptions!$C$12/12)-E635))</f>
        <v>0</v>
      </c>
      <c r="O635" s="9">
        <f t="shared" si="48"/>
        <v>0</v>
      </c>
      <c r="P635" s="35">
        <f>Assumptions!$C$12/12</f>
        <v>2916.6666666666665</v>
      </c>
      <c r="Q635" s="9">
        <f>Assumptions!$C$13/12</f>
        <v>1833.3333333333333</v>
      </c>
    </row>
    <row r="636" spans="1:17">
      <c r="A636" s="3">
        <f>Evaporation!A635</f>
        <v>33878</v>
      </c>
      <c r="B636" s="9">
        <f t="shared" si="49"/>
        <v>1992</v>
      </c>
      <c r="C636" s="4">
        <f>Assumptions!$C$1/Assumptions!$C$2*VLOOKUP(A636,Inflow!$A$2:$B$781,2,FALSE)</f>
        <v>1729.9344000000001</v>
      </c>
      <c r="D636">
        <f>VLOOKUP(A636,'Supplemental Flows'!$A$2:$B$781,2,FALSE)</f>
        <v>0</v>
      </c>
      <c r="E636" s="9">
        <f>VLOOKUP(J635,Assumptions!$D$33:$E$127,2)/12</f>
        <v>7500.0000278166981</v>
      </c>
      <c r="F636" s="4">
        <f>VLOOKUP(J635,'Capacity Curve'!$C$2:$E$98,3,TRUE)</f>
        <v>27300</v>
      </c>
      <c r="G636" s="12">
        <f>VLOOKUP(A636,Evaporation!$A$2:$F$781,6,FALSE)/12</f>
        <v>0.28630833333333333</v>
      </c>
      <c r="H636" s="4">
        <f t="shared" si="51"/>
        <v>7816.2174999999997</v>
      </c>
      <c r="I636" s="4">
        <f>IF(J635+C636+D636-E636-H636&gt;Assumptions!$C$5,J635+C636+D636-E636-H636-Assumptions!$C$5,0)</f>
        <v>0</v>
      </c>
      <c r="J636" s="4">
        <f t="shared" si="50"/>
        <v>766228.29913873295</v>
      </c>
      <c r="K636" s="4">
        <f t="shared" si="52"/>
        <v>19848.248516079035</v>
      </c>
      <c r="L636" s="9">
        <f>(IF((Assumptions!$C$12/12)-E636&lt;0,0,(Assumptions!$C$12/12)-E636))</f>
        <v>0</v>
      </c>
      <c r="O636" s="9">
        <f t="shared" si="48"/>
        <v>0</v>
      </c>
      <c r="P636" s="35">
        <f>Assumptions!$C$12/12</f>
        <v>2916.6666666666665</v>
      </c>
      <c r="Q636" s="9">
        <f>Assumptions!$C$13/12</f>
        <v>1833.3333333333333</v>
      </c>
    </row>
    <row r="637" spans="1:17">
      <c r="A637" s="3">
        <f>Evaporation!A636</f>
        <v>33909</v>
      </c>
      <c r="B637" s="9">
        <f t="shared" si="49"/>
        <v>1992</v>
      </c>
      <c r="C637" s="4">
        <f>Assumptions!$C$1/Assumptions!$C$2*VLOOKUP(A637,Inflow!$A$2:$B$781,2,FALSE)</f>
        <v>3781.5888</v>
      </c>
      <c r="D637">
        <f>VLOOKUP(A637,'Supplemental Flows'!$A$2:$B$781,2,FALSE)</f>
        <v>0</v>
      </c>
      <c r="E637" s="9">
        <f>VLOOKUP(J636,Assumptions!$D$33:$E$127,2)/12</f>
        <v>7500.0000278166981</v>
      </c>
      <c r="F637" s="4">
        <f>VLOOKUP(J636,'Capacity Curve'!$C$2:$E$98,3,TRUE)</f>
        <v>27300</v>
      </c>
      <c r="G637" s="12">
        <f>VLOOKUP(A637,Evaporation!$A$2:$F$781,6,FALSE)/12</f>
        <v>-0.10274500000000002</v>
      </c>
      <c r="H637" s="4">
        <f t="shared" si="51"/>
        <v>-2804.9385000000007</v>
      </c>
      <c r="I637" s="4">
        <f>IF(J636+C637+D637-E637-H637&gt;Assumptions!$C$5,J636+C637+D637-E637-H637-Assumptions!$C$5,0)</f>
        <v>0</v>
      </c>
      <c r="J637" s="4">
        <f t="shared" si="50"/>
        <v>765314.82641091628</v>
      </c>
      <c r="K637" s="4">
        <f t="shared" si="52"/>
        <v>19848.248516079035</v>
      </c>
      <c r="L637" s="9">
        <f>(IF((Assumptions!$C$12/12)-E637&lt;0,0,(Assumptions!$C$12/12)-E637))</f>
        <v>0</v>
      </c>
      <c r="O637" s="9">
        <f t="shared" si="48"/>
        <v>0</v>
      </c>
      <c r="P637" s="35">
        <f>Assumptions!$C$12/12</f>
        <v>2916.6666666666665</v>
      </c>
      <c r="Q637" s="9">
        <f>Assumptions!$C$13/12</f>
        <v>1833.3333333333333</v>
      </c>
    </row>
    <row r="638" spans="1:17">
      <c r="A638" s="3">
        <f>Evaporation!A637</f>
        <v>33939</v>
      </c>
      <c r="B638" s="9">
        <f t="shared" si="49"/>
        <v>1992</v>
      </c>
      <c r="C638" s="4">
        <f>Assumptions!$C$1/Assumptions!$C$2*VLOOKUP(A638,Inflow!$A$2:$B$781,2,FALSE)</f>
        <v>26425.161599999999</v>
      </c>
      <c r="D638">
        <f>VLOOKUP(A638,'Supplemental Flows'!$A$2:$B$781,2,FALSE)</f>
        <v>0</v>
      </c>
      <c r="E638" s="9">
        <f>VLOOKUP(J637,Assumptions!$D$33:$E$127,2)/12</f>
        <v>7500.0000278166981</v>
      </c>
      <c r="F638" s="4">
        <f>VLOOKUP(J637,'Capacity Curve'!$C$2:$E$98,3,TRUE)</f>
        <v>27300</v>
      </c>
      <c r="G638" s="12">
        <f>VLOOKUP(A638,Evaporation!$A$2:$F$781,6,FALSE)/12</f>
        <v>-0.21449333333333334</v>
      </c>
      <c r="H638" s="4">
        <f t="shared" si="51"/>
        <v>-5855.6680000000006</v>
      </c>
      <c r="I638" s="4">
        <f>IF(J637+C638+D638-E638-H638&gt;Assumptions!$C$5,J637+C638+D638-E638-H638-Assumptions!$C$5,0)</f>
        <v>0</v>
      </c>
      <c r="J638" s="4">
        <f>IF(J637+C638+D638-H638-E638-I638&lt;0,0,J637+C638+D638-H638-E638-I638)</f>
        <v>790095.65598309948</v>
      </c>
      <c r="K638" s="4">
        <f t="shared" si="52"/>
        <v>19848.248516079035</v>
      </c>
      <c r="L638" s="9">
        <f>(IF((Assumptions!$C$12/12)-E638&lt;0,0,(Assumptions!$C$12/12)-E638))</f>
        <v>0</v>
      </c>
      <c r="M638" s="9">
        <f>SUM(L627:L638)</f>
        <v>0</v>
      </c>
      <c r="N638" s="9">
        <f>SUM(E627:E638)</f>
        <v>90000.000333800373</v>
      </c>
      <c r="O638" s="9">
        <f t="shared" si="48"/>
        <v>0</v>
      </c>
      <c r="P638" s="35">
        <f>Assumptions!$C$12/12</f>
        <v>2916.6666666666665</v>
      </c>
      <c r="Q638" s="9">
        <f>Assumptions!$C$13/12</f>
        <v>1833.3333333333333</v>
      </c>
    </row>
    <row r="639" spans="1:17">
      <c r="A639" s="3">
        <f>Evaporation!A638</f>
        <v>33970</v>
      </c>
      <c r="B639" s="9">
        <f t="shared" si="49"/>
        <v>1993</v>
      </c>
      <c r="C639" s="4">
        <f>Assumptions!$C$1/Assumptions!$C$2*VLOOKUP(A639,Inflow!$A$2:$B$781,2,FALSE)</f>
        <v>9414.4464000000007</v>
      </c>
      <c r="D639">
        <f>VLOOKUP(A639,'Supplemental Flows'!$A$2:$B$781,2,FALSE)</f>
        <v>0</v>
      </c>
      <c r="E639" s="9">
        <f>VLOOKUP(J638,Assumptions!$D$33:$E$127,2)/12</f>
        <v>7500.0000278166981</v>
      </c>
      <c r="F639" s="4">
        <f>VLOOKUP(J638,'Capacity Curve'!$C$2:$E$98,3,TRUE)</f>
        <v>27300</v>
      </c>
      <c r="G639" s="12">
        <f>VLOOKUP(A639,Evaporation!$A$2:$F$781,6,FALSE)/12</f>
        <v>-4.1261666666666669E-2</v>
      </c>
      <c r="H639" s="4">
        <f t="shared" si="51"/>
        <v>-1126.4435000000001</v>
      </c>
      <c r="I639" s="4">
        <f>IF(J638+C639+D639-E639-H639&gt;Assumptions!$C$5,J638+C639+D639-E639-H639-Assumptions!$C$5,0)</f>
        <v>0</v>
      </c>
      <c r="J639" s="4">
        <f t="shared" si="50"/>
        <v>793136.54585528281</v>
      </c>
      <c r="K639" s="4">
        <f t="shared" si="52"/>
        <v>19848.248516079035</v>
      </c>
      <c r="L639" s="9">
        <f>(IF((Assumptions!$C$12/12)-E639&lt;0,0,(Assumptions!$C$12/12)-E639))</f>
        <v>0</v>
      </c>
      <c r="O639" s="9">
        <f t="shared" si="48"/>
        <v>0</v>
      </c>
      <c r="P639" s="35">
        <f>Assumptions!$C$12/12</f>
        <v>2916.6666666666665</v>
      </c>
      <c r="Q639" s="9">
        <f>Assumptions!$C$13/12</f>
        <v>1833.3333333333333</v>
      </c>
    </row>
    <row r="640" spans="1:17">
      <c r="A640" s="3">
        <f>Evaporation!A639</f>
        <v>34001</v>
      </c>
      <c r="B640" s="9">
        <f t="shared" si="49"/>
        <v>1993</v>
      </c>
      <c r="C640" s="4">
        <f>Assumptions!$C$1/Assumptions!$C$2*VLOOKUP(A640,Inflow!$A$2:$B$781,2,FALSE)</f>
        <v>50787.638400000003</v>
      </c>
      <c r="D640">
        <f>VLOOKUP(A640,'Supplemental Flows'!$A$2:$B$781,2,FALSE)</f>
        <v>0</v>
      </c>
      <c r="E640" s="9">
        <f>VLOOKUP(J639,Assumptions!$D$33:$E$127,2)/12</f>
        <v>7500.0000278166981</v>
      </c>
      <c r="F640" s="4">
        <f>VLOOKUP(J639,'Capacity Curve'!$C$2:$E$98,3,TRUE)</f>
        <v>27300</v>
      </c>
      <c r="G640" s="12">
        <f>VLOOKUP(A640,Evaporation!$A$2:$F$781,6,FALSE)/12</f>
        <v>-0.22462916666666666</v>
      </c>
      <c r="H640" s="4">
        <f t="shared" si="51"/>
        <v>-6132.3762499999993</v>
      </c>
      <c r="I640" s="4">
        <f>IF(J639+C640+D640-E640-H640&gt;Assumptions!$C$5,J639+C640+D640-E640-H640-Assumptions!$C$5,0)</f>
        <v>28056.56047746609</v>
      </c>
      <c r="J640" s="4">
        <f t="shared" si="50"/>
        <v>814500</v>
      </c>
      <c r="K640" s="4">
        <f t="shared" si="52"/>
        <v>19848.248516079035</v>
      </c>
      <c r="L640" s="9">
        <f>(IF((Assumptions!$C$12/12)-E640&lt;0,0,(Assumptions!$C$12/12)-E640))</f>
        <v>0</v>
      </c>
      <c r="O640" s="9">
        <f t="shared" si="48"/>
        <v>0</v>
      </c>
      <c r="P640" s="35">
        <f>Assumptions!$C$12/12</f>
        <v>2916.6666666666665</v>
      </c>
      <c r="Q640" s="9">
        <f>Assumptions!$C$13/12</f>
        <v>1833.3333333333333</v>
      </c>
    </row>
    <row r="641" spans="1:17">
      <c r="A641" s="3">
        <f>Evaporation!A640</f>
        <v>34029</v>
      </c>
      <c r="B641" s="9">
        <f t="shared" si="49"/>
        <v>1993</v>
      </c>
      <c r="C641" s="4">
        <f>Assumptions!$C$1/Assumptions!$C$2*VLOOKUP(A641,Inflow!$A$2:$B$781,2,FALSE)</f>
        <v>34043.491200000004</v>
      </c>
      <c r="D641">
        <f>VLOOKUP(A641,'Supplemental Flows'!$A$2:$B$781,2,FALSE)</f>
        <v>0</v>
      </c>
      <c r="E641" s="9">
        <f>VLOOKUP(J640,Assumptions!$D$33:$E$127,2)/12</f>
        <v>7500.0000278166981</v>
      </c>
      <c r="F641" s="4">
        <f>VLOOKUP(J640,'Capacity Curve'!$C$2:$E$98,3,TRUE)</f>
        <v>27300</v>
      </c>
      <c r="G641" s="12">
        <f>VLOOKUP(A641,Evaporation!$A$2:$F$781,6,FALSE)/12</f>
        <v>-4.058333333333321E-4</v>
      </c>
      <c r="H641" s="4">
        <f t="shared" si="51"/>
        <v>-11.079249999999966</v>
      </c>
      <c r="I641" s="4">
        <f>IF(J640+C641+D641-E641-H641&gt;Assumptions!$C$5,J640+C641+D641-E641-H641-Assumptions!$C$5,0)</f>
        <v>26554.570422183257</v>
      </c>
      <c r="J641" s="4">
        <f t="shared" si="50"/>
        <v>814500</v>
      </c>
      <c r="K641" s="4">
        <f t="shared" si="52"/>
        <v>19848.248516079035</v>
      </c>
      <c r="L641" s="9">
        <f>(IF((Assumptions!$C$12/12)-E641&lt;0,0,(Assumptions!$C$12/12)-E641))</f>
        <v>0</v>
      </c>
      <c r="O641" s="9">
        <f t="shared" si="48"/>
        <v>0</v>
      </c>
      <c r="P641" s="35">
        <f>Assumptions!$C$12/12</f>
        <v>2916.6666666666665</v>
      </c>
      <c r="Q641" s="9">
        <f>Assumptions!$C$13/12</f>
        <v>1833.3333333333333</v>
      </c>
    </row>
    <row r="642" spans="1:17">
      <c r="A642" s="3">
        <f>Evaporation!A641</f>
        <v>34060</v>
      </c>
      <c r="B642" s="9">
        <f t="shared" si="49"/>
        <v>1993</v>
      </c>
      <c r="C642" s="4">
        <f>Assumptions!$C$1/Assumptions!$C$2*VLOOKUP(A642,Inflow!$A$2:$B$781,2,FALSE)</f>
        <v>17997.936000000002</v>
      </c>
      <c r="D642">
        <f>VLOOKUP(A642,'Supplemental Flows'!$A$2:$B$781,2,FALSE)</f>
        <v>0</v>
      </c>
      <c r="E642" s="9">
        <f>VLOOKUP(J641,Assumptions!$D$33:$E$127,2)/12</f>
        <v>7500.0000278166981</v>
      </c>
      <c r="F642" s="4">
        <f>VLOOKUP(J641,'Capacity Curve'!$C$2:$E$98,3,TRUE)</f>
        <v>27300</v>
      </c>
      <c r="G642" s="12">
        <f>VLOOKUP(A642,Evaporation!$A$2:$F$781,6,FALSE)/12</f>
        <v>1.576E-2</v>
      </c>
      <c r="H642" s="4">
        <f t="shared" si="51"/>
        <v>430.24799999999999</v>
      </c>
      <c r="I642" s="4">
        <f>IF(J641+C642+D642-E642-H642&gt;Assumptions!$C$5,J641+C642+D642-E642-H642-Assumptions!$C$5,0)</f>
        <v>10067.687972183223</v>
      </c>
      <c r="J642" s="4">
        <f t="shared" si="50"/>
        <v>814500</v>
      </c>
      <c r="K642" s="4">
        <f t="shared" si="52"/>
        <v>19848.248516079035</v>
      </c>
      <c r="L642" s="9">
        <f>(IF((Assumptions!$C$12/12)-E642&lt;0,0,(Assumptions!$C$12/12)-E642))</f>
        <v>0</v>
      </c>
      <c r="O642" s="9">
        <f t="shared" si="48"/>
        <v>0</v>
      </c>
      <c r="P642" s="35">
        <f>Assumptions!$C$12/12</f>
        <v>2916.6666666666665</v>
      </c>
      <c r="Q642" s="9">
        <f>Assumptions!$C$13/12</f>
        <v>1833.3333333333333</v>
      </c>
    </row>
    <row r="643" spans="1:17">
      <c r="A643" s="3">
        <f>Evaporation!A642</f>
        <v>34090</v>
      </c>
      <c r="B643" s="9">
        <f t="shared" si="49"/>
        <v>1993</v>
      </c>
      <c r="C643" s="4">
        <f>Assumptions!$C$1/Assumptions!$C$2*VLOOKUP(A643,Inflow!$A$2:$B$781,2,FALSE)</f>
        <v>46061.112000000001</v>
      </c>
      <c r="D643">
        <f>VLOOKUP(A643,'Supplemental Flows'!$A$2:$B$781,2,FALSE)</f>
        <v>0</v>
      </c>
      <c r="E643" s="9">
        <f>VLOOKUP(J642,Assumptions!$D$33:$E$127,2)/12</f>
        <v>7500.0000278166981</v>
      </c>
      <c r="F643" s="4">
        <f>VLOOKUP(J642,'Capacity Curve'!$C$2:$E$98,3,TRUE)</f>
        <v>27300</v>
      </c>
      <c r="G643" s="12">
        <f>VLOOKUP(A643,Evaporation!$A$2:$F$781,6,FALSE)/12</f>
        <v>0.11610250000000001</v>
      </c>
      <c r="H643" s="4">
        <f t="shared" si="51"/>
        <v>3169.5982500000005</v>
      </c>
      <c r="I643" s="4">
        <f>IF(J642+C643+D643-E643-H643&gt;Assumptions!$C$5,J642+C643+D643-E643-H643-Assumptions!$C$5,0)</f>
        <v>35391.513722183183</v>
      </c>
      <c r="J643" s="4">
        <f t="shared" si="50"/>
        <v>814500</v>
      </c>
      <c r="K643" s="4">
        <f t="shared" si="52"/>
        <v>19848.248516079035</v>
      </c>
      <c r="L643" s="9">
        <f>(IF((Assumptions!$C$12/12)-E643&lt;0,0,(Assumptions!$C$12/12)-E643))</f>
        <v>0</v>
      </c>
      <c r="O643" s="9">
        <f t="shared" ref="O643:O686" si="53">AVERAGE($L$3:$L$686)</f>
        <v>0</v>
      </c>
      <c r="P643" s="35">
        <f>Assumptions!$C$12/12</f>
        <v>2916.6666666666665</v>
      </c>
      <c r="Q643" s="9">
        <f>Assumptions!$C$13/12</f>
        <v>1833.3333333333333</v>
      </c>
    </row>
    <row r="644" spans="1:17">
      <c r="A644" s="3">
        <f>Evaporation!A643</f>
        <v>34121</v>
      </c>
      <c r="B644" s="9">
        <f t="shared" ref="B644:B686" si="54">YEAR(A644)</f>
        <v>1993</v>
      </c>
      <c r="C644" s="4">
        <f>Assumptions!$C$1/Assumptions!$C$2*VLOOKUP(A644,Inflow!$A$2:$B$781,2,FALSE)</f>
        <v>57852.609600000003</v>
      </c>
      <c r="D644">
        <f>VLOOKUP(A644,'Supplemental Flows'!$A$2:$B$781,2,FALSE)</f>
        <v>0</v>
      </c>
      <c r="E644" s="9">
        <f>VLOOKUP(J643,Assumptions!$D$33:$E$127,2)/12</f>
        <v>7500.0000278166981</v>
      </c>
      <c r="F644" s="4">
        <f>VLOOKUP(J643,'Capacity Curve'!$C$2:$E$98,3,TRUE)</f>
        <v>27300</v>
      </c>
      <c r="G644" s="12">
        <f>VLOOKUP(A644,Evaporation!$A$2:$F$781,6,FALSE)/12</f>
        <v>0.19972333333333334</v>
      </c>
      <c r="H644" s="4">
        <f t="shared" si="51"/>
        <v>5452.4470000000001</v>
      </c>
      <c r="I644" s="4">
        <f>IF(J643+C644+D644-E644-H644&gt;Assumptions!$C$5,J643+C644+D644-E644-H644-Assumptions!$C$5,0)</f>
        <v>44900.162572183181</v>
      </c>
      <c r="J644" s="4">
        <f t="shared" ref="J644:J686" si="55">IF(J643+C644+D644-H644-E644-I644&lt;0,0,J643+C644+D644-H644-E644-I644)</f>
        <v>814500</v>
      </c>
      <c r="K644" s="4">
        <f t="shared" si="52"/>
        <v>19848.248516079035</v>
      </c>
      <c r="L644" s="9">
        <f>(IF((Assumptions!$C$12/12)-E644&lt;0,0,(Assumptions!$C$12/12)-E644))</f>
        <v>0</v>
      </c>
      <c r="O644" s="9">
        <f t="shared" si="53"/>
        <v>0</v>
      </c>
      <c r="P644" s="35">
        <f>Assumptions!$C$12/12</f>
        <v>2916.6666666666665</v>
      </c>
      <c r="Q644" s="9">
        <f>Assumptions!$C$13/12</f>
        <v>1833.3333333333333</v>
      </c>
    </row>
    <row r="645" spans="1:17">
      <c r="A645" s="3">
        <f>Evaporation!A644</f>
        <v>34151</v>
      </c>
      <c r="B645" s="9">
        <f t="shared" si="54"/>
        <v>1993</v>
      </c>
      <c r="C645" s="4">
        <f>Assumptions!$C$1/Assumptions!$C$2*VLOOKUP(A645,Inflow!$A$2:$B$781,2,FALSE)</f>
        <v>1419.2447999999999</v>
      </c>
      <c r="D645">
        <f>VLOOKUP(A645,'Supplemental Flows'!$A$2:$B$781,2,FALSE)</f>
        <v>0</v>
      </c>
      <c r="E645" s="9">
        <f>VLOOKUP(J644,Assumptions!$D$33:$E$127,2)/12</f>
        <v>7500.0000278166981</v>
      </c>
      <c r="F645" s="4">
        <f>VLOOKUP(J644,'Capacity Curve'!$C$2:$E$98,3,TRUE)</f>
        <v>27300</v>
      </c>
      <c r="G645" s="12">
        <f>VLOOKUP(A645,Evaporation!$A$2:$F$781,6,FALSE)/12</f>
        <v>0.87384000000000006</v>
      </c>
      <c r="H645" s="4">
        <f t="shared" si="51"/>
        <v>23855.832000000002</v>
      </c>
      <c r="I645" s="4">
        <f>IF(J644+C645+D645-E645-H645&gt;Assumptions!$C$5,J644+C645+D645-E645-H645-Assumptions!$C$5,0)</f>
        <v>0</v>
      </c>
      <c r="J645" s="4">
        <f t="shared" si="55"/>
        <v>784563.41277218319</v>
      </c>
      <c r="K645" s="4">
        <f t="shared" si="52"/>
        <v>19848.248516079035</v>
      </c>
      <c r="L645" s="9">
        <f>(IF((Assumptions!$C$12/12)-E645&lt;0,0,(Assumptions!$C$12/12)-E645))</f>
        <v>0</v>
      </c>
      <c r="O645" s="9">
        <f t="shared" si="53"/>
        <v>0</v>
      </c>
      <c r="P645" s="35">
        <f>Assumptions!$C$12/12</f>
        <v>2916.6666666666665</v>
      </c>
      <c r="Q645" s="9">
        <f>Assumptions!$C$13/12</f>
        <v>1833.3333333333333</v>
      </c>
    </row>
    <row r="646" spans="1:17">
      <c r="A646" s="3">
        <f>Evaporation!A645</f>
        <v>34182</v>
      </c>
      <c r="B646" s="9">
        <f t="shared" si="54"/>
        <v>1993</v>
      </c>
      <c r="C646" s="4">
        <f>Assumptions!$C$1/Assumptions!$C$2*VLOOKUP(A646,Inflow!$A$2:$B$781,2,FALSE)</f>
        <v>441.21600000000001</v>
      </c>
      <c r="D646">
        <f>VLOOKUP(A646,'Supplemental Flows'!$A$2:$B$781,2,FALSE)</f>
        <v>0</v>
      </c>
      <c r="E646" s="9">
        <f>VLOOKUP(J645,Assumptions!$D$33:$E$127,2)/12</f>
        <v>7500.0000278166981</v>
      </c>
      <c r="F646" s="4">
        <f>VLOOKUP(J645,'Capacity Curve'!$C$2:$E$98,3,TRUE)</f>
        <v>27300</v>
      </c>
      <c r="G646" s="12">
        <f>VLOOKUP(A646,Evaporation!$A$2:$F$781,6,FALSE)/12</f>
        <v>0.68924833333333346</v>
      </c>
      <c r="H646" s="4">
        <f t="shared" si="51"/>
        <v>18816.479500000005</v>
      </c>
      <c r="I646" s="4">
        <f>IF(J645+C646+D646-E646-H646&gt;Assumptions!$C$5,J645+C646+D646-E646-H646-Assumptions!$C$5,0)</f>
        <v>0</v>
      </c>
      <c r="J646" s="4">
        <f t="shared" si="55"/>
        <v>758688.14924436645</v>
      </c>
      <c r="K646" s="4">
        <f t="shared" si="52"/>
        <v>19848.248516079035</v>
      </c>
      <c r="L646" s="9">
        <f>(IF((Assumptions!$C$12/12)-E646&lt;0,0,(Assumptions!$C$12/12)-E646))</f>
        <v>0</v>
      </c>
      <c r="O646" s="9">
        <f t="shared" si="53"/>
        <v>0</v>
      </c>
      <c r="P646" s="35">
        <f>Assumptions!$C$12/12</f>
        <v>2916.6666666666665</v>
      </c>
      <c r="Q646" s="9">
        <f>Assumptions!$C$13/12</f>
        <v>1833.3333333333333</v>
      </c>
    </row>
    <row r="647" spans="1:17">
      <c r="A647" s="3">
        <f>Evaporation!A646</f>
        <v>34213</v>
      </c>
      <c r="B647" s="9">
        <f t="shared" si="54"/>
        <v>1993</v>
      </c>
      <c r="C647" s="4">
        <f>Assumptions!$C$1/Assumptions!$C$2*VLOOKUP(A647,Inflow!$A$2:$B$781,2,FALSE)</f>
        <v>2492.8704000000002</v>
      </c>
      <c r="D647">
        <f>VLOOKUP(A647,'Supplemental Flows'!$A$2:$B$781,2,FALSE)</f>
        <v>0</v>
      </c>
      <c r="E647" s="9">
        <f>VLOOKUP(J646,Assumptions!$D$33:$E$127,2)/12</f>
        <v>7500.0000278166981</v>
      </c>
      <c r="F647" s="4">
        <f>VLOOKUP(J646,'Capacity Curve'!$C$2:$E$98,3,TRUE)</f>
        <v>27300</v>
      </c>
      <c r="G647" s="12">
        <f>VLOOKUP(A647,Evaporation!$A$2:$F$781,6,FALSE)/12</f>
        <v>0.22766500000000001</v>
      </c>
      <c r="H647" s="4">
        <f t="shared" si="51"/>
        <v>6215.2545</v>
      </c>
      <c r="I647" s="4">
        <f>IF(J646+C647+D647-E647-H647&gt;Assumptions!$C$5,J646+C647+D647-E647-H647-Assumptions!$C$5,0)</f>
        <v>0</v>
      </c>
      <c r="J647" s="4">
        <f t="shared" si="55"/>
        <v>747465.76511654968</v>
      </c>
      <c r="K647" s="4">
        <f t="shared" si="52"/>
        <v>19848.248516079035</v>
      </c>
      <c r="L647" s="9">
        <f>(IF((Assumptions!$C$12/12)-E647&lt;0,0,(Assumptions!$C$12/12)-E647))</f>
        <v>0</v>
      </c>
      <c r="O647" s="9">
        <f t="shared" si="53"/>
        <v>0</v>
      </c>
      <c r="P647" s="35">
        <f>Assumptions!$C$12/12</f>
        <v>2916.6666666666665</v>
      </c>
      <c r="Q647" s="9">
        <f>Assumptions!$C$13/12</f>
        <v>1833.3333333333333</v>
      </c>
    </row>
    <row r="648" spans="1:17">
      <c r="A648" s="3">
        <f>Evaporation!A647</f>
        <v>34243</v>
      </c>
      <c r="B648" s="9">
        <f t="shared" si="54"/>
        <v>1993</v>
      </c>
      <c r="C648" s="4">
        <f>Assumptions!$C$1/Assumptions!$C$2*VLOOKUP(A648,Inflow!$A$2:$B$781,2,FALSE)</f>
        <v>34971.883200000004</v>
      </c>
      <c r="D648">
        <f>VLOOKUP(A648,'Supplemental Flows'!$A$2:$B$781,2,FALSE)</f>
        <v>0</v>
      </c>
      <c r="E648" s="9">
        <f>VLOOKUP(J647,Assumptions!$D$33:$E$127,2)/12</f>
        <v>7500.0000278166981</v>
      </c>
      <c r="F648" s="4">
        <f>VLOOKUP(J647,'Capacity Curve'!$C$2:$E$98,3,TRUE)</f>
        <v>27300</v>
      </c>
      <c r="G648" s="12">
        <f>VLOOKUP(A648,Evaporation!$A$2:$F$781,6,FALSE)/12</f>
        <v>-0.25403749999999997</v>
      </c>
      <c r="H648" s="4">
        <f t="shared" si="51"/>
        <v>-6935.2237499999992</v>
      </c>
      <c r="I648" s="4">
        <f>IF(J647+C648+D648-E648-H648&gt;Assumptions!$C$5,J647+C648+D648-E648-H648-Assumptions!$C$5,0)</f>
        <v>0</v>
      </c>
      <c r="J648" s="4">
        <f t="shared" si="55"/>
        <v>781872.87203873298</v>
      </c>
      <c r="K648" s="4">
        <f t="shared" si="52"/>
        <v>19848.248516079035</v>
      </c>
      <c r="L648" s="9">
        <f>(IF((Assumptions!$C$12/12)-E648&lt;0,0,(Assumptions!$C$12/12)-E648))</f>
        <v>0</v>
      </c>
      <c r="O648" s="9">
        <f t="shared" si="53"/>
        <v>0</v>
      </c>
      <c r="P648" s="35">
        <f>Assumptions!$C$12/12</f>
        <v>2916.6666666666665</v>
      </c>
      <c r="Q648" s="9">
        <f>Assumptions!$C$13/12</f>
        <v>1833.3333333333333</v>
      </c>
    </row>
    <row r="649" spans="1:17">
      <c r="A649" s="3">
        <f>Evaporation!A648</f>
        <v>34274</v>
      </c>
      <c r="B649" s="9">
        <f t="shared" si="54"/>
        <v>1993</v>
      </c>
      <c r="C649" s="4">
        <f>Assumptions!$C$1/Assumptions!$C$2*VLOOKUP(A649,Inflow!$A$2:$B$781,2,FALSE)</f>
        <v>6344.3184000000001</v>
      </c>
      <c r="D649">
        <f>VLOOKUP(A649,'Supplemental Flows'!$A$2:$B$781,2,FALSE)</f>
        <v>0</v>
      </c>
      <c r="E649" s="9">
        <f>VLOOKUP(J648,Assumptions!$D$33:$E$127,2)/12</f>
        <v>7500.0000278166981</v>
      </c>
      <c r="F649" s="4">
        <f>VLOOKUP(J648,'Capacity Curve'!$C$2:$E$98,3,TRUE)</f>
        <v>27300</v>
      </c>
      <c r="G649" s="12">
        <f>VLOOKUP(A649,Evaporation!$A$2:$F$781,6,FALSE)/12</f>
        <v>7.9429166666666662E-2</v>
      </c>
      <c r="H649" s="4">
        <f t="shared" si="51"/>
        <v>2168.4162499999998</v>
      </c>
      <c r="I649" s="4">
        <f>IF(J648+C649+D649-E649-H649&gt;Assumptions!$C$5,J648+C649+D649-E649-H649-Assumptions!$C$5,0)</f>
        <v>0</v>
      </c>
      <c r="J649" s="4">
        <f t="shared" si="55"/>
        <v>778548.77416091622</v>
      </c>
      <c r="K649" s="4">
        <f t="shared" si="52"/>
        <v>19848.248516079035</v>
      </c>
      <c r="L649" s="9">
        <f>(IF((Assumptions!$C$12/12)-E649&lt;0,0,(Assumptions!$C$12/12)-E649))</f>
        <v>0</v>
      </c>
      <c r="O649" s="9">
        <f t="shared" si="53"/>
        <v>0</v>
      </c>
      <c r="P649" s="35">
        <f>Assumptions!$C$12/12</f>
        <v>2916.6666666666665</v>
      </c>
      <c r="Q649" s="9">
        <f>Assumptions!$C$13/12</f>
        <v>1833.3333333333333</v>
      </c>
    </row>
    <row r="650" spans="1:17">
      <c r="A650" s="3">
        <f>Evaporation!A649</f>
        <v>34304</v>
      </c>
      <c r="B650" s="9">
        <f t="shared" si="54"/>
        <v>1993</v>
      </c>
      <c r="C650" s="4">
        <f>Assumptions!$C$1/Assumptions!$C$2*VLOOKUP(A650,Inflow!$A$2:$B$781,2,FALSE)</f>
        <v>18994.3488</v>
      </c>
      <c r="D650">
        <f>VLOOKUP(A650,'Supplemental Flows'!$A$2:$B$781,2,FALSE)</f>
        <v>0</v>
      </c>
      <c r="E650" s="9">
        <f>VLOOKUP(J649,Assumptions!$D$33:$E$127,2)/12</f>
        <v>7500.0000278166981</v>
      </c>
      <c r="F650" s="4">
        <f>VLOOKUP(J649,'Capacity Curve'!$C$2:$E$98,3,TRUE)</f>
        <v>27300</v>
      </c>
      <c r="G650" s="12">
        <f>VLOOKUP(A650,Evaporation!$A$2:$F$781,6,FALSE)/12</f>
        <v>-2.8355000000000009E-2</v>
      </c>
      <c r="H650" s="4">
        <f t="shared" si="51"/>
        <v>-774.09150000000022</v>
      </c>
      <c r="I650" s="4">
        <f>IF(J649+C650+D650-E650-H650&gt;Assumptions!$C$5,J649+C650+D650-E650-H650-Assumptions!$C$5,0)</f>
        <v>0</v>
      </c>
      <c r="J650" s="4">
        <f t="shared" si="55"/>
        <v>790817.21443309949</v>
      </c>
      <c r="K650" s="4">
        <f t="shared" si="52"/>
        <v>19848.248516079035</v>
      </c>
      <c r="L650" s="9">
        <f>(IF((Assumptions!$C$12/12)-E650&lt;0,0,(Assumptions!$C$12/12)-E650))</f>
        <v>0</v>
      </c>
      <c r="M650" s="9">
        <f>SUM(L639:L650)</f>
        <v>0</v>
      </c>
      <c r="N650" s="9">
        <f>SUM(E639:E650)</f>
        <v>90000.000333800373</v>
      </c>
      <c r="O650" s="9">
        <f t="shared" si="53"/>
        <v>0</v>
      </c>
      <c r="P650" s="35">
        <f>Assumptions!$C$12/12</f>
        <v>2916.6666666666665</v>
      </c>
      <c r="Q650" s="9">
        <f>Assumptions!$C$13/12</f>
        <v>1833.3333333333333</v>
      </c>
    </row>
    <row r="651" spans="1:17">
      <c r="A651" s="3">
        <f>Evaporation!A650</f>
        <v>34335</v>
      </c>
      <c r="B651" s="9">
        <f t="shared" si="54"/>
        <v>1994</v>
      </c>
      <c r="C651" s="4">
        <f>Assumptions!$C$1/Assumptions!$C$2*VLOOKUP(A651,Inflow!$A$2:$B$781,2,FALSE)</f>
        <v>8493.4079999999994</v>
      </c>
      <c r="D651">
        <f>VLOOKUP(A651,'Supplemental Flows'!$A$2:$B$781,2,FALSE)</f>
        <v>0</v>
      </c>
      <c r="E651" s="9">
        <f>VLOOKUP(J650,Assumptions!$D$33:$E$127,2)/12</f>
        <v>7500.0000278166981</v>
      </c>
      <c r="F651" s="4">
        <f>VLOOKUP(J650,'Capacity Curve'!$C$2:$E$98,3,TRUE)</f>
        <v>27300</v>
      </c>
      <c r="G651" s="12">
        <f>VLOOKUP(A651,Evaporation!$A$2:$F$781,6,FALSE)/12</f>
        <v>4.9867500000000009E-2</v>
      </c>
      <c r="H651" s="4">
        <f t="shared" si="51"/>
        <v>1361.3827500000002</v>
      </c>
      <c r="I651" s="4">
        <f>IF(J650+C651+D651-E651-H651&gt;Assumptions!$C$5,J650+C651+D651-E651-H651-Assumptions!$C$5,0)</f>
        <v>0</v>
      </c>
      <c r="J651" s="4">
        <f t="shared" si="55"/>
        <v>790449.23965528281</v>
      </c>
      <c r="K651" s="4">
        <f t="shared" si="52"/>
        <v>19848.248516079035</v>
      </c>
      <c r="L651" s="9">
        <f>(IF((Assumptions!$C$12/12)-E651&lt;0,0,(Assumptions!$C$12/12)-E651))</f>
        <v>0</v>
      </c>
      <c r="O651" s="9">
        <f t="shared" si="53"/>
        <v>0</v>
      </c>
      <c r="P651" s="35">
        <f>Assumptions!$C$12/12</f>
        <v>2916.6666666666665</v>
      </c>
      <c r="Q651" s="9">
        <f>Assumptions!$C$13/12</f>
        <v>1833.3333333333333</v>
      </c>
    </row>
    <row r="652" spans="1:17">
      <c r="A652" s="3">
        <f>Evaporation!A651</f>
        <v>34366</v>
      </c>
      <c r="B652" s="9">
        <f t="shared" si="54"/>
        <v>1994</v>
      </c>
      <c r="C652" s="4">
        <f>Assumptions!$C$1/Assumptions!$C$2*VLOOKUP(A652,Inflow!$A$2:$B$781,2,FALSE)</f>
        <v>16858.128000000001</v>
      </c>
      <c r="D652">
        <f>VLOOKUP(A652,'Supplemental Flows'!$A$2:$B$781,2,FALSE)</f>
        <v>0</v>
      </c>
      <c r="E652" s="9">
        <f>VLOOKUP(J651,Assumptions!$D$33:$E$127,2)/12</f>
        <v>7500.0000278166981</v>
      </c>
      <c r="F652" s="4">
        <f>VLOOKUP(J651,'Capacity Curve'!$C$2:$E$98,3,TRUE)</f>
        <v>27300</v>
      </c>
      <c r="G652" s="12">
        <f>VLOOKUP(A652,Evaporation!$A$2:$F$781,6,FALSE)/12</f>
        <v>-5.0505000000000001E-2</v>
      </c>
      <c r="H652" s="4">
        <f t="shared" si="51"/>
        <v>-1378.7864999999999</v>
      </c>
      <c r="I652" s="4">
        <f>IF(J651+C652+D652-E652-H652&gt;Assumptions!$C$5,J651+C652+D652-E652-H652-Assumptions!$C$5,0)</f>
        <v>0</v>
      </c>
      <c r="J652" s="4">
        <f t="shared" si="55"/>
        <v>801186.15412746614</v>
      </c>
      <c r="K652" s="4">
        <f t="shared" si="52"/>
        <v>19848.248516079035</v>
      </c>
      <c r="L652" s="9">
        <f>(IF((Assumptions!$C$12/12)-E652&lt;0,0,(Assumptions!$C$12/12)-E652))</f>
        <v>0</v>
      </c>
      <c r="O652" s="9">
        <f t="shared" si="53"/>
        <v>0</v>
      </c>
      <c r="P652" s="35">
        <f>Assumptions!$C$12/12</f>
        <v>2916.6666666666665</v>
      </c>
      <c r="Q652" s="9">
        <f>Assumptions!$C$13/12</f>
        <v>1833.3333333333333</v>
      </c>
    </row>
    <row r="653" spans="1:17">
      <c r="A653" s="3">
        <f>Evaporation!A652</f>
        <v>34394</v>
      </c>
      <c r="B653" s="9">
        <f t="shared" si="54"/>
        <v>1994</v>
      </c>
      <c r="C653" s="4">
        <f>Assumptions!$C$1/Assumptions!$C$2*VLOOKUP(A653,Inflow!$A$2:$B$781,2,FALSE)</f>
        <v>15756.9264</v>
      </c>
      <c r="D653">
        <f>VLOOKUP(A653,'Supplemental Flows'!$A$2:$B$781,2,FALSE)</f>
        <v>0</v>
      </c>
      <c r="E653" s="9">
        <f>VLOOKUP(J652,Assumptions!$D$33:$E$127,2)/12</f>
        <v>7500.0000278166981</v>
      </c>
      <c r="F653" s="4">
        <f>VLOOKUP(J652,'Capacity Curve'!$C$2:$E$98,3,TRUE)</f>
        <v>27300</v>
      </c>
      <c r="G653" s="12">
        <f>VLOOKUP(A653,Evaporation!$A$2:$F$781,6,FALSE)/12</f>
        <v>9.192083333333334E-2</v>
      </c>
      <c r="H653" s="4">
        <f t="shared" si="51"/>
        <v>2509.4387500000003</v>
      </c>
      <c r="I653" s="4">
        <f>IF(J652+C653+D653-E653-H653&gt;Assumptions!$C$5,J652+C653+D653-E653-H653-Assumptions!$C$5,0)</f>
        <v>0</v>
      </c>
      <c r="J653" s="4">
        <f t="shared" si="55"/>
        <v>806933.64174964943</v>
      </c>
      <c r="K653" s="4">
        <f t="shared" si="52"/>
        <v>19848.248516079035</v>
      </c>
      <c r="L653" s="9">
        <f>(IF((Assumptions!$C$12/12)-E653&lt;0,0,(Assumptions!$C$12/12)-E653))</f>
        <v>0</v>
      </c>
      <c r="O653" s="9">
        <f t="shared" si="53"/>
        <v>0</v>
      </c>
      <c r="P653" s="35">
        <f>Assumptions!$C$12/12</f>
        <v>2916.6666666666665</v>
      </c>
      <c r="Q653" s="9">
        <f>Assumptions!$C$13/12</f>
        <v>1833.3333333333333</v>
      </c>
    </row>
    <row r="654" spans="1:17">
      <c r="A654" s="3">
        <f>Evaporation!A653</f>
        <v>34425</v>
      </c>
      <c r="B654" s="9">
        <f t="shared" si="54"/>
        <v>1994</v>
      </c>
      <c r="C654" s="4">
        <f>Assumptions!$C$1/Assumptions!$C$2*VLOOKUP(A654,Inflow!$A$2:$B$781,2,FALSE)</f>
        <v>5605.2816000000003</v>
      </c>
      <c r="D654">
        <f>VLOOKUP(A654,'Supplemental Flows'!$A$2:$B$781,2,FALSE)</f>
        <v>0</v>
      </c>
      <c r="E654" s="9">
        <f>VLOOKUP(J653,Assumptions!$D$33:$E$127,2)/12</f>
        <v>7500.0000278166981</v>
      </c>
      <c r="F654" s="4">
        <f>VLOOKUP(J653,'Capacity Curve'!$C$2:$E$98,3,TRUE)</f>
        <v>27300</v>
      </c>
      <c r="G654" s="12">
        <f>VLOOKUP(A654,Evaporation!$A$2:$F$781,6,FALSE)/12</f>
        <v>8.9910833333333329E-2</v>
      </c>
      <c r="H654" s="4">
        <f t="shared" si="51"/>
        <v>2454.5657499999998</v>
      </c>
      <c r="I654" s="4">
        <f>IF(J653+C654+D654-E654-H654&gt;Assumptions!$C$5,J653+C654+D654-E654-H654-Assumptions!$C$5,0)</f>
        <v>0</v>
      </c>
      <c r="J654" s="4">
        <f t="shared" si="55"/>
        <v>802584.35757183272</v>
      </c>
      <c r="K654" s="4">
        <f t="shared" si="52"/>
        <v>19848.248516079035</v>
      </c>
      <c r="L654" s="9">
        <f>(IF((Assumptions!$C$12/12)-E654&lt;0,0,(Assumptions!$C$12/12)-E654))</f>
        <v>0</v>
      </c>
      <c r="O654" s="9">
        <f t="shared" si="53"/>
        <v>0</v>
      </c>
      <c r="P654" s="35">
        <f>Assumptions!$C$12/12</f>
        <v>2916.6666666666665</v>
      </c>
      <c r="Q654" s="9">
        <f>Assumptions!$C$13/12</f>
        <v>1833.3333333333333</v>
      </c>
    </row>
    <row r="655" spans="1:17">
      <c r="A655" s="3">
        <f>Evaporation!A654</f>
        <v>34455</v>
      </c>
      <c r="B655" s="9">
        <f t="shared" si="54"/>
        <v>1994</v>
      </c>
      <c r="C655" s="4">
        <f>Assumptions!$C$1/Assumptions!$C$2*VLOOKUP(A655,Inflow!$A$2:$B$781,2,FALSE)</f>
        <v>51743.606400000004</v>
      </c>
      <c r="D655">
        <f>VLOOKUP(A655,'Supplemental Flows'!$A$2:$B$781,2,FALSE)</f>
        <v>0</v>
      </c>
      <c r="E655" s="9">
        <f>VLOOKUP(J654,Assumptions!$D$33:$E$127,2)/12</f>
        <v>7500.0000278166981</v>
      </c>
      <c r="F655" s="4">
        <f>VLOOKUP(J654,'Capacity Curve'!$C$2:$E$98,3,TRUE)</f>
        <v>27300</v>
      </c>
      <c r="G655" s="12">
        <f>VLOOKUP(A655,Evaporation!$A$2:$F$781,6,FALSE)/12</f>
        <v>-0.14549166666666669</v>
      </c>
      <c r="H655" s="4">
        <f t="shared" si="51"/>
        <v>-3971.9225000000006</v>
      </c>
      <c r="I655" s="4">
        <f>IF(J654+C655+D655-E655-H655&gt;Assumptions!$C$5,J654+C655+D655-E655-H655-Assumptions!$C$5,0)</f>
        <v>36299.886444016011</v>
      </c>
      <c r="J655" s="4">
        <f t="shared" si="55"/>
        <v>814500</v>
      </c>
      <c r="K655" s="4">
        <f t="shared" si="52"/>
        <v>19848.248516079035</v>
      </c>
      <c r="L655" s="9">
        <f>(IF((Assumptions!$C$12/12)-E655&lt;0,0,(Assumptions!$C$12/12)-E655))</f>
        <v>0</v>
      </c>
      <c r="O655" s="9">
        <f t="shared" si="53"/>
        <v>0</v>
      </c>
      <c r="P655" s="35">
        <f>Assumptions!$C$12/12</f>
        <v>2916.6666666666665</v>
      </c>
      <c r="Q655" s="9">
        <f>Assumptions!$C$13/12</f>
        <v>1833.3333333333333</v>
      </c>
    </row>
    <row r="656" spans="1:17">
      <c r="A656" s="3">
        <f>Evaporation!A655</f>
        <v>34486</v>
      </c>
      <c r="B656" s="9">
        <f t="shared" si="54"/>
        <v>1994</v>
      </c>
      <c r="C656" s="4">
        <f>Assumptions!$C$1/Assumptions!$C$2*VLOOKUP(A656,Inflow!$A$2:$B$781,2,FALSE)</f>
        <v>3833.0639999999999</v>
      </c>
      <c r="D656">
        <f>VLOOKUP(A656,'Supplemental Flows'!$A$2:$B$781,2,FALSE)</f>
        <v>0</v>
      </c>
      <c r="E656" s="9">
        <f>VLOOKUP(J655,Assumptions!$D$33:$E$127,2)/12</f>
        <v>7500.0000278166981</v>
      </c>
      <c r="F656" s="4">
        <f>VLOOKUP(J655,'Capacity Curve'!$C$2:$E$98,3,TRUE)</f>
        <v>27300</v>
      </c>
      <c r="G656" s="12">
        <f>VLOOKUP(A656,Evaporation!$A$2:$F$781,6,FALSE)/12</f>
        <v>0.41481166666666675</v>
      </c>
      <c r="H656" s="4">
        <f t="shared" si="51"/>
        <v>11324.358500000002</v>
      </c>
      <c r="I656" s="4">
        <f>IF(J655+C656+D656-E656-H656&gt;Assumptions!$C$5,J655+C656+D656-E656-H656-Assumptions!$C$5,0)</f>
        <v>0</v>
      </c>
      <c r="J656" s="4">
        <f t="shared" si="55"/>
        <v>799508.7054721833</v>
      </c>
      <c r="K656" s="4">
        <f t="shared" si="52"/>
        <v>19848.248516079035</v>
      </c>
      <c r="L656" s="9">
        <f>(IF((Assumptions!$C$12/12)-E656&lt;0,0,(Assumptions!$C$12/12)-E656))</f>
        <v>0</v>
      </c>
      <c r="O656" s="9">
        <f t="shared" si="53"/>
        <v>0</v>
      </c>
      <c r="P656" s="35">
        <f>Assumptions!$C$12/12</f>
        <v>2916.6666666666665</v>
      </c>
      <c r="Q656" s="9">
        <f>Assumptions!$C$13/12</f>
        <v>1833.3333333333333</v>
      </c>
    </row>
    <row r="657" spans="1:17">
      <c r="A657" s="3">
        <f>Evaporation!A656</f>
        <v>34516</v>
      </c>
      <c r="B657" s="9">
        <f t="shared" si="54"/>
        <v>1994</v>
      </c>
      <c r="C657" s="4">
        <f>Assumptions!$C$1/Assumptions!$C$2*VLOOKUP(A657,Inflow!$A$2:$B$781,2,FALSE)</f>
        <v>16290.062400000001</v>
      </c>
      <c r="D657">
        <f>VLOOKUP(A657,'Supplemental Flows'!$A$2:$B$781,2,FALSE)</f>
        <v>0</v>
      </c>
      <c r="E657" s="9">
        <f>VLOOKUP(J656,Assumptions!$D$33:$E$127,2)/12</f>
        <v>7500.0000278166981</v>
      </c>
      <c r="F657" s="4">
        <f>VLOOKUP(J656,'Capacity Curve'!$C$2:$E$98,3,TRUE)</f>
        <v>27300</v>
      </c>
      <c r="G657" s="12">
        <f>VLOOKUP(A657,Evaporation!$A$2:$F$781,6,FALSE)/12</f>
        <v>0.25661</v>
      </c>
      <c r="H657" s="4">
        <f t="shared" si="51"/>
        <v>7005.4530000000004</v>
      </c>
      <c r="I657" s="4">
        <f>IF(J656+C657+D657-E657-H657&gt;Assumptions!$C$5,J656+C657+D657-E657-H657-Assumptions!$C$5,0)</f>
        <v>0</v>
      </c>
      <c r="J657" s="4">
        <f t="shared" si="55"/>
        <v>801293.31484436663</v>
      </c>
      <c r="K657" s="4">
        <f t="shared" si="52"/>
        <v>19848.248516079035</v>
      </c>
      <c r="L657" s="9">
        <f>(IF((Assumptions!$C$12/12)-E657&lt;0,0,(Assumptions!$C$12/12)-E657))</f>
        <v>0</v>
      </c>
      <c r="O657" s="9">
        <f t="shared" si="53"/>
        <v>0</v>
      </c>
      <c r="P657" s="35">
        <f>Assumptions!$C$12/12</f>
        <v>2916.6666666666665</v>
      </c>
      <c r="Q657" s="9">
        <f>Assumptions!$C$13/12</f>
        <v>1833.3333333333333</v>
      </c>
    </row>
    <row r="658" spans="1:17">
      <c r="A658" s="3">
        <f>Evaporation!A657</f>
        <v>34547</v>
      </c>
      <c r="B658" s="9">
        <f t="shared" si="54"/>
        <v>1994</v>
      </c>
      <c r="C658" s="4">
        <f>Assumptions!$C$1/Assumptions!$C$2*VLOOKUP(A658,Inflow!$A$2:$B$781,2,FALSE)</f>
        <v>705.94560000000001</v>
      </c>
      <c r="D658">
        <f>VLOOKUP(A658,'Supplemental Flows'!$A$2:$B$781,2,FALSE)</f>
        <v>0</v>
      </c>
      <c r="E658" s="9">
        <f>VLOOKUP(J657,Assumptions!$D$33:$E$127,2)/12</f>
        <v>7500.0000278166981</v>
      </c>
      <c r="F658" s="4">
        <f>VLOOKUP(J657,'Capacity Curve'!$C$2:$E$98,3,TRUE)</f>
        <v>27300</v>
      </c>
      <c r="G658" s="12">
        <f>VLOOKUP(A658,Evaporation!$A$2:$F$781,6,FALSE)/12</f>
        <v>0.50211666666666666</v>
      </c>
      <c r="H658" s="4">
        <f t="shared" si="51"/>
        <v>13707.785</v>
      </c>
      <c r="I658" s="4">
        <f>IF(J657+C658+D658-E658-H658&gt;Assumptions!$C$5,J657+C658+D658-E658-H658-Assumptions!$C$5,0)</f>
        <v>0</v>
      </c>
      <c r="J658" s="4">
        <f t="shared" si="55"/>
        <v>780791.47541654983</v>
      </c>
      <c r="K658" s="4">
        <f t="shared" si="52"/>
        <v>19848.248516079035</v>
      </c>
      <c r="L658" s="9">
        <f>(IF((Assumptions!$C$12/12)-E658&lt;0,0,(Assumptions!$C$12/12)-E658))</f>
        <v>0</v>
      </c>
      <c r="O658" s="9">
        <f t="shared" si="53"/>
        <v>0</v>
      </c>
      <c r="P658" s="35">
        <f>Assumptions!$C$12/12</f>
        <v>2916.6666666666665</v>
      </c>
      <c r="Q658" s="9">
        <f>Assumptions!$C$13/12</f>
        <v>1833.3333333333333</v>
      </c>
    </row>
    <row r="659" spans="1:17">
      <c r="A659" s="3">
        <f>Evaporation!A658</f>
        <v>34578</v>
      </c>
      <c r="B659" s="9">
        <f t="shared" si="54"/>
        <v>1994</v>
      </c>
      <c r="C659" s="4">
        <f>Assumptions!$C$1/Assumptions!$C$2*VLOOKUP(A659,Inflow!$A$2:$B$781,2,FALSE)</f>
        <v>9241.6368000000002</v>
      </c>
      <c r="D659">
        <f>VLOOKUP(A659,'Supplemental Flows'!$A$2:$B$781,2,FALSE)</f>
        <v>0</v>
      </c>
      <c r="E659" s="9">
        <f>VLOOKUP(J658,Assumptions!$D$33:$E$127,2)/12</f>
        <v>7500.0000278166981</v>
      </c>
      <c r="F659" s="4">
        <f>VLOOKUP(J658,'Capacity Curve'!$C$2:$E$98,3,TRUE)</f>
        <v>27300</v>
      </c>
      <c r="G659" s="12">
        <f>VLOOKUP(A659,Evaporation!$A$2:$F$781,6,FALSE)/12</f>
        <v>0.14508583333333333</v>
      </c>
      <c r="H659" s="4">
        <f t="shared" si="51"/>
        <v>3960.8432499999999</v>
      </c>
      <c r="I659" s="4">
        <f>IF(J658+C659+D659-E659-H659&gt;Assumptions!$C$5,J658+C659+D659-E659-H659-Assumptions!$C$5,0)</f>
        <v>0</v>
      </c>
      <c r="J659" s="4">
        <f t="shared" si="55"/>
        <v>778572.26893873303</v>
      </c>
      <c r="K659" s="4">
        <f t="shared" si="52"/>
        <v>19848.248516079035</v>
      </c>
      <c r="L659" s="9">
        <f>(IF((Assumptions!$C$12/12)-E659&lt;0,0,(Assumptions!$C$12/12)-E659))</f>
        <v>0</v>
      </c>
      <c r="O659" s="9">
        <f t="shared" si="53"/>
        <v>0</v>
      </c>
      <c r="P659" s="35">
        <f>Assumptions!$C$12/12</f>
        <v>2916.6666666666665</v>
      </c>
      <c r="Q659" s="9">
        <f>Assumptions!$C$13/12</f>
        <v>1833.3333333333333</v>
      </c>
    </row>
    <row r="660" spans="1:17">
      <c r="A660" s="3">
        <f>Evaporation!A659</f>
        <v>34608</v>
      </c>
      <c r="B660" s="9">
        <f t="shared" si="54"/>
        <v>1994</v>
      </c>
      <c r="C660" s="4">
        <f>Assumptions!$C$1/Assumptions!$C$2*VLOOKUP(A660,Inflow!$A$2:$B$781,2,FALSE)</f>
        <v>22356.7824</v>
      </c>
      <c r="D660">
        <f>VLOOKUP(A660,'Supplemental Flows'!$A$2:$B$781,2,FALSE)</f>
        <v>0</v>
      </c>
      <c r="E660" s="9">
        <f>VLOOKUP(J659,Assumptions!$D$33:$E$127,2)/12</f>
        <v>7500.0000278166981</v>
      </c>
      <c r="F660" s="4">
        <f>VLOOKUP(J659,'Capacity Curve'!$C$2:$E$98,3,TRUE)</f>
        <v>27300</v>
      </c>
      <c r="G660" s="12">
        <f>VLOOKUP(A660,Evaporation!$A$2:$F$781,6,FALSE)/12</f>
        <v>-0.22781583333333333</v>
      </c>
      <c r="H660" s="4">
        <f t="shared" si="51"/>
        <v>-6219.3722499999994</v>
      </c>
      <c r="I660" s="4">
        <f>IF(J659+C660+D660-E660-H660&gt;Assumptions!$C$5,J659+C660+D660-E660-H660-Assumptions!$C$5,0)</f>
        <v>0</v>
      </c>
      <c r="J660" s="4">
        <f t="shared" si="55"/>
        <v>799648.42356091633</v>
      </c>
      <c r="K660" s="4">
        <f t="shared" si="52"/>
        <v>19848.248516079035</v>
      </c>
      <c r="L660" s="9">
        <f>(IF((Assumptions!$C$12/12)-E660&lt;0,0,(Assumptions!$C$12/12)-E660))</f>
        <v>0</v>
      </c>
      <c r="O660" s="9">
        <f t="shared" si="53"/>
        <v>0</v>
      </c>
      <c r="P660" s="35">
        <f>Assumptions!$C$12/12</f>
        <v>2916.6666666666665</v>
      </c>
      <c r="Q660" s="9">
        <f>Assumptions!$C$13/12</f>
        <v>1833.3333333333333</v>
      </c>
    </row>
    <row r="661" spans="1:17">
      <c r="A661" s="3">
        <f>Evaporation!A660</f>
        <v>34639</v>
      </c>
      <c r="B661" s="9">
        <f t="shared" si="54"/>
        <v>1994</v>
      </c>
      <c r="C661" s="4">
        <f>Assumptions!$C$1/Assumptions!$C$2*VLOOKUP(A661,Inflow!$A$2:$B$781,2,FALSE)</f>
        <v>80374.847999999998</v>
      </c>
      <c r="D661">
        <f>VLOOKUP(A661,'Supplemental Flows'!$A$2:$B$781,2,FALSE)</f>
        <v>0</v>
      </c>
      <c r="E661" s="9">
        <f>VLOOKUP(J660,Assumptions!$D$33:$E$127,2)/12</f>
        <v>7500.0000278166981</v>
      </c>
      <c r="F661" s="4">
        <f>VLOOKUP(J660,'Capacity Curve'!$C$2:$E$98,3,TRUE)</f>
        <v>27300</v>
      </c>
      <c r="G661" s="12">
        <f>VLOOKUP(A661,Evaporation!$A$2:$F$781,6,FALSE)/12</f>
        <v>-0.28248916666666668</v>
      </c>
      <c r="H661" s="4">
        <f t="shared" si="51"/>
        <v>-7711.9542500000007</v>
      </c>
      <c r="I661" s="4">
        <f>IF(J660+C661+D661-E661-H661&gt;Assumptions!$C$5,J660+C661+D661-E661-H661-Assumptions!$C$5,0)</f>
        <v>65735.225783099537</v>
      </c>
      <c r="J661" s="4">
        <f t="shared" si="55"/>
        <v>814500</v>
      </c>
      <c r="K661" s="4">
        <f t="shared" si="52"/>
        <v>19848.248516079035</v>
      </c>
      <c r="L661" s="9">
        <f>(IF((Assumptions!$C$12/12)-E661&lt;0,0,(Assumptions!$C$12/12)-E661))</f>
        <v>0</v>
      </c>
      <c r="O661" s="9">
        <f t="shared" si="53"/>
        <v>0</v>
      </c>
      <c r="P661" s="35">
        <f>Assumptions!$C$12/12</f>
        <v>2916.6666666666665</v>
      </c>
      <c r="Q661" s="9">
        <f>Assumptions!$C$13/12</f>
        <v>1833.3333333333333</v>
      </c>
    </row>
    <row r="662" spans="1:17">
      <c r="A662" s="3">
        <f>Evaporation!A661</f>
        <v>34669</v>
      </c>
      <c r="B662" s="9">
        <f t="shared" si="54"/>
        <v>1994</v>
      </c>
      <c r="C662" s="4">
        <f>Assumptions!$C$1/Assumptions!$C$2*VLOOKUP(A662,Inflow!$A$2:$B$781,2,FALSE)</f>
        <v>23913.907200000001</v>
      </c>
      <c r="D662">
        <f>VLOOKUP(A662,'Supplemental Flows'!$A$2:$B$781,2,FALSE)</f>
        <v>0</v>
      </c>
      <c r="E662" s="9">
        <f>VLOOKUP(J661,Assumptions!$D$33:$E$127,2)/12</f>
        <v>7500.0000278166981</v>
      </c>
      <c r="F662" s="4">
        <f>VLOOKUP(J661,'Capacity Curve'!$C$2:$E$98,3,TRUE)</f>
        <v>27300</v>
      </c>
      <c r="G662" s="12">
        <f>VLOOKUP(A662,Evaporation!$A$2:$F$781,6,FALSE)/12</f>
        <v>-0.11899333333333334</v>
      </c>
      <c r="H662" s="4">
        <f t="shared" si="51"/>
        <v>-3248.518</v>
      </c>
      <c r="I662" s="4">
        <f>IF(J661+C662+D662-E662-H662&gt;Assumptions!$C$5,J661+C662+D662-E662-H662-Assumptions!$C$5,0)</f>
        <v>19662.425172183313</v>
      </c>
      <c r="J662" s="4">
        <f t="shared" si="55"/>
        <v>814500</v>
      </c>
      <c r="K662" s="4">
        <f t="shared" si="52"/>
        <v>19848.248516079035</v>
      </c>
      <c r="L662" s="9">
        <f>(IF((Assumptions!$C$12/12)-E662&lt;0,0,(Assumptions!$C$12/12)-E662))</f>
        <v>0</v>
      </c>
      <c r="M662" s="9">
        <f>SUM(L651:L662)</f>
        <v>0</v>
      </c>
      <c r="N662" s="9">
        <f>SUM(E651:E662)</f>
        <v>90000.000333800373</v>
      </c>
      <c r="O662" s="9">
        <f t="shared" si="53"/>
        <v>0</v>
      </c>
      <c r="P662" s="35">
        <f>Assumptions!$C$12/12</f>
        <v>2916.6666666666665</v>
      </c>
      <c r="Q662" s="9">
        <f>Assumptions!$C$13/12</f>
        <v>1833.3333333333333</v>
      </c>
    </row>
    <row r="663" spans="1:17">
      <c r="A663" s="3">
        <f>Evaporation!A662</f>
        <v>34700</v>
      </c>
      <c r="B663" s="9">
        <f t="shared" si="54"/>
        <v>1995</v>
      </c>
      <c r="C663" s="4">
        <f>Assumptions!$C$1/Assumptions!$C$2*VLOOKUP(A663,Inflow!$A$2:$B$781,2,FALSE)</f>
        <v>12061.742400000001</v>
      </c>
      <c r="D663">
        <f>VLOOKUP(A663,'Supplemental Flows'!$A$2:$B$781,2,FALSE)</f>
        <v>0</v>
      </c>
      <c r="E663" s="9">
        <f>VLOOKUP(J662,Assumptions!$D$33:$E$127,2)/12</f>
        <v>7500.0000278166981</v>
      </c>
      <c r="F663" s="4">
        <f>VLOOKUP(J662,'Capacity Curve'!$C$2:$E$98,3,TRUE)</f>
        <v>27300</v>
      </c>
      <c r="G663" s="12">
        <f>VLOOKUP(A663,Evaporation!$A$2:$F$781,6,FALSE)/12</f>
        <v>0</v>
      </c>
      <c r="H663" s="4">
        <f t="shared" si="51"/>
        <v>0</v>
      </c>
      <c r="I663" s="4">
        <f>IF(J662+C663+D663-E663-H663&gt;Assumptions!$C$5,J662+C663+D663-E663-H663-Assumptions!$C$5,0)</f>
        <v>4561.7423721832456</v>
      </c>
      <c r="J663" s="4">
        <f t="shared" si="55"/>
        <v>814500</v>
      </c>
      <c r="K663" s="4">
        <f t="shared" si="52"/>
        <v>19848.248516079035</v>
      </c>
      <c r="L663" s="9">
        <f>(IF((Assumptions!$C$12/12)-E663&lt;0,0,(Assumptions!$C$12/12)-E663))</f>
        <v>0</v>
      </c>
      <c r="O663" s="9">
        <f t="shared" si="53"/>
        <v>0</v>
      </c>
      <c r="P663" s="35">
        <f>Assumptions!$C$12/12</f>
        <v>2916.6666666666665</v>
      </c>
      <c r="Q663" s="9">
        <f>Assumptions!$C$13/12</f>
        <v>1833.3333333333333</v>
      </c>
    </row>
    <row r="664" spans="1:17">
      <c r="A664" s="3">
        <f>Evaporation!A663</f>
        <v>34731</v>
      </c>
      <c r="B664" s="9">
        <f t="shared" si="54"/>
        <v>1995</v>
      </c>
      <c r="C664" s="4">
        <f>Assumptions!$C$1/Assumptions!$C$2*VLOOKUP(A664,Inflow!$A$2:$B$781,2,FALSE)</f>
        <v>3165.7248</v>
      </c>
      <c r="D664">
        <f>VLOOKUP(A664,'Supplemental Flows'!$A$2:$B$781,2,FALSE)</f>
        <v>0</v>
      </c>
      <c r="E664" s="9">
        <f>VLOOKUP(J663,Assumptions!$D$33:$E$127,2)/12</f>
        <v>7500.0000278166981</v>
      </c>
      <c r="F664" s="4">
        <f>VLOOKUP(J663,'Capacity Curve'!$C$2:$E$98,3,TRUE)</f>
        <v>27300</v>
      </c>
      <c r="G664" s="12">
        <f>VLOOKUP(A664,Evaporation!$A$2:$F$781,6,FALSE)/12</f>
        <v>0</v>
      </c>
      <c r="H664" s="4">
        <f t="shared" si="51"/>
        <v>0</v>
      </c>
      <c r="I664" s="4">
        <f>IF(J663+C664+D664-E664-H664&gt;Assumptions!$C$5,J663+C664+D664-E664-H664-Assumptions!$C$5,0)</f>
        <v>0</v>
      </c>
      <c r="J664" s="4">
        <f t="shared" si="55"/>
        <v>810165.72477218322</v>
      </c>
      <c r="K664" s="4">
        <f t="shared" si="52"/>
        <v>19848.248516079035</v>
      </c>
      <c r="L664" s="9">
        <f>(IF((Assumptions!$C$12/12)-E664&lt;0,0,(Assumptions!$C$12/12)-E664))</f>
        <v>0</v>
      </c>
      <c r="O664" s="9">
        <f t="shared" si="53"/>
        <v>0</v>
      </c>
      <c r="P664" s="35">
        <f>Assumptions!$C$12/12</f>
        <v>2916.6666666666665</v>
      </c>
      <c r="Q664" s="9">
        <f>Assumptions!$C$13/12</f>
        <v>1833.3333333333333</v>
      </c>
    </row>
    <row r="665" spans="1:17">
      <c r="A665" s="3">
        <f>Evaporation!A664</f>
        <v>34759</v>
      </c>
      <c r="B665" s="9">
        <f t="shared" si="54"/>
        <v>1995</v>
      </c>
      <c r="C665" s="4">
        <f>Assumptions!$C$1/Assumptions!$C$2*VLOOKUP(A665,Inflow!$A$2:$B$781,2,FALSE)</f>
        <v>25075.776000000002</v>
      </c>
      <c r="D665">
        <f>VLOOKUP(A665,'Supplemental Flows'!$A$2:$B$781,2,FALSE)</f>
        <v>0</v>
      </c>
      <c r="E665" s="9">
        <f>VLOOKUP(J664,Assumptions!$D$33:$E$127,2)/12</f>
        <v>7500.0000278166981</v>
      </c>
      <c r="F665" s="4">
        <f>VLOOKUP(J664,'Capacity Curve'!$C$2:$E$98,3,TRUE)</f>
        <v>27300</v>
      </c>
      <c r="G665" s="12">
        <f>VLOOKUP(A665,Evaporation!$A$2:$F$781,6,FALSE)/12</f>
        <v>-0.17447083333333335</v>
      </c>
      <c r="H665" s="4">
        <f t="shared" si="51"/>
        <v>-4763.0537500000009</v>
      </c>
      <c r="I665" s="4">
        <f>IF(J664+C665+D665-E665-H665&gt;Assumptions!$C$5,J664+C665+D665-E665-H665-Assumptions!$C$5,0)</f>
        <v>18004.554494366399</v>
      </c>
      <c r="J665" s="4">
        <f t="shared" si="55"/>
        <v>814500</v>
      </c>
      <c r="K665" s="4">
        <f t="shared" si="52"/>
        <v>19848.248516079035</v>
      </c>
      <c r="L665" s="9">
        <f>(IF((Assumptions!$C$12/12)-E665&lt;0,0,(Assumptions!$C$12/12)-E665))</f>
        <v>0</v>
      </c>
      <c r="O665" s="9">
        <f t="shared" si="53"/>
        <v>0</v>
      </c>
      <c r="P665" s="35">
        <f>Assumptions!$C$12/12</f>
        <v>2916.6666666666665</v>
      </c>
      <c r="Q665" s="9">
        <f>Assumptions!$C$13/12</f>
        <v>1833.3333333333333</v>
      </c>
    </row>
    <row r="666" spans="1:17">
      <c r="A666" s="3">
        <f>Evaporation!A665</f>
        <v>34790</v>
      </c>
      <c r="B666" s="9">
        <f t="shared" si="54"/>
        <v>1995</v>
      </c>
      <c r="C666" s="4">
        <f>Assumptions!$C$1/Assumptions!$C$2*VLOOKUP(A666,Inflow!$A$2:$B$781,2,FALSE)</f>
        <v>27015.288</v>
      </c>
      <c r="D666">
        <f>VLOOKUP(A666,'Supplemental Flows'!$A$2:$B$781,2,FALSE)</f>
        <v>0</v>
      </c>
      <c r="E666" s="9">
        <f>VLOOKUP(J665,Assumptions!$D$33:$E$127,2)/12</f>
        <v>7500.0000278166981</v>
      </c>
      <c r="F666" s="4">
        <f>VLOOKUP(J665,'Capacity Curve'!$C$2:$E$98,3,TRUE)</f>
        <v>27300</v>
      </c>
      <c r="G666" s="12">
        <f>VLOOKUP(A666,Evaporation!$A$2:$F$781,6,FALSE)/12</f>
        <v>-7.8855000000000022E-2</v>
      </c>
      <c r="H666" s="4">
        <f t="shared" si="51"/>
        <v>-2152.7415000000005</v>
      </c>
      <c r="I666" s="4">
        <f>IF(J665+C666+D666-E666-H666&gt;Assumptions!$C$5,J665+C666+D666-E666-H666-Assumptions!$C$5,0)</f>
        <v>21668.029472183203</v>
      </c>
      <c r="J666" s="4">
        <f t="shared" si="55"/>
        <v>814500</v>
      </c>
      <c r="K666" s="4">
        <f t="shared" si="52"/>
        <v>19848.248516079035</v>
      </c>
      <c r="L666" s="9">
        <f>(IF((Assumptions!$C$12/12)-E666&lt;0,0,(Assumptions!$C$12/12)-E666))</f>
        <v>0</v>
      </c>
      <c r="O666" s="9">
        <f t="shared" si="53"/>
        <v>0</v>
      </c>
      <c r="P666" s="35">
        <f>Assumptions!$C$12/12</f>
        <v>2916.6666666666665</v>
      </c>
      <c r="Q666" s="9">
        <f>Assumptions!$C$13/12</f>
        <v>1833.3333333333333</v>
      </c>
    </row>
    <row r="667" spans="1:17">
      <c r="A667" s="3">
        <f>Evaporation!A666</f>
        <v>34820</v>
      </c>
      <c r="B667" s="9">
        <f t="shared" si="54"/>
        <v>1995</v>
      </c>
      <c r="C667" s="4">
        <f>Assumptions!$C$1/Assumptions!$C$2*VLOOKUP(A667,Inflow!$A$2:$B$781,2,FALSE)</f>
        <v>68642.179199999999</v>
      </c>
      <c r="D667">
        <f>VLOOKUP(A667,'Supplemental Flows'!$A$2:$B$781,2,FALSE)</f>
        <v>0</v>
      </c>
      <c r="E667" s="9">
        <f>VLOOKUP(J666,Assumptions!$D$33:$E$127,2)/12</f>
        <v>7500.0000278166981</v>
      </c>
      <c r="F667" s="4">
        <f>VLOOKUP(J666,'Capacity Curve'!$C$2:$E$98,3,TRUE)</f>
        <v>27300</v>
      </c>
      <c r="G667" s="12">
        <f>VLOOKUP(A667,Evaporation!$A$2:$F$781,6,FALSE)/12</f>
        <v>-0.30457583333333332</v>
      </c>
      <c r="H667" s="4">
        <f t="shared" si="51"/>
        <v>-8314.9202499999992</v>
      </c>
      <c r="I667" s="4">
        <f>IF(J666+C667+D667-E667-H667&gt;Assumptions!$C$5,J666+C667+D667-E667-H667-Assumptions!$C$5,0)</f>
        <v>69457.099422183237</v>
      </c>
      <c r="J667" s="4">
        <f t="shared" si="55"/>
        <v>814500</v>
      </c>
      <c r="K667" s="4">
        <f t="shared" si="52"/>
        <v>19848.248516079035</v>
      </c>
      <c r="L667" s="9">
        <f>(IF((Assumptions!$C$12/12)-E667&lt;0,0,(Assumptions!$C$12/12)-E667))</f>
        <v>0</v>
      </c>
      <c r="O667" s="9">
        <f t="shared" si="53"/>
        <v>0</v>
      </c>
      <c r="P667" s="35">
        <f>Assumptions!$C$12/12</f>
        <v>2916.6666666666665</v>
      </c>
      <c r="Q667" s="9">
        <f>Assumptions!$C$13/12</f>
        <v>1833.3333333333333</v>
      </c>
    </row>
    <row r="668" spans="1:17">
      <c r="A668" s="3">
        <f>Evaporation!A667</f>
        <v>34851</v>
      </c>
      <c r="B668" s="9">
        <f t="shared" si="54"/>
        <v>1995</v>
      </c>
      <c r="C668" s="4">
        <f>Assumptions!$C$1/Assumptions!$C$2*VLOOKUP(A668,Inflow!$A$2:$B$781,2,FALSE)</f>
        <v>7399.56</v>
      </c>
      <c r="D668">
        <f>VLOOKUP(A668,'Supplemental Flows'!$A$2:$B$781,2,FALSE)</f>
        <v>0</v>
      </c>
      <c r="E668" s="9">
        <f>VLOOKUP(J667,Assumptions!$D$33:$E$127,2)/12</f>
        <v>7500.0000278166981</v>
      </c>
      <c r="F668" s="4">
        <f>VLOOKUP(J667,'Capacity Curve'!$C$2:$E$98,3,TRUE)</f>
        <v>27300</v>
      </c>
      <c r="G668" s="12">
        <f>VLOOKUP(A668,Evaporation!$A$2:$F$781,6,FALSE)/12</f>
        <v>0.19931083333333333</v>
      </c>
      <c r="H668" s="4">
        <f t="shared" si="51"/>
        <v>5441.1857499999996</v>
      </c>
      <c r="I668" s="4">
        <f>IF(J667+C668+D668-E668-H668&gt;Assumptions!$C$5,J667+C668+D668-E668-H668-Assumptions!$C$5,0)</f>
        <v>0</v>
      </c>
      <c r="J668" s="4">
        <f t="shared" si="55"/>
        <v>808958.37422218337</v>
      </c>
      <c r="K668" s="4">
        <f t="shared" si="52"/>
        <v>19848.248516079035</v>
      </c>
      <c r="L668" s="9">
        <f>(IF((Assumptions!$C$12/12)-E668&lt;0,0,(Assumptions!$C$12/12)-E668))</f>
        <v>0</v>
      </c>
      <c r="O668" s="9">
        <f t="shared" si="53"/>
        <v>0</v>
      </c>
      <c r="P668" s="35">
        <f>Assumptions!$C$12/12</f>
        <v>2916.6666666666665</v>
      </c>
      <c r="Q668" s="9">
        <f>Assumptions!$C$13/12</f>
        <v>1833.3333333333333</v>
      </c>
    </row>
    <row r="669" spans="1:17">
      <c r="A669" s="3">
        <f>Evaporation!A668</f>
        <v>34881</v>
      </c>
      <c r="B669" s="9">
        <f t="shared" si="54"/>
        <v>1995</v>
      </c>
      <c r="C669" s="4">
        <f>Assumptions!$C$1/Assumptions!$C$2*VLOOKUP(A669,Inflow!$A$2:$B$781,2,FALSE)</f>
        <v>3752.1743999999999</v>
      </c>
      <c r="D669">
        <f>VLOOKUP(A669,'Supplemental Flows'!$A$2:$B$781,2,FALSE)</f>
        <v>0</v>
      </c>
      <c r="E669" s="9">
        <f>VLOOKUP(J668,Assumptions!$D$33:$E$127,2)/12</f>
        <v>7500.0000278166981</v>
      </c>
      <c r="F669" s="4">
        <f>VLOOKUP(J668,'Capacity Curve'!$C$2:$E$98,3,TRUE)</f>
        <v>27300</v>
      </c>
      <c r="G669" s="12">
        <f>VLOOKUP(A669,Evaporation!$A$2:$F$781,6,FALSE)/12</f>
        <v>0.31162916666666668</v>
      </c>
      <c r="H669" s="4">
        <f t="shared" si="51"/>
        <v>8507.4762499999997</v>
      </c>
      <c r="I669" s="4">
        <f>IF(J668+C669+D669-E669-H669&gt;Assumptions!$C$5,J668+C669+D669-E669-H669-Assumptions!$C$5,0)</f>
        <v>0</v>
      </c>
      <c r="J669" s="4">
        <f t="shared" si="55"/>
        <v>796703.07234436669</v>
      </c>
      <c r="K669" s="4">
        <f t="shared" si="52"/>
        <v>19848.248516079035</v>
      </c>
      <c r="L669" s="9">
        <f>(IF((Assumptions!$C$12/12)-E669&lt;0,0,(Assumptions!$C$12/12)-E669))</f>
        <v>0</v>
      </c>
      <c r="O669" s="9">
        <f t="shared" si="53"/>
        <v>0</v>
      </c>
      <c r="P669" s="35">
        <f>Assumptions!$C$12/12</f>
        <v>2916.6666666666665</v>
      </c>
      <c r="Q669" s="9">
        <f>Assumptions!$C$13/12</f>
        <v>1833.3333333333333</v>
      </c>
    </row>
    <row r="670" spans="1:17">
      <c r="A670" s="3">
        <f>Evaporation!A669</f>
        <v>34912</v>
      </c>
      <c r="B670" s="9">
        <f t="shared" si="54"/>
        <v>1995</v>
      </c>
      <c r="C670" s="4">
        <f>Assumptions!$C$1/Assumptions!$C$2*VLOOKUP(A670,Inflow!$A$2:$B$781,2,FALSE)</f>
        <v>9465.9215999999997</v>
      </c>
      <c r="D670">
        <f>VLOOKUP(A670,'Supplemental Flows'!$A$2:$B$781,2,FALSE)</f>
        <v>0</v>
      </c>
      <c r="E670" s="9">
        <f>VLOOKUP(J669,Assumptions!$D$33:$E$127,2)/12</f>
        <v>7500.0000278166981</v>
      </c>
      <c r="F670" s="4">
        <f>VLOOKUP(J669,'Capacity Curve'!$C$2:$E$98,3,TRUE)</f>
        <v>27300</v>
      </c>
      <c r="G670" s="12">
        <f>VLOOKUP(A670,Evaporation!$A$2:$F$781,6,FALSE)/12</f>
        <v>0.30934583333333338</v>
      </c>
      <c r="H670" s="4">
        <f t="shared" si="51"/>
        <v>8445.1412500000006</v>
      </c>
      <c r="I670" s="4">
        <f>IF(J669+C670+D670-E670-H670&gt;Assumptions!$C$5,J669+C670+D670-E670-H670-Assumptions!$C$5,0)</f>
        <v>0</v>
      </c>
      <c r="J670" s="4">
        <f t="shared" si="55"/>
        <v>790223.85266654997</v>
      </c>
      <c r="K670" s="4">
        <f t="shared" si="52"/>
        <v>19848.248516079035</v>
      </c>
      <c r="L670" s="9">
        <f>(IF((Assumptions!$C$12/12)-E670&lt;0,0,(Assumptions!$C$12/12)-E670))</f>
        <v>0</v>
      </c>
      <c r="O670" s="9">
        <f t="shared" si="53"/>
        <v>0</v>
      </c>
      <c r="P670" s="35">
        <f>Assumptions!$C$12/12</f>
        <v>2916.6666666666665</v>
      </c>
      <c r="Q670" s="9">
        <f>Assumptions!$C$13/12</f>
        <v>1833.3333333333333</v>
      </c>
    </row>
    <row r="671" spans="1:17">
      <c r="A671" s="3">
        <f>Evaporation!A670</f>
        <v>34943</v>
      </c>
      <c r="B671" s="9">
        <f t="shared" si="54"/>
        <v>1995</v>
      </c>
      <c r="C671" s="4">
        <f>Assumptions!$C$1/Assumptions!$C$2*VLOOKUP(A671,Inflow!$A$2:$B$781,2,FALSE)</f>
        <v>1255.6272000000001</v>
      </c>
      <c r="D671">
        <f>VLOOKUP(A671,'Supplemental Flows'!$A$2:$B$781,2,FALSE)</f>
        <v>0</v>
      </c>
      <c r="E671" s="9">
        <f>VLOOKUP(J670,Assumptions!$D$33:$E$127,2)/12</f>
        <v>7500.0000278166981</v>
      </c>
      <c r="F671" s="4">
        <f>VLOOKUP(J670,'Capacity Curve'!$C$2:$E$98,3,TRUE)</f>
        <v>27300</v>
      </c>
      <c r="G671" s="12">
        <f>VLOOKUP(A671,Evaporation!$A$2:$F$781,6,FALSE)/12</f>
        <v>9.2869166666666669E-2</v>
      </c>
      <c r="H671" s="4">
        <f t="shared" si="51"/>
        <v>2535.32825</v>
      </c>
      <c r="I671" s="4">
        <f>IF(J670+C671+D671-E671-H671&gt;Assumptions!$C$5,J670+C671+D671-E671-H671-Assumptions!$C$5,0)</f>
        <v>0</v>
      </c>
      <c r="J671" s="4">
        <f t="shared" si="55"/>
        <v>781444.15158873319</v>
      </c>
      <c r="K671" s="4">
        <f t="shared" si="52"/>
        <v>19848.248516079035</v>
      </c>
      <c r="L671" s="9">
        <f>(IF((Assumptions!$C$12/12)-E671&lt;0,0,(Assumptions!$C$12/12)-E671))</f>
        <v>0</v>
      </c>
      <c r="O671" s="9">
        <f t="shared" si="53"/>
        <v>0</v>
      </c>
      <c r="P671" s="35">
        <f>Assumptions!$C$12/12</f>
        <v>2916.6666666666665</v>
      </c>
      <c r="Q671" s="9">
        <f>Assumptions!$C$13/12</f>
        <v>1833.3333333333333</v>
      </c>
    </row>
    <row r="672" spans="1:17">
      <c r="A672" s="3">
        <f>Evaporation!A671</f>
        <v>34973</v>
      </c>
      <c r="B672" s="9">
        <f t="shared" si="54"/>
        <v>1995</v>
      </c>
      <c r="C672" s="4">
        <f>Assumptions!$C$1/Assumptions!$C$2*VLOOKUP(A672,Inflow!$A$2:$B$781,2,FALSE)</f>
        <v>1884.36</v>
      </c>
      <c r="D672">
        <f>VLOOKUP(A672,'Supplemental Flows'!$A$2:$B$781,2,FALSE)</f>
        <v>0</v>
      </c>
      <c r="E672" s="9">
        <f>VLOOKUP(J671,Assumptions!$D$33:$E$127,2)/12</f>
        <v>7500.0000278166981</v>
      </c>
      <c r="F672" s="4">
        <f>VLOOKUP(J671,'Capacity Curve'!$C$2:$E$98,3,TRUE)</f>
        <v>27300</v>
      </c>
      <c r="G672" s="12">
        <f>VLOOKUP(A672,Evaporation!$A$2:$F$781,6,FALSE)/12</f>
        <v>0.42688833333333331</v>
      </c>
      <c r="H672" s="4">
        <f t="shared" si="51"/>
        <v>11654.0515</v>
      </c>
      <c r="I672" s="4">
        <f>IF(J671+C672+D672-E672-H672&gt;Assumptions!$C$5,J671+C672+D672-E672-H672-Assumptions!$C$5,0)</f>
        <v>0</v>
      </c>
      <c r="J672" s="4">
        <f t="shared" si="55"/>
        <v>764174.46006091649</v>
      </c>
      <c r="K672" s="4">
        <f t="shared" si="52"/>
        <v>19848.248516079035</v>
      </c>
      <c r="L672" s="9">
        <f>(IF((Assumptions!$C$12/12)-E672&lt;0,0,(Assumptions!$C$12/12)-E672))</f>
        <v>0</v>
      </c>
      <c r="O672" s="9">
        <f t="shared" si="53"/>
        <v>0</v>
      </c>
      <c r="P672" s="35">
        <f>Assumptions!$C$12/12</f>
        <v>2916.6666666666665</v>
      </c>
      <c r="Q672" s="9">
        <f>Assumptions!$C$13/12</f>
        <v>1833.3333333333333</v>
      </c>
    </row>
    <row r="673" spans="1:18">
      <c r="A673" s="3">
        <f>Evaporation!A672</f>
        <v>35004</v>
      </c>
      <c r="B673" s="9">
        <f t="shared" si="54"/>
        <v>1995</v>
      </c>
      <c r="C673" s="4">
        <f>Assumptions!$C$1/Assumptions!$C$2*VLOOKUP(A673,Inflow!$A$2:$B$781,2,FALSE)</f>
        <v>3908.4384</v>
      </c>
      <c r="D673">
        <f>VLOOKUP(A673,'Supplemental Flows'!$A$2:$B$781,2,FALSE)</f>
        <v>0</v>
      </c>
      <c r="E673" s="9">
        <f>VLOOKUP(J672,Assumptions!$D$33:$E$127,2)/12</f>
        <v>7500.0000278166981</v>
      </c>
      <c r="F673" s="4">
        <f>VLOOKUP(J672,'Capacity Curve'!$C$2:$E$98,3,TRUE)</f>
        <v>27300</v>
      </c>
      <c r="G673" s="12">
        <f>VLOOKUP(A673,Evaporation!$A$2:$F$781,6,FALSE)/12</f>
        <v>0.22310083333333333</v>
      </c>
      <c r="H673" s="4">
        <f t="shared" si="51"/>
        <v>6090.6527500000002</v>
      </c>
      <c r="I673" s="4">
        <f>IF(J672+C673+D673-E673-H673&gt;Assumptions!$C$5,J672+C673+D673-E673-H673-Assumptions!$C$5,0)</f>
        <v>0</v>
      </c>
      <c r="J673" s="4">
        <f t="shared" si="55"/>
        <v>754492.24568309973</v>
      </c>
      <c r="K673" s="4">
        <f t="shared" si="52"/>
        <v>19848.248516079035</v>
      </c>
      <c r="L673" s="9">
        <f>(IF((Assumptions!$C$12/12)-E673&lt;0,0,(Assumptions!$C$12/12)-E673))</f>
        <v>0</v>
      </c>
      <c r="O673" s="9">
        <f t="shared" si="53"/>
        <v>0</v>
      </c>
      <c r="P673" s="35">
        <f>Assumptions!$C$12/12</f>
        <v>2916.6666666666665</v>
      </c>
      <c r="Q673" s="9">
        <f>Assumptions!$C$13/12</f>
        <v>1833.3333333333333</v>
      </c>
    </row>
    <row r="674" spans="1:18">
      <c r="A674" s="3">
        <f>Evaporation!A673</f>
        <v>35034</v>
      </c>
      <c r="B674" s="9">
        <f t="shared" si="54"/>
        <v>1995</v>
      </c>
      <c r="C674" s="4">
        <f>Assumptions!$C$1/Assumptions!$C$2*VLOOKUP(A674,Inflow!$A$2:$B$781,2,FALSE)</f>
        <v>3544.4351999999999</v>
      </c>
      <c r="D674">
        <f>VLOOKUP(A674,'Supplemental Flows'!$A$2:$B$781,2,FALSE)</f>
        <v>0</v>
      </c>
      <c r="E674" s="9">
        <f>VLOOKUP(J673,Assumptions!$D$33:$E$127,2)/12</f>
        <v>7500.0000278166981</v>
      </c>
      <c r="F674" s="4">
        <f>VLOOKUP(J673,'Capacity Curve'!$C$2:$E$98,3,TRUE)</f>
        <v>27300</v>
      </c>
      <c r="G674" s="12">
        <f>VLOOKUP(A674,Evaporation!$A$2:$F$781,6,FALSE)/12</f>
        <v>2.1837499999999996E-2</v>
      </c>
      <c r="H674" s="4">
        <f t="shared" si="51"/>
        <v>596.16374999999994</v>
      </c>
      <c r="I674" s="4">
        <f>IF(J673+C674+D674-E674-H674&gt;Assumptions!$C$5,J673+C674+D674-E674-H674-Assumptions!$C$5,0)</f>
        <v>0</v>
      </c>
      <c r="J674" s="4">
        <f t="shared" si="55"/>
        <v>749940.51710528298</v>
      </c>
      <c r="K674" s="4">
        <f t="shared" si="52"/>
        <v>19848.248516079035</v>
      </c>
      <c r="L674" s="9">
        <f>(IF((Assumptions!$C$12/12)-E674&lt;0,0,(Assumptions!$C$12/12)-E674))</f>
        <v>0</v>
      </c>
      <c r="M674" s="9">
        <f>SUM(L663:L674)</f>
        <v>0</v>
      </c>
      <c r="N674" s="9">
        <f>SUM(E663:E674)</f>
        <v>90000.000333800373</v>
      </c>
      <c r="O674" s="9">
        <f t="shared" si="53"/>
        <v>0</v>
      </c>
      <c r="P674" s="35">
        <f>Assumptions!$C$12/12</f>
        <v>2916.6666666666665</v>
      </c>
      <c r="Q674" s="9">
        <f>Assumptions!$C$13/12</f>
        <v>1833.3333333333333</v>
      </c>
    </row>
    <row r="675" spans="1:18">
      <c r="A675" s="3">
        <f>Evaporation!A674</f>
        <v>35065</v>
      </c>
      <c r="B675" s="9">
        <f t="shared" si="54"/>
        <v>1996</v>
      </c>
      <c r="C675" s="4">
        <f>Assumptions!$C$1/Assumptions!$C$2*VLOOKUP(A675,Inflow!$A$2:$B$781,2,FALSE)</f>
        <v>2261.232</v>
      </c>
      <c r="D675">
        <f>VLOOKUP(A675,'Supplemental Flows'!$A$2:$B$781,2,FALSE)</f>
        <v>0</v>
      </c>
      <c r="E675" s="9">
        <f>VLOOKUP(J674,Assumptions!$D$33:$E$127,2)/12</f>
        <v>7500.0000278166981</v>
      </c>
      <c r="F675" s="4">
        <f>VLOOKUP(J674,'Capacity Curve'!$C$2:$E$98,3,TRUE)</f>
        <v>27300</v>
      </c>
      <c r="G675" s="12">
        <f>VLOOKUP(A675,Evaporation!$A$2:$F$781,6,FALSE)/12</f>
        <v>0.13739416666666668</v>
      </c>
      <c r="H675" s="4">
        <f t="shared" si="51"/>
        <v>3750.8607500000003</v>
      </c>
      <c r="I675" s="4">
        <f>IF(J674+C675+D675-E675-H675&gt;Assumptions!$C$5,J674+C675+D675-E675-H675-Assumptions!$C$5,0)</f>
        <v>0</v>
      </c>
      <c r="J675" s="4">
        <f t="shared" si="55"/>
        <v>740950.88832746621</v>
      </c>
      <c r="K675" s="4">
        <f t="shared" si="52"/>
        <v>19848.248516079035</v>
      </c>
      <c r="L675" s="9">
        <f>(IF((Assumptions!$C$12/12)-E675&lt;0,0,(Assumptions!$C$12/12)-E675))</f>
        <v>0</v>
      </c>
      <c r="O675" s="9">
        <f t="shared" si="53"/>
        <v>0</v>
      </c>
      <c r="P675" s="35">
        <f>Assumptions!$C$12/12</f>
        <v>2916.6666666666665</v>
      </c>
      <c r="Q675" s="9">
        <f>Assumptions!$C$13/12</f>
        <v>1833.3333333333333</v>
      </c>
    </row>
    <row r="676" spans="1:18">
      <c r="A676" s="3">
        <f>Evaporation!A675</f>
        <v>35096</v>
      </c>
      <c r="B676" s="9">
        <f t="shared" si="54"/>
        <v>1996</v>
      </c>
      <c r="C676" s="4">
        <f>Assumptions!$C$1/Assumptions!$C$2*VLOOKUP(A676,Inflow!$A$2:$B$781,2,FALSE)</f>
        <v>2016.7248</v>
      </c>
      <c r="D676">
        <f>VLOOKUP(A676,'Supplemental Flows'!$A$2:$B$781,2,FALSE)</f>
        <v>0</v>
      </c>
      <c r="E676" s="9">
        <f>VLOOKUP(J675,Assumptions!$D$33:$E$127,2)/12</f>
        <v>7500.0000278166981</v>
      </c>
      <c r="F676" s="4">
        <f>VLOOKUP(J675,'Capacity Curve'!$C$2:$E$98,3,TRUE)</f>
        <v>27300</v>
      </c>
      <c r="G676" s="12">
        <f>VLOOKUP(A676,Evaporation!$A$2:$F$781,6,FALSE)/12</f>
        <v>0.33608083333333333</v>
      </c>
      <c r="H676" s="4">
        <f t="shared" si="51"/>
        <v>9175.0067500000005</v>
      </c>
      <c r="I676" s="4">
        <f>IF(J675+C676+D676-E676-H676&gt;Assumptions!$C$5,J675+C676+D676-E676-H676-Assumptions!$C$5,0)</f>
        <v>0</v>
      </c>
      <c r="J676" s="4">
        <f t="shared" si="55"/>
        <v>726292.60634964937</v>
      </c>
      <c r="K676" s="4">
        <f t="shared" si="52"/>
        <v>19848.248516079035</v>
      </c>
      <c r="L676" s="9">
        <f>(IF((Assumptions!$C$12/12)-E676&lt;0,0,(Assumptions!$C$12/12)-E676))</f>
        <v>0</v>
      </c>
      <c r="O676" s="9">
        <f t="shared" si="53"/>
        <v>0</v>
      </c>
      <c r="P676" s="35">
        <f>Assumptions!$C$12/12</f>
        <v>2916.6666666666665</v>
      </c>
      <c r="Q676" s="9">
        <f>Assumptions!$C$13/12</f>
        <v>1833.3333333333333</v>
      </c>
    </row>
    <row r="677" spans="1:18">
      <c r="A677" s="3">
        <f>Evaporation!A676</f>
        <v>35125</v>
      </c>
      <c r="B677" s="9">
        <f t="shared" si="54"/>
        <v>1996</v>
      </c>
      <c r="C677" s="4">
        <f>Assumptions!$C$1/Assumptions!$C$2*VLOOKUP(A677,Inflow!$A$2:$B$781,2,FALSE)</f>
        <v>3299.9279999999999</v>
      </c>
      <c r="D677">
        <f>VLOOKUP(A677,'Supplemental Flows'!$A$2:$B$781,2,FALSE)</f>
        <v>0</v>
      </c>
      <c r="E677" s="9">
        <f>VLOOKUP(J676,Assumptions!$D$33:$E$127,2)/12</f>
        <v>7500.0000257943584</v>
      </c>
      <c r="F677" s="4">
        <f>VLOOKUP(J676,'Capacity Curve'!$C$2:$E$98,3,TRUE)</f>
        <v>26600</v>
      </c>
      <c r="G677" s="12">
        <f>VLOOKUP(A677,Evaporation!$A$2:$F$781,6,FALSE)/12</f>
        <v>0.19378583333333332</v>
      </c>
      <c r="H677" s="4">
        <f t="shared" si="51"/>
        <v>5154.7031666666662</v>
      </c>
      <c r="I677" s="4">
        <f>IF(J676+C677+D677-E677-H677&gt;Assumptions!$C$5,J676+C677+D677-E677-H677-Assumptions!$C$5,0)</f>
        <v>0</v>
      </c>
      <c r="J677" s="4">
        <f t="shared" si="55"/>
        <v>716937.83115718828</v>
      </c>
      <c r="K677" s="4">
        <f t="shared" si="52"/>
        <v>19848.248516079035</v>
      </c>
      <c r="L677" s="9">
        <f>(IF((Assumptions!$C$12/12)-E677&lt;0,0,(Assumptions!$C$12/12)-E677))</f>
        <v>0</v>
      </c>
      <c r="O677" s="9">
        <f t="shared" si="53"/>
        <v>0</v>
      </c>
      <c r="P677" s="35">
        <f>Assumptions!$C$12/12</f>
        <v>2916.6666666666665</v>
      </c>
      <c r="Q677" s="9">
        <f>Assumptions!$C$13/12</f>
        <v>1833.3333333333333</v>
      </c>
    </row>
    <row r="678" spans="1:18">
      <c r="A678" s="3">
        <f>Evaporation!A677</f>
        <v>35156</v>
      </c>
      <c r="B678" s="9">
        <f t="shared" si="54"/>
        <v>1996</v>
      </c>
      <c r="C678" s="4">
        <f>Assumptions!$C$1/Assumptions!$C$2*VLOOKUP(A678,Inflow!$A$2:$B$781,2,FALSE)</f>
        <v>3116.0880000000002</v>
      </c>
      <c r="D678">
        <f>VLOOKUP(A678,'Supplemental Flows'!$A$2:$B$781,2,FALSE)</f>
        <v>0</v>
      </c>
      <c r="E678" s="9">
        <f>VLOOKUP(J677,Assumptions!$D$33:$E$127,2)/12</f>
        <v>7500.0000257943584</v>
      </c>
      <c r="F678" s="4">
        <f>VLOOKUP(J677,'Capacity Curve'!$C$2:$E$98,3,TRUE)</f>
        <v>26600</v>
      </c>
      <c r="G678" s="12">
        <f>VLOOKUP(A678,Evaporation!$A$2:$F$781,6,FALSE)/12</f>
        <v>0.25393166666666667</v>
      </c>
      <c r="H678" s="4">
        <f t="shared" si="51"/>
        <v>6754.5823333333337</v>
      </c>
      <c r="I678" s="4">
        <f>IF(J677+C678+D678-E678-H678&gt;Assumptions!$C$5,J677+C678+D678-E678-H678-Assumptions!$C$5,0)</f>
        <v>0</v>
      </c>
      <c r="J678" s="4">
        <f t="shared" si="55"/>
        <v>705799.33679806057</v>
      </c>
      <c r="K678" s="4">
        <f t="shared" si="52"/>
        <v>19848.248516079035</v>
      </c>
      <c r="L678" s="9">
        <f>(IF((Assumptions!$C$12/12)-E678&lt;0,0,(Assumptions!$C$12/12)-E678))</f>
        <v>0</v>
      </c>
      <c r="O678" s="9">
        <f t="shared" si="53"/>
        <v>0</v>
      </c>
      <c r="P678" s="35">
        <f>Assumptions!$C$12/12</f>
        <v>2916.6666666666665</v>
      </c>
      <c r="Q678" s="9">
        <f>Assumptions!$C$13/12</f>
        <v>1833.3333333333333</v>
      </c>
    </row>
    <row r="679" spans="1:18">
      <c r="A679" s="3">
        <f>Evaporation!A678</f>
        <v>35186</v>
      </c>
      <c r="B679" s="9">
        <f t="shared" si="54"/>
        <v>1996</v>
      </c>
      <c r="C679" s="4">
        <f>Assumptions!$C$1/Assumptions!$C$2*VLOOKUP(A679,Inflow!$A$2:$B$781,2,FALSE)</f>
        <v>1178.4144000000001</v>
      </c>
      <c r="D679">
        <f>VLOOKUP(A679,'Supplemental Flows'!$A$2:$B$781,2,FALSE)</f>
        <v>0</v>
      </c>
      <c r="E679" s="9">
        <f>VLOOKUP(J678,Assumptions!$D$33:$E$127,2)/12</f>
        <v>7500.0000257943584</v>
      </c>
      <c r="F679" s="4">
        <f>VLOOKUP(J678,'Capacity Curve'!$C$2:$E$98,3,TRUE)</f>
        <v>26600</v>
      </c>
      <c r="G679" s="12">
        <f>VLOOKUP(A679,Evaporation!$A$2:$F$781,6,FALSE)/12</f>
        <v>0.44068166666666669</v>
      </c>
      <c r="H679" s="4">
        <f t="shared" si="51"/>
        <v>11722.132333333335</v>
      </c>
      <c r="I679" s="4">
        <f>IF(J678+C679+D679-E679-H679&gt;Assumptions!$C$5,J678+C679+D679-E679-H679-Assumptions!$C$5,0)</f>
        <v>0</v>
      </c>
      <c r="J679" s="4">
        <f t="shared" si="55"/>
        <v>687755.61883893283</v>
      </c>
      <c r="K679" s="4">
        <f t="shared" si="52"/>
        <v>19848.248516079035</v>
      </c>
      <c r="L679" s="9">
        <f>(IF((Assumptions!$C$12/12)-E679&lt;0,0,(Assumptions!$C$12/12)-E679))</f>
        <v>0</v>
      </c>
      <c r="O679" s="9">
        <f t="shared" si="53"/>
        <v>0</v>
      </c>
      <c r="P679" s="35">
        <f>Assumptions!$C$12/12</f>
        <v>2916.6666666666665</v>
      </c>
      <c r="Q679" s="9">
        <f>Assumptions!$C$13/12</f>
        <v>1833.3333333333333</v>
      </c>
    </row>
    <row r="680" spans="1:18">
      <c r="A680" s="3">
        <f>Evaporation!A679</f>
        <v>35217</v>
      </c>
      <c r="B680" s="9">
        <f t="shared" si="54"/>
        <v>1996</v>
      </c>
      <c r="C680" s="4">
        <f>Assumptions!$C$1/Assumptions!$C$2*VLOOKUP(A680,Inflow!$A$2:$B$781,2,FALSE)</f>
        <v>694.91520000000003</v>
      </c>
      <c r="D680">
        <f>VLOOKUP(A680,'Supplemental Flows'!$A$2:$B$781,2,FALSE)</f>
        <v>0</v>
      </c>
      <c r="E680" s="9">
        <f>VLOOKUP(J679,Assumptions!$D$33:$E$127,2)/12</f>
        <v>7500.0000239048977</v>
      </c>
      <c r="F680" s="4">
        <f>VLOOKUP(J679,'Capacity Curve'!$C$2:$E$98,3,TRUE)</f>
        <v>25800</v>
      </c>
      <c r="G680" s="12">
        <f>VLOOKUP(A680,Evaporation!$A$2:$F$781,6,FALSE)/12</f>
        <v>0.35289833333333337</v>
      </c>
      <c r="H680" s="4">
        <f t="shared" si="51"/>
        <v>9104.777</v>
      </c>
      <c r="I680" s="4">
        <f>IF(J679+C680+D680-E680-H680&gt;Assumptions!$C$5,J679+C680+D680-E680-H680-Assumptions!$C$5,0)</f>
        <v>0</v>
      </c>
      <c r="J680" s="4">
        <f t="shared" si="55"/>
        <v>671845.75701502792</v>
      </c>
      <c r="K680" s="4">
        <f t="shared" si="52"/>
        <v>19848.248516079035</v>
      </c>
      <c r="L680" s="9">
        <f>(IF((Assumptions!$C$12/12)-E680&lt;0,0,(Assumptions!$C$12/12)-E680))</f>
        <v>0</v>
      </c>
      <c r="O680" s="9">
        <f t="shared" si="53"/>
        <v>0</v>
      </c>
      <c r="P680" s="35">
        <f>Assumptions!$C$12/12</f>
        <v>2916.6666666666665</v>
      </c>
      <c r="Q680" s="9">
        <f>Assumptions!$C$13/12</f>
        <v>1833.3333333333333</v>
      </c>
    </row>
    <row r="681" spans="1:18">
      <c r="A681" s="3">
        <f>Evaporation!A680</f>
        <v>35247</v>
      </c>
      <c r="B681" s="9">
        <f t="shared" si="54"/>
        <v>1996</v>
      </c>
      <c r="C681" s="4">
        <f>Assumptions!$C$1/Assumptions!$C$2*VLOOKUP(A681,Inflow!$A$2:$B$781,2,FALSE)</f>
        <v>5.5152000000000001</v>
      </c>
      <c r="D681">
        <f>VLOOKUP(A681,'Supplemental Flows'!$A$2:$B$781,2,FALSE)</f>
        <v>0</v>
      </c>
      <c r="E681" s="9">
        <f>VLOOKUP(J680,Assumptions!$D$33:$E$127,2)/12</f>
        <v>7500.0000221349246</v>
      </c>
      <c r="F681" s="4">
        <f>VLOOKUP(J680,'Capacity Curve'!$C$2:$E$98,3,TRUE)</f>
        <v>25200</v>
      </c>
      <c r="G681" s="12">
        <f>VLOOKUP(A681,Evaporation!$A$2:$F$781,6,FALSE)/12</f>
        <v>0.35260750000000002</v>
      </c>
      <c r="H681" s="4">
        <f t="shared" si="51"/>
        <v>8885.7090000000007</v>
      </c>
      <c r="I681" s="4">
        <f>IF(J680+C681+D681-E681-H681&gt;Assumptions!$C$5,J680+C681+D681-E681-H681-Assumptions!$C$5,0)</f>
        <v>0</v>
      </c>
      <c r="J681" s="4">
        <f t="shared" si="55"/>
        <v>655465.56319289294</v>
      </c>
      <c r="K681" s="4">
        <f t="shared" si="52"/>
        <v>19848.248516079035</v>
      </c>
      <c r="L681" s="9">
        <f>(IF((Assumptions!$C$12/12)-E681&lt;0,0,(Assumptions!$C$12/12)-E681))</f>
        <v>0</v>
      </c>
      <c r="O681" s="9">
        <f t="shared" si="53"/>
        <v>0</v>
      </c>
      <c r="P681" s="35">
        <f>Assumptions!$C$12/12</f>
        <v>2916.6666666666665</v>
      </c>
      <c r="Q681" s="9">
        <f>Assumptions!$C$13/12</f>
        <v>1833.3333333333333</v>
      </c>
    </row>
    <row r="682" spans="1:18">
      <c r="A682" s="3">
        <f>Evaporation!A681</f>
        <v>35278</v>
      </c>
      <c r="B682" s="9">
        <f t="shared" si="54"/>
        <v>1996</v>
      </c>
      <c r="C682" s="4">
        <f>Assumptions!$C$1/Assumptions!$C$2*VLOOKUP(A682,Inflow!$A$2:$B$781,2,FALSE)</f>
        <v>97.435200000000009</v>
      </c>
      <c r="D682">
        <f>VLOOKUP(A682,'Supplemental Flows'!$A$2:$B$781,2,FALSE)</f>
        <v>0</v>
      </c>
      <c r="E682" s="9">
        <f>VLOOKUP(J681,Assumptions!$D$33:$E$127,2)/12</f>
        <v>7500.0000221349246</v>
      </c>
      <c r="F682" s="4">
        <f>VLOOKUP(J681,'Capacity Curve'!$C$2:$E$98,3,TRUE)</f>
        <v>25200</v>
      </c>
      <c r="G682" s="12">
        <f>VLOOKUP(A682,Evaporation!$A$2:$F$781,6,FALSE)/12</f>
        <v>-4.697083333333333E-2</v>
      </c>
      <c r="H682" s="4">
        <f t="shared" si="51"/>
        <v>-1183.665</v>
      </c>
      <c r="I682" s="4">
        <f>IF(J681+C682+D682-E682-H682&gt;Assumptions!$C$5,J681+C682+D682-E682-H682-Assumptions!$C$5,0)</f>
        <v>0</v>
      </c>
      <c r="J682" s="4">
        <f t="shared" si="55"/>
        <v>649246.66337075795</v>
      </c>
      <c r="K682" s="4">
        <f t="shared" si="52"/>
        <v>19848.248516079035</v>
      </c>
      <c r="L682" s="9">
        <f>(IF((Assumptions!$C$12/12)-E682&lt;0,0,(Assumptions!$C$12/12)-E682))</f>
        <v>0</v>
      </c>
      <c r="O682" s="9">
        <f t="shared" si="53"/>
        <v>0</v>
      </c>
      <c r="P682" s="35">
        <f>Assumptions!$C$12/12</f>
        <v>2916.6666666666665</v>
      </c>
      <c r="Q682" s="9">
        <f>Assumptions!$C$13/12</f>
        <v>1833.3333333333333</v>
      </c>
    </row>
    <row r="683" spans="1:18">
      <c r="A683" s="3">
        <f>Evaporation!A682</f>
        <v>35309</v>
      </c>
      <c r="B683" s="9">
        <f t="shared" si="54"/>
        <v>1996</v>
      </c>
      <c r="C683" s="4">
        <f>Assumptions!$C$1/Assumptions!$C$2*VLOOKUP(A683,Inflow!$A$2:$B$781,2,FALSE)</f>
        <v>4083.0864000000001</v>
      </c>
      <c r="D683">
        <f>VLOOKUP(A683,'Supplemental Flows'!$A$2:$B$781,2,FALSE)</f>
        <v>0</v>
      </c>
      <c r="E683" s="9">
        <f>VLOOKUP(J682,Assumptions!$D$33:$E$127,2)/12</f>
        <v>7500.0000204788312</v>
      </c>
      <c r="F683" s="4">
        <f>VLOOKUP(J682,'Capacity Curve'!$C$2:$E$98,3,TRUE)</f>
        <v>24400</v>
      </c>
      <c r="G683" s="12">
        <f>VLOOKUP(A683,Evaporation!$A$2:$F$781,6,FALSE)/12</f>
        <v>7.9166666666666673E-3</v>
      </c>
      <c r="H683" s="4">
        <f t="shared" si="51"/>
        <v>193.16666666666669</v>
      </c>
      <c r="I683" s="4">
        <f>IF(J682+C683+D683-E683-H683&gt;Assumptions!$C$5,J682+C683+D683-E683-H683-Assumptions!$C$5,0)</f>
        <v>0</v>
      </c>
      <c r="J683" s="4">
        <f t="shared" si="55"/>
        <v>645636.5830836125</v>
      </c>
      <c r="K683" s="4">
        <f t="shared" si="52"/>
        <v>19848.248516079035</v>
      </c>
      <c r="L683" s="9">
        <f>(IF((Assumptions!$C$12/12)-E683&lt;0,0,(Assumptions!$C$12/12)-E683))</f>
        <v>0</v>
      </c>
      <c r="O683" s="9">
        <f t="shared" si="53"/>
        <v>0</v>
      </c>
      <c r="P683" s="35">
        <f>Assumptions!$C$12/12</f>
        <v>2916.6666666666665</v>
      </c>
      <c r="Q683" s="9">
        <f>Assumptions!$C$13/12</f>
        <v>1833.3333333333333</v>
      </c>
    </row>
    <row r="684" spans="1:18">
      <c r="A684" s="3">
        <f>Evaporation!A683</f>
        <v>35339</v>
      </c>
      <c r="B684" s="9">
        <f t="shared" si="54"/>
        <v>1996</v>
      </c>
      <c r="C684" s="4">
        <f>Assumptions!$C$1/Assumptions!$C$2*VLOOKUP(A684,Inflow!$A$2:$B$781,2,FALSE)</f>
        <v>10144.2912</v>
      </c>
      <c r="D684">
        <f>VLOOKUP(A684,'Supplemental Flows'!$A$2:$B$781,2,FALSE)</f>
        <v>0</v>
      </c>
      <c r="E684" s="9">
        <f>VLOOKUP(J683,Assumptions!$D$33:$E$127,2)/12</f>
        <v>7500.0000204788312</v>
      </c>
      <c r="F684" s="4">
        <f>VLOOKUP(J683,'Capacity Curve'!$C$2:$E$98,3,TRUE)</f>
        <v>24400</v>
      </c>
      <c r="G684" s="12">
        <f>VLOOKUP(A684,Evaporation!$A$2:$F$781,6,FALSE)/12</f>
        <v>0.12212666666666668</v>
      </c>
      <c r="H684" s="4">
        <f>F684*G684</f>
        <v>2979.8906666666667</v>
      </c>
      <c r="I684" s="4">
        <f>IF(J683+C684+D684-E684-H684&gt;Assumptions!$C$5,J683+C684+D684-E684-H684-Assumptions!$C$5,0)</f>
        <v>0</v>
      </c>
      <c r="J684" s="4">
        <f t="shared" si="55"/>
        <v>645300.98359646695</v>
      </c>
      <c r="K684" s="4">
        <f t="shared" si="52"/>
        <v>19848.248516079035</v>
      </c>
      <c r="L684" s="9">
        <f>(IF((Assumptions!$C$12/12)-E684&lt;0,0,(Assumptions!$C$12/12)-E684))</f>
        <v>0</v>
      </c>
      <c r="O684" s="9">
        <f t="shared" si="53"/>
        <v>0</v>
      </c>
      <c r="P684" s="35">
        <f>Assumptions!$C$12/12</f>
        <v>2916.6666666666665</v>
      </c>
      <c r="Q684" s="9">
        <f>Assumptions!$C$13/12</f>
        <v>1833.3333333333333</v>
      </c>
    </row>
    <row r="685" spans="1:18">
      <c r="A685" s="3">
        <f>Evaporation!A684</f>
        <v>35370</v>
      </c>
      <c r="B685" s="9">
        <f t="shared" si="54"/>
        <v>1996</v>
      </c>
      <c r="C685" s="4">
        <f>Assumptions!$C$1/Assumptions!$C$2*VLOOKUP(A685,Inflow!$A$2:$B$781,2,FALSE)</f>
        <v>41343.777600000001</v>
      </c>
      <c r="D685">
        <f>VLOOKUP(A685,'Supplemental Flows'!$A$2:$B$781,2,FALSE)</f>
        <v>0</v>
      </c>
      <c r="E685" s="9">
        <f>VLOOKUP(J684,Assumptions!$D$33:$E$127,2)/12</f>
        <v>7500.0000204788312</v>
      </c>
      <c r="F685" s="4">
        <f>VLOOKUP(J684,'Capacity Curve'!$C$2:$E$98,3,TRUE)</f>
        <v>24400</v>
      </c>
      <c r="G685" s="12">
        <f>VLOOKUP(A685,Evaporation!$A$2:$F$781,6,FALSE)/12</f>
        <v>-0.48227083333333337</v>
      </c>
      <c r="H685" s="4">
        <f>F685*G685</f>
        <v>-11767.408333333335</v>
      </c>
      <c r="I685" s="4">
        <f>IF(J684+C685+D685-E685-H685&gt;Assumptions!$C$5,J684+C685+D685-E685-H685-Assumptions!$C$5,0)</f>
        <v>0</v>
      </c>
      <c r="J685" s="4">
        <f t="shared" si="55"/>
        <v>690912.16950932145</v>
      </c>
      <c r="K685" s="4">
        <f>IF(J685&lt;K684,J685,K684)</f>
        <v>19848.248516079035</v>
      </c>
      <c r="L685" s="9">
        <f>(IF((Assumptions!$C$12/12)-E685&lt;0,0,(Assumptions!$C$12/12)-E685))</f>
        <v>0</v>
      </c>
      <c r="O685" s="9">
        <f t="shared" si="53"/>
        <v>0</v>
      </c>
      <c r="P685" s="35">
        <f>Assumptions!$C$12/12</f>
        <v>2916.6666666666665</v>
      </c>
      <c r="Q685" s="9">
        <f>Assumptions!$C$13/12</f>
        <v>1833.3333333333333</v>
      </c>
    </row>
    <row r="686" spans="1:18">
      <c r="A686" s="3">
        <f>Evaporation!A685</f>
        <v>35400</v>
      </c>
      <c r="B686" s="9">
        <f t="shared" si="54"/>
        <v>1996</v>
      </c>
      <c r="C686" s="4">
        <f>Assumptions!$C$1/Assumptions!$C$2*VLOOKUP(A686,Inflow!$A$2:$B$781,2,FALSE)</f>
        <v>13458.9264</v>
      </c>
      <c r="D686">
        <f>VLOOKUP(A686,'Supplemental Flows'!$A$2:$B$781,2,FALSE)</f>
        <v>0</v>
      </c>
      <c r="E686" s="9">
        <f>VLOOKUP(J685,Assumptions!$D$33:$E$127,2)/12</f>
        <v>7500.0000239048977</v>
      </c>
      <c r="F686" s="4">
        <f>VLOOKUP(J685,'Capacity Curve'!$C$2:$E$98,3,TRUE)</f>
        <v>25800</v>
      </c>
      <c r="G686" s="12">
        <f>VLOOKUP(A686,Evaporation!$A$2:$F$781,6,FALSE)/12</f>
        <v>-1.5390000000000001E-2</v>
      </c>
      <c r="H686" s="4">
        <f>F686*G686</f>
        <v>-397.06200000000001</v>
      </c>
      <c r="I686" s="4">
        <f>IF(J685+C686+D686-E686-H686&gt;Assumptions!$C$5,J685+C686+D686-E686-H686-Assumptions!$C$5,0)</f>
        <v>0</v>
      </c>
      <c r="J686" s="4">
        <f t="shared" si="55"/>
        <v>697268.15788541653</v>
      </c>
      <c r="K686" s="4">
        <f>IF(J686&lt;K685,J686,K685)</f>
        <v>19848.248516079035</v>
      </c>
      <c r="L686" s="9">
        <f>(IF((Assumptions!$C$12/12)-E686&lt;0,0,(Assumptions!$C$12/12)-E686))</f>
        <v>0</v>
      </c>
      <c r="M686" s="9">
        <f>SUM(L675:L686)</f>
        <v>0</v>
      </c>
      <c r="N686" s="9">
        <f>SUM(E675:E686)</f>
        <v>90000.000286532624</v>
      </c>
      <c r="O686" s="9">
        <f t="shared" si="53"/>
        <v>0</v>
      </c>
      <c r="P686" s="35">
        <f>Assumptions!$C$12/12</f>
        <v>2916.6666666666665</v>
      </c>
      <c r="Q686" s="9">
        <f>Assumptions!$C$13/12</f>
        <v>1833.3333333333333</v>
      </c>
      <c r="R686" t="e">
        <f>DATEVALUE(B686)</f>
        <v>#VALUE!</v>
      </c>
    </row>
    <row r="687" spans="1:18">
      <c r="I687" s="4"/>
      <c r="M687" t="s">
        <v>47</v>
      </c>
      <c r="N687" t="s">
        <v>46</v>
      </c>
    </row>
    <row r="688" spans="1:18">
      <c r="L688" t="s">
        <v>49</v>
      </c>
      <c r="M688">
        <f>SUM(M3:M686)</f>
        <v>0</v>
      </c>
      <c r="N688">
        <f>SUM(N3:N686)</f>
        <v>5125416.6790527878</v>
      </c>
    </row>
    <row r="689" spans="12:14">
      <c r="L689" t="s">
        <v>50</v>
      </c>
      <c r="M689">
        <f>M688/56</f>
        <v>0</v>
      </c>
      <c r="N689">
        <f>N688/56</f>
        <v>91525.297840228348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5"/>
  <sheetViews>
    <sheetView workbookViewId="0">
      <pane xSplit="1" ySplit="30" topLeftCell="B124" activePane="bottomRight" state="frozen"/>
      <selection pane="topRight" activeCell="B1" sqref="B1"/>
      <selection pane="bottomLeft" activeCell="A9" sqref="A9"/>
      <selection pane="bottomRight" activeCell="C19" sqref="C19"/>
    </sheetView>
  </sheetViews>
  <sheetFormatPr defaultRowHeight="12.75" customHeight="1"/>
  <cols>
    <col min="1" max="1" width="29.140625" customWidth="1"/>
    <col min="2" max="2" width="15.7109375" bestFit="1" customWidth="1"/>
    <col min="3" max="3" width="10.140625" bestFit="1" customWidth="1"/>
    <col min="4" max="4" width="13.7109375" bestFit="1" customWidth="1"/>
    <col min="5" max="5" width="13.5703125" bestFit="1" customWidth="1"/>
    <col min="6" max="6" width="16.7109375" bestFit="1" customWidth="1"/>
    <col min="7" max="7" width="16.28515625" customWidth="1"/>
    <col min="9" max="9" width="12.42578125" bestFit="1" customWidth="1"/>
  </cols>
  <sheetData>
    <row r="1" spans="1:11" ht="12.75" customHeight="1">
      <c r="A1" s="15" t="s">
        <v>13</v>
      </c>
      <c r="B1" s="15"/>
      <c r="C1" s="2">
        <f>E1*640</f>
        <v>442880</v>
      </c>
      <c r="D1" t="s">
        <v>14</v>
      </c>
      <c r="E1">
        <v>692</v>
      </c>
      <c r="F1" s="10" t="s">
        <v>25</v>
      </c>
    </row>
    <row r="2" spans="1:11" ht="12.75" customHeight="1">
      <c r="A2" s="15" t="s">
        <v>12</v>
      </c>
      <c r="B2" s="15"/>
      <c r="C2" s="2">
        <f>E2*640</f>
        <v>442880</v>
      </c>
      <c r="D2" t="s">
        <v>14</v>
      </c>
      <c r="E2">
        <v>692</v>
      </c>
      <c r="F2" s="10" t="s">
        <v>25</v>
      </c>
    </row>
    <row r="3" spans="1:11" ht="12.75" customHeight="1">
      <c r="A3" s="15" t="s">
        <v>26</v>
      </c>
      <c r="B3" s="15"/>
      <c r="C3" s="2" t="s">
        <v>82</v>
      </c>
      <c r="F3" s="10"/>
    </row>
    <row r="4" spans="1:11" ht="12.75" customHeight="1">
      <c r="A4" s="15" t="s">
        <v>27</v>
      </c>
      <c r="B4" s="15"/>
      <c r="C4" s="2">
        <v>8051130</v>
      </c>
      <c r="F4" s="10"/>
    </row>
    <row r="5" spans="1:11" ht="12.75" customHeight="1">
      <c r="A5" s="15" t="s">
        <v>54</v>
      </c>
      <c r="B5" s="15"/>
      <c r="C5" s="27">
        <f>D130</f>
        <v>814500</v>
      </c>
      <c r="D5" t="s">
        <v>20</v>
      </c>
      <c r="K5" s="32"/>
    </row>
    <row r="6" spans="1:11" ht="12.75" customHeight="1">
      <c r="A6" s="19" t="s">
        <v>33</v>
      </c>
      <c r="B6" s="19"/>
      <c r="C6" s="27">
        <f>D45</f>
        <v>620</v>
      </c>
      <c r="D6" t="s">
        <v>20</v>
      </c>
      <c r="E6" s="9"/>
      <c r="K6" s="10" t="s">
        <v>56</v>
      </c>
    </row>
    <row r="7" spans="1:11" ht="12.75" customHeight="1">
      <c r="A7" s="15" t="s">
        <v>18</v>
      </c>
      <c r="B7" s="19"/>
      <c r="C7" s="27">
        <f>C5</f>
        <v>814500</v>
      </c>
      <c r="D7" t="s">
        <v>20</v>
      </c>
      <c r="E7" s="9"/>
    </row>
    <row r="8" spans="1:11" ht="12.75" customHeight="1">
      <c r="A8" s="15" t="s">
        <v>19</v>
      </c>
      <c r="B8" s="15"/>
      <c r="C8" s="27">
        <f>MIN('Monthly Stage'!K3:K686)</f>
        <v>19848.248516079035</v>
      </c>
      <c r="D8" t="s">
        <v>20</v>
      </c>
    </row>
    <row r="9" spans="1:11" ht="12.75" customHeight="1">
      <c r="A9" s="15" t="s">
        <v>55</v>
      </c>
      <c r="B9" s="15"/>
      <c r="C9" s="27">
        <f>C8-C6</f>
        <v>19228.248516079035</v>
      </c>
      <c r="D9" t="s">
        <v>20</v>
      </c>
    </row>
    <row r="10" spans="1:11" ht="12.75" customHeight="1">
      <c r="A10" s="15"/>
      <c r="B10" s="15"/>
      <c r="C10" s="27"/>
    </row>
    <row r="11" spans="1:11" ht="12.75" customHeight="1">
      <c r="A11" s="34" t="s">
        <v>61</v>
      </c>
      <c r="B11" s="15"/>
      <c r="C11" s="27"/>
    </row>
    <row r="12" spans="1:11" ht="12.75" customHeight="1">
      <c r="A12" s="29" t="s">
        <v>16</v>
      </c>
      <c r="B12" s="29"/>
      <c r="C12" s="33">
        <v>35000</v>
      </c>
      <c r="D12" s="30" t="s">
        <v>17</v>
      </c>
      <c r="E12" s="31" t="s">
        <v>62</v>
      </c>
      <c r="F12" s="30"/>
      <c r="H12">
        <v>1</v>
      </c>
      <c r="I12" t="s">
        <v>64</v>
      </c>
    </row>
    <row r="13" spans="1:11" ht="12.75" customHeight="1">
      <c r="A13" s="15" t="s">
        <v>45</v>
      </c>
      <c r="B13" s="15"/>
      <c r="C13" s="27">
        <v>22000</v>
      </c>
      <c r="D13" t="s">
        <v>17</v>
      </c>
      <c r="E13" s="4"/>
      <c r="H13">
        <v>2</v>
      </c>
      <c r="I13" t="s">
        <v>72</v>
      </c>
    </row>
    <row r="14" spans="1:11" ht="12.75" customHeight="1">
      <c r="A14" s="15" t="s">
        <v>63</v>
      </c>
      <c r="B14" s="15"/>
      <c r="C14" s="27">
        <f>C12-C13</f>
        <v>13000</v>
      </c>
      <c r="D14" t="s">
        <v>17</v>
      </c>
      <c r="E14" s="4"/>
      <c r="H14">
        <v>3</v>
      </c>
      <c r="I14" t="s">
        <v>75</v>
      </c>
    </row>
    <row r="15" spans="1:11" ht="12.75" customHeight="1">
      <c r="A15" s="15" t="s">
        <v>34</v>
      </c>
      <c r="B15" s="19"/>
      <c r="C15" s="27">
        <v>0</v>
      </c>
      <c r="D15" t="s">
        <v>17</v>
      </c>
      <c r="H15">
        <v>4</v>
      </c>
      <c r="I15" t="s">
        <v>65</v>
      </c>
    </row>
    <row r="16" spans="1:11" ht="12.75" customHeight="1">
      <c r="A16" s="15" t="s">
        <v>70</v>
      </c>
      <c r="B16" t="s">
        <v>57</v>
      </c>
      <c r="C16" s="38">
        <v>6.2810399420706636E-16</v>
      </c>
      <c r="H16">
        <v>5</v>
      </c>
      <c r="I16" t="s">
        <v>66</v>
      </c>
    </row>
    <row r="17" spans="1:9" ht="12.75" customHeight="1">
      <c r="A17" s="15" t="s">
        <v>71</v>
      </c>
      <c r="B17" t="s">
        <v>58</v>
      </c>
      <c r="C17">
        <f>C16/3</f>
        <v>2.0936799806902211E-16</v>
      </c>
      <c r="H17">
        <v>6</v>
      </c>
      <c r="I17" t="s">
        <v>67</v>
      </c>
    </row>
    <row r="18" spans="1:9" ht="12.75" customHeight="1">
      <c r="A18" s="15" t="s">
        <v>69</v>
      </c>
      <c r="B18" t="s">
        <v>59</v>
      </c>
      <c r="C18" s="37">
        <v>90000</v>
      </c>
    </row>
    <row r="19" spans="1:9" ht="12.75" customHeight="1">
      <c r="C19" s="9">
        <f>H36</f>
        <v>90000</v>
      </c>
    </row>
    <row r="21" spans="1:9" ht="12.75" customHeight="1">
      <c r="A21" s="34" t="s">
        <v>60</v>
      </c>
    </row>
    <row r="22" spans="1:9" ht="12.75" customHeight="1">
      <c r="A22" s="15" t="s">
        <v>36</v>
      </c>
      <c r="B22" s="19"/>
      <c r="C22" s="27">
        <f>MIN('Monthly Stage'!N3:N686)</f>
        <v>85416.666972650346</v>
      </c>
      <c r="D22" t="s">
        <v>17</v>
      </c>
    </row>
    <row r="23" spans="1:9" ht="12.75" customHeight="1">
      <c r="A23" s="19" t="s">
        <v>39</v>
      </c>
      <c r="B23" s="19"/>
      <c r="C23" s="27">
        <f>MAX('Monthly Stage'!N3:N686)</f>
        <v>90000.000333800373</v>
      </c>
      <c r="D23" t="s">
        <v>17</v>
      </c>
    </row>
    <row r="24" spans="1:9" ht="12.75" customHeight="1">
      <c r="A24" s="15" t="s">
        <v>40</v>
      </c>
      <c r="B24" s="19"/>
      <c r="C24" s="27">
        <f>AVERAGE('Monthly Stage'!N3:N686)</f>
        <v>89919.590860575219</v>
      </c>
      <c r="D24" t="s">
        <v>17</v>
      </c>
      <c r="E24" s="9"/>
    </row>
    <row r="25" spans="1:9" ht="12.75" customHeight="1">
      <c r="A25" s="15" t="s">
        <v>52</v>
      </c>
      <c r="B25" s="19"/>
      <c r="C25" s="27">
        <f>MIN('Monthly Stage'!M3:M686)</f>
        <v>0</v>
      </c>
      <c r="D25" t="s">
        <v>17</v>
      </c>
    </row>
    <row r="26" spans="1:9" ht="12.75" customHeight="1">
      <c r="A26" s="19" t="s">
        <v>53</v>
      </c>
      <c r="B26" s="19"/>
      <c r="C26" s="27">
        <f>MAX('Monthly Stage'!M3:M686)</f>
        <v>0</v>
      </c>
      <c r="D26" t="s">
        <v>17</v>
      </c>
    </row>
    <row r="27" spans="1:9" ht="12.75" customHeight="1">
      <c r="A27" s="15" t="s">
        <v>41</v>
      </c>
      <c r="B27" s="19"/>
      <c r="C27" s="27">
        <f>AVERAGE('Monthly Stage'!M3:M686)</f>
        <v>0</v>
      </c>
      <c r="D27" t="s">
        <v>17</v>
      </c>
    </row>
    <row r="28" spans="1:9" ht="12.75" customHeight="1">
      <c r="A28" s="15" t="s">
        <v>68</v>
      </c>
      <c r="B28" s="19"/>
      <c r="C28" s="36" t="e">
        <f>(C14/C26)</f>
        <v>#DIV/0!</v>
      </c>
    </row>
    <row r="29" spans="1:9" ht="12.75" customHeight="1">
      <c r="A29" s="19"/>
      <c r="B29" s="19"/>
      <c r="C29" s="20"/>
      <c r="E29" t="s">
        <v>46</v>
      </c>
      <c r="F29" t="s">
        <v>47</v>
      </c>
    </row>
    <row r="30" spans="1:9" ht="12.75" customHeight="1">
      <c r="A30" s="1" t="s">
        <v>21</v>
      </c>
      <c r="B30" s="1" t="s">
        <v>21</v>
      </c>
      <c r="C30" s="1" t="s">
        <v>22</v>
      </c>
      <c r="D30" s="1" t="s">
        <v>23</v>
      </c>
      <c r="E30" s="1" t="s">
        <v>35</v>
      </c>
      <c r="F30" s="1" t="s">
        <v>48</v>
      </c>
      <c r="G30" s="1"/>
    </row>
    <row r="31" spans="1:9" ht="12.75" customHeight="1">
      <c r="A31" s="13" t="s">
        <v>81</v>
      </c>
      <c r="B31" s="4">
        <f>'Capacity Curve'!A2</f>
        <v>530.4</v>
      </c>
      <c r="C31" s="35">
        <f>'Capacity Curve'!B2</f>
        <v>0</v>
      </c>
      <c r="D31" s="35">
        <f>'Capacity Curve'!C2</f>
        <v>0</v>
      </c>
      <c r="E31" s="35">
        <f t="shared" ref="E31:E94" si="0">H31</f>
        <v>90000</v>
      </c>
      <c r="F31" s="35">
        <f t="shared" ref="F31:F94" si="1">IF($C$12-E31&gt;=0,$C$12-E31,0)</f>
        <v>0</v>
      </c>
      <c r="G31" s="40"/>
      <c r="H31" s="35">
        <f>D31*D31*$C$16+D31*$C$17+$C$18</f>
        <v>90000</v>
      </c>
    </row>
    <row r="32" spans="1:9" ht="12.75" customHeight="1">
      <c r="A32" s="13" t="str">
        <f>A31</f>
        <v>Ray Roberts Lake</v>
      </c>
      <c r="B32" s="4">
        <f>'Capacity Curve'!A3</f>
        <v>530.5</v>
      </c>
      <c r="C32" s="35">
        <f>'Capacity Curve'!B3</f>
        <v>5</v>
      </c>
      <c r="D32" s="35">
        <f>'Capacity Curve'!C3</f>
        <v>2</v>
      </c>
      <c r="E32" s="35">
        <f t="shared" si="0"/>
        <v>90000</v>
      </c>
      <c r="F32" s="35">
        <f t="shared" si="1"/>
        <v>0</v>
      </c>
      <c r="G32" s="40"/>
      <c r="H32" s="35">
        <f t="shared" ref="H32:H94" si="2">D32*D32*$C$16+D32*$C$17+$C$18</f>
        <v>90000</v>
      </c>
    </row>
    <row r="33" spans="1:8" ht="12.75" customHeight="1">
      <c r="A33" s="13" t="str">
        <f t="shared" ref="A33:A96" si="3">A32</f>
        <v>Ray Roberts Lake</v>
      </c>
      <c r="B33" s="4">
        <f>'Capacity Curve'!A4</f>
        <v>530.6</v>
      </c>
      <c r="C33" s="35">
        <f>'Capacity Curve'!B4</f>
        <v>10</v>
      </c>
      <c r="D33" s="35">
        <f>'Capacity Curve'!C4</f>
        <v>10</v>
      </c>
      <c r="E33" s="35">
        <f t="shared" si="0"/>
        <v>90000</v>
      </c>
      <c r="F33" s="35">
        <f t="shared" si="1"/>
        <v>0</v>
      </c>
      <c r="G33" s="40"/>
      <c r="H33" s="35">
        <f t="shared" si="2"/>
        <v>90000</v>
      </c>
    </row>
    <row r="34" spans="1:8" ht="12.75" customHeight="1">
      <c r="A34" s="13" t="str">
        <f t="shared" si="3"/>
        <v>Ray Roberts Lake</v>
      </c>
      <c r="B34" s="4">
        <f>'Capacity Curve'!A5</f>
        <v>530.70000000000005</v>
      </c>
      <c r="C34" s="35">
        <f>'Capacity Curve'!B5</f>
        <v>15</v>
      </c>
      <c r="D34" s="35">
        <f>'Capacity Curve'!C5</f>
        <v>22</v>
      </c>
      <c r="E34" s="35">
        <f t="shared" si="0"/>
        <v>90000</v>
      </c>
      <c r="F34" s="35">
        <f t="shared" si="1"/>
        <v>0</v>
      </c>
      <c r="G34" s="40"/>
      <c r="H34" s="35">
        <f t="shared" si="2"/>
        <v>90000</v>
      </c>
    </row>
    <row r="35" spans="1:8" ht="12.75" customHeight="1">
      <c r="A35" s="13" t="str">
        <f t="shared" si="3"/>
        <v>Ray Roberts Lake</v>
      </c>
      <c r="B35" s="4">
        <f>'Capacity Curve'!A6</f>
        <v>530.79999999999995</v>
      </c>
      <c r="C35" s="35">
        <f>'Capacity Curve'!B6</f>
        <v>20</v>
      </c>
      <c r="D35" s="35">
        <f>'Capacity Curve'!C6</f>
        <v>40</v>
      </c>
      <c r="E35" s="35">
        <f t="shared" si="0"/>
        <v>90000</v>
      </c>
      <c r="F35" s="35">
        <f t="shared" si="1"/>
        <v>0</v>
      </c>
      <c r="G35" s="40"/>
      <c r="H35" s="35">
        <f t="shared" si="2"/>
        <v>90000</v>
      </c>
    </row>
    <row r="36" spans="1:8" ht="12.75" customHeight="1">
      <c r="A36" s="13" t="str">
        <f t="shared" si="3"/>
        <v>Ray Roberts Lake</v>
      </c>
      <c r="B36" s="4">
        <f>'Capacity Curve'!A7</f>
        <v>530.9</v>
      </c>
      <c r="C36" s="35">
        <f>'Capacity Curve'!B7</f>
        <v>25</v>
      </c>
      <c r="D36" s="35">
        <f>'Capacity Curve'!C7</f>
        <v>60</v>
      </c>
      <c r="E36" s="35">
        <f t="shared" si="0"/>
        <v>90000</v>
      </c>
      <c r="F36" s="35">
        <f t="shared" si="1"/>
        <v>0</v>
      </c>
      <c r="G36" s="40"/>
      <c r="H36" s="35">
        <f t="shared" si="2"/>
        <v>90000</v>
      </c>
    </row>
    <row r="37" spans="1:8" ht="12.75" customHeight="1">
      <c r="A37" s="13" t="str">
        <f t="shared" si="3"/>
        <v>Ray Roberts Lake</v>
      </c>
      <c r="B37" s="4">
        <f>'Capacity Curve'!A8</f>
        <v>540</v>
      </c>
      <c r="C37" s="35">
        <f>'Capacity Curve'!B8</f>
        <v>30</v>
      </c>
      <c r="D37" s="35">
        <f>'Capacity Curve'!C8</f>
        <v>90</v>
      </c>
      <c r="E37" s="35">
        <f t="shared" si="0"/>
        <v>90000</v>
      </c>
      <c r="F37" s="35">
        <f t="shared" si="1"/>
        <v>0</v>
      </c>
      <c r="G37" s="40"/>
      <c r="H37" s="35">
        <f t="shared" si="2"/>
        <v>90000</v>
      </c>
    </row>
    <row r="38" spans="1:8" ht="12.75" customHeight="1">
      <c r="A38" s="13" t="str">
        <f t="shared" si="3"/>
        <v>Ray Roberts Lake</v>
      </c>
      <c r="B38" s="4">
        <f>'Capacity Curve'!A9</f>
        <v>540.1</v>
      </c>
      <c r="C38" s="35">
        <f>'Capacity Curve'!B9</f>
        <v>40</v>
      </c>
      <c r="D38" s="35">
        <f>'Capacity Curve'!C9</f>
        <v>125</v>
      </c>
      <c r="E38" s="35">
        <f t="shared" si="0"/>
        <v>90000.000000000015</v>
      </c>
      <c r="F38" s="35">
        <f t="shared" si="1"/>
        <v>0</v>
      </c>
      <c r="G38" s="40"/>
      <c r="H38" s="35">
        <f t="shared" si="2"/>
        <v>90000.000000000015</v>
      </c>
    </row>
    <row r="39" spans="1:8" ht="12.75" customHeight="1">
      <c r="A39" s="13" t="str">
        <f t="shared" si="3"/>
        <v>Ray Roberts Lake</v>
      </c>
      <c r="B39" s="4">
        <f>'Capacity Curve'!A10</f>
        <v>540.20000000000005</v>
      </c>
      <c r="C39" s="35">
        <f>'Capacity Curve'!B10</f>
        <v>45</v>
      </c>
      <c r="D39" s="35">
        <f>'Capacity Curve'!C10</f>
        <v>170</v>
      </c>
      <c r="E39" s="35">
        <f t="shared" si="0"/>
        <v>90000.000000000015</v>
      </c>
      <c r="F39" s="35">
        <f t="shared" si="1"/>
        <v>0</v>
      </c>
      <c r="G39" s="40"/>
      <c r="H39" s="35">
        <f t="shared" si="2"/>
        <v>90000.000000000015</v>
      </c>
    </row>
    <row r="40" spans="1:8" ht="12.75" customHeight="1">
      <c r="A40" s="13" t="str">
        <f t="shared" si="3"/>
        <v>Ray Roberts Lake</v>
      </c>
      <c r="B40" s="4">
        <f>'Capacity Curve'!A11</f>
        <v>540.29999999999995</v>
      </c>
      <c r="C40" s="35">
        <f>'Capacity Curve'!B11</f>
        <v>55</v>
      </c>
      <c r="D40" s="35">
        <f>'Capacity Curve'!C11</f>
        <v>220</v>
      </c>
      <c r="E40" s="35">
        <f t="shared" si="0"/>
        <v>90000.000000000029</v>
      </c>
      <c r="F40" s="35">
        <f t="shared" si="1"/>
        <v>0</v>
      </c>
      <c r="G40" s="40"/>
      <c r="H40" s="35">
        <f t="shared" si="2"/>
        <v>90000.000000000029</v>
      </c>
    </row>
    <row r="41" spans="1:8" ht="12.75" customHeight="1">
      <c r="A41" s="13" t="str">
        <f t="shared" si="3"/>
        <v>Ray Roberts Lake</v>
      </c>
      <c r="B41" s="4">
        <f>'Capacity Curve'!A12</f>
        <v>540.4</v>
      </c>
      <c r="C41" s="35">
        <f>'Capacity Curve'!B12</f>
        <v>65</v>
      </c>
      <c r="D41" s="35">
        <f>'Capacity Curve'!C12</f>
        <v>280</v>
      </c>
      <c r="E41" s="35">
        <f t="shared" si="0"/>
        <v>90000.000000000044</v>
      </c>
      <c r="F41" s="35">
        <f t="shared" si="1"/>
        <v>0</v>
      </c>
      <c r="G41" s="40"/>
      <c r="H41" s="35">
        <f t="shared" si="2"/>
        <v>90000.000000000044</v>
      </c>
    </row>
    <row r="42" spans="1:8" ht="12.75" customHeight="1">
      <c r="A42" s="13" t="str">
        <f t="shared" si="3"/>
        <v>Ray Roberts Lake</v>
      </c>
      <c r="B42" s="4">
        <f>'Capacity Curve'!A13</f>
        <v>540.5</v>
      </c>
      <c r="C42" s="35">
        <f>'Capacity Curve'!B13</f>
        <v>75</v>
      </c>
      <c r="D42" s="35">
        <f>'Capacity Curve'!C13</f>
        <v>350</v>
      </c>
      <c r="E42" s="35">
        <f t="shared" si="0"/>
        <v>90000.000000000073</v>
      </c>
      <c r="F42" s="35">
        <f t="shared" si="1"/>
        <v>0</v>
      </c>
      <c r="G42" s="40"/>
      <c r="H42" s="35">
        <f t="shared" si="2"/>
        <v>90000.000000000073</v>
      </c>
    </row>
    <row r="43" spans="1:8" ht="12.75" customHeight="1">
      <c r="A43" s="13" t="str">
        <f t="shared" si="3"/>
        <v>Ray Roberts Lake</v>
      </c>
      <c r="B43" s="4">
        <f>'Capacity Curve'!A14</f>
        <v>540.6</v>
      </c>
      <c r="C43" s="35">
        <f>'Capacity Curve'!B14</f>
        <v>85</v>
      </c>
      <c r="D43" s="35">
        <f>'Capacity Curve'!C14</f>
        <v>430</v>
      </c>
      <c r="E43" s="35">
        <f t="shared" si="0"/>
        <v>90000.000000000116</v>
      </c>
      <c r="F43" s="35">
        <f t="shared" si="1"/>
        <v>0</v>
      </c>
      <c r="G43" s="40"/>
      <c r="H43" s="35">
        <f t="shared" si="2"/>
        <v>90000.000000000116</v>
      </c>
    </row>
    <row r="44" spans="1:8" ht="12.75" customHeight="1">
      <c r="A44" s="13" t="str">
        <f t="shared" si="3"/>
        <v>Ray Roberts Lake</v>
      </c>
      <c r="B44" s="4">
        <f>'Capacity Curve'!A15</f>
        <v>540.70000000000005</v>
      </c>
      <c r="C44" s="35">
        <f>'Capacity Curve'!B15</f>
        <v>95</v>
      </c>
      <c r="D44" s="35">
        <f>'Capacity Curve'!C15</f>
        <v>520</v>
      </c>
      <c r="E44" s="35">
        <f t="shared" si="0"/>
        <v>90000.000000000175</v>
      </c>
      <c r="F44" s="35">
        <f t="shared" si="1"/>
        <v>0</v>
      </c>
      <c r="G44" s="40"/>
      <c r="H44" s="35">
        <f t="shared" si="2"/>
        <v>90000.000000000175</v>
      </c>
    </row>
    <row r="45" spans="1:8" ht="12.75" customHeight="1">
      <c r="A45" s="13" t="str">
        <f t="shared" si="3"/>
        <v>Ray Roberts Lake</v>
      </c>
      <c r="B45" s="4">
        <f>'Capacity Curve'!A16</f>
        <v>540.79999999999995</v>
      </c>
      <c r="C45" s="35">
        <f>'Capacity Curve'!B16</f>
        <v>105</v>
      </c>
      <c r="D45" s="35">
        <f>'Capacity Curve'!C16</f>
        <v>620</v>
      </c>
      <c r="E45" s="35">
        <f t="shared" si="0"/>
        <v>90000.000000000247</v>
      </c>
      <c r="F45" s="35">
        <f t="shared" si="1"/>
        <v>0</v>
      </c>
      <c r="G45" s="40"/>
      <c r="H45" s="35">
        <f t="shared" si="2"/>
        <v>90000.000000000247</v>
      </c>
    </row>
    <row r="46" spans="1:8" ht="12.75" customHeight="1">
      <c r="A46" s="13" t="str">
        <f t="shared" si="3"/>
        <v>Ray Roberts Lake</v>
      </c>
      <c r="B46" s="4">
        <f>'Capacity Curve'!A17</f>
        <v>540.9</v>
      </c>
      <c r="C46" s="35">
        <f>'Capacity Curve'!B17</f>
        <v>115</v>
      </c>
      <c r="D46" s="35">
        <f>'Capacity Curve'!C17</f>
        <v>730</v>
      </c>
      <c r="E46" s="35">
        <f t="shared" si="0"/>
        <v>90000.000000000335</v>
      </c>
      <c r="F46" s="35">
        <f t="shared" si="1"/>
        <v>0</v>
      </c>
      <c r="G46" s="40"/>
      <c r="H46" s="35">
        <f t="shared" si="2"/>
        <v>90000.000000000335</v>
      </c>
    </row>
    <row r="47" spans="1:8" ht="12.75" customHeight="1">
      <c r="A47" s="13" t="str">
        <f t="shared" si="3"/>
        <v>Ray Roberts Lake</v>
      </c>
      <c r="B47" s="4">
        <f>'Capacity Curve'!A18</f>
        <v>550</v>
      </c>
      <c r="C47" s="35">
        <f>'Capacity Curve'!B18</f>
        <v>130</v>
      </c>
      <c r="D47" s="35">
        <f>'Capacity Curve'!C18</f>
        <v>850</v>
      </c>
      <c r="E47" s="35">
        <f t="shared" si="0"/>
        <v>90000.000000000451</v>
      </c>
      <c r="F47" s="35">
        <f t="shared" si="1"/>
        <v>0</v>
      </c>
      <c r="G47" s="40"/>
      <c r="H47" s="35">
        <f t="shared" si="2"/>
        <v>90000.000000000451</v>
      </c>
    </row>
    <row r="48" spans="1:8" ht="12.75" customHeight="1">
      <c r="A48" s="13" t="str">
        <f t="shared" si="3"/>
        <v>Ray Roberts Lake</v>
      </c>
      <c r="B48" s="4">
        <f>'Capacity Curve'!A19</f>
        <v>550.1</v>
      </c>
      <c r="C48" s="35">
        <f>'Capacity Curve'!B19</f>
        <v>150</v>
      </c>
      <c r="D48" s="35">
        <f>'Capacity Curve'!C19</f>
        <v>990</v>
      </c>
      <c r="E48" s="35">
        <f t="shared" si="0"/>
        <v>90000.000000000611</v>
      </c>
      <c r="F48" s="35">
        <f t="shared" si="1"/>
        <v>0</v>
      </c>
      <c r="G48" s="40"/>
      <c r="H48" s="35">
        <f t="shared" si="2"/>
        <v>90000.000000000611</v>
      </c>
    </row>
    <row r="49" spans="1:8" ht="12.75" customHeight="1">
      <c r="A49" s="13" t="str">
        <f t="shared" si="3"/>
        <v>Ray Roberts Lake</v>
      </c>
      <c r="B49" s="4">
        <f>'Capacity Curve'!A20</f>
        <v>550.20000000000005</v>
      </c>
      <c r="C49" s="35">
        <f>'Capacity Curve'!B20</f>
        <v>170</v>
      </c>
      <c r="D49" s="35">
        <f>'Capacity Curve'!C20</f>
        <v>1150</v>
      </c>
      <c r="E49" s="35">
        <f t="shared" si="0"/>
        <v>90000.000000000829</v>
      </c>
      <c r="F49" s="35">
        <f t="shared" si="1"/>
        <v>0</v>
      </c>
      <c r="G49" s="40"/>
      <c r="H49" s="35">
        <f t="shared" si="2"/>
        <v>90000.000000000829</v>
      </c>
    </row>
    <row r="50" spans="1:8" ht="12.75" customHeight="1">
      <c r="A50" s="13" t="str">
        <f t="shared" si="3"/>
        <v>Ray Roberts Lake</v>
      </c>
      <c r="B50" s="4">
        <f>'Capacity Curve'!A21</f>
        <v>550.29999999999995</v>
      </c>
      <c r="C50" s="35">
        <f>'Capacity Curve'!B21</f>
        <v>190</v>
      </c>
      <c r="D50" s="35">
        <f>'Capacity Curve'!C21</f>
        <v>1330</v>
      </c>
      <c r="E50" s="35">
        <f t="shared" si="0"/>
        <v>90000.000000001106</v>
      </c>
      <c r="F50" s="35">
        <f t="shared" si="1"/>
        <v>0</v>
      </c>
      <c r="G50" s="40"/>
      <c r="H50" s="35">
        <f t="shared" si="2"/>
        <v>90000.000000001106</v>
      </c>
    </row>
    <row r="51" spans="1:8" ht="12.75" customHeight="1">
      <c r="A51" s="13" t="str">
        <f t="shared" si="3"/>
        <v>Ray Roberts Lake</v>
      </c>
      <c r="B51" s="4">
        <f>'Capacity Curve'!A22</f>
        <v>550.4</v>
      </c>
      <c r="C51" s="35">
        <f>'Capacity Curve'!B22</f>
        <v>205</v>
      </c>
      <c r="D51" s="35">
        <f>'Capacity Curve'!C22</f>
        <v>1530</v>
      </c>
      <c r="E51" s="35">
        <f t="shared" si="0"/>
        <v>90000.00000000147</v>
      </c>
      <c r="F51" s="35">
        <f t="shared" si="1"/>
        <v>0</v>
      </c>
      <c r="G51" s="40"/>
      <c r="H51" s="35">
        <f t="shared" si="2"/>
        <v>90000.00000000147</v>
      </c>
    </row>
    <row r="52" spans="1:8" ht="12.75" customHeight="1">
      <c r="A52" s="13" t="str">
        <f t="shared" si="3"/>
        <v>Ray Roberts Lake</v>
      </c>
      <c r="B52" s="4">
        <f>'Capacity Curve'!A23</f>
        <v>550.5</v>
      </c>
      <c r="C52" s="35">
        <f>'Capacity Curve'!B23</f>
        <v>245</v>
      </c>
      <c r="D52" s="35">
        <f>'Capacity Curve'!C23</f>
        <v>1750</v>
      </c>
      <c r="E52" s="35">
        <f t="shared" si="0"/>
        <v>90000.000000001921</v>
      </c>
      <c r="F52" s="35">
        <f t="shared" si="1"/>
        <v>0</v>
      </c>
      <c r="G52" s="40"/>
      <c r="H52" s="35">
        <f t="shared" si="2"/>
        <v>90000.000000001921</v>
      </c>
    </row>
    <row r="53" spans="1:8" ht="12.75" customHeight="1">
      <c r="A53" s="13" t="str">
        <f t="shared" si="3"/>
        <v>Ray Roberts Lake</v>
      </c>
      <c r="B53" s="4">
        <f>'Capacity Curve'!A24</f>
        <v>550.6</v>
      </c>
      <c r="C53" s="35">
        <f>'Capacity Curve'!B24</f>
        <v>280</v>
      </c>
      <c r="D53" s="35">
        <f>'Capacity Curve'!C24</f>
        <v>2015</v>
      </c>
      <c r="E53" s="35">
        <f t="shared" si="0"/>
        <v>90000.000000002547</v>
      </c>
      <c r="F53" s="35">
        <f t="shared" si="1"/>
        <v>0</v>
      </c>
      <c r="G53" s="40"/>
      <c r="H53" s="35">
        <f t="shared" si="2"/>
        <v>90000.000000002547</v>
      </c>
    </row>
    <row r="54" spans="1:8" ht="12.75" customHeight="1">
      <c r="A54" s="13" t="str">
        <f t="shared" si="3"/>
        <v>Ray Roberts Lake</v>
      </c>
      <c r="B54" s="4">
        <f>'Capacity Curve'!A25</f>
        <v>550.70000000000005</v>
      </c>
      <c r="C54" s="35">
        <f>'Capacity Curve'!B25</f>
        <v>325</v>
      </c>
      <c r="D54" s="35">
        <f>'Capacity Curve'!C25</f>
        <v>2320</v>
      </c>
      <c r="E54" s="35">
        <f t="shared" si="0"/>
        <v>90000.000000003376</v>
      </c>
      <c r="F54" s="35">
        <f t="shared" si="1"/>
        <v>0</v>
      </c>
      <c r="G54" s="40"/>
      <c r="H54" s="35">
        <f t="shared" si="2"/>
        <v>90000.000000003376</v>
      </c>
    </row>
    <row r="55" spans="1:8" ht="12.75" customHeight="1">
      <c r="A55" s="13" t="str">
        <f t="shared" si="3"/>
        <v>Ray Roberts Lake</v>
      </c>
      <c r="B55" s="4">
        <f>'Capacity Curve'!A26</f>
        <v>550.79999999999995</v>
      </c>
      <c r="C55" s="35">
        <f>'Capacity Curve'!B26</f>
        <v>370</v>
      </c>
      <c r="D55" s="35">
        <f>'Capacity Curve'!C26</f>
        <v>2665</v>
      </c>
      <c r="E55" s="35">
        <f t="shared" si="0"/>
        <v>90000.000000004467</v>
      </c>
      <c r="F55" s="35">
        <f t="shared" si="1"/>
        <v>0</v>
      </c>
      <c r="G55" s="40"/>
      <c r="H55" s="35">
        <f t="shared" si="2"/>
        <v>90000.000000004467</v>
      </c>
    </row>
    <row r="56" spans="1:8" ht="12.75" customHeight="1">
      <c r="A56" s="13" t="str">
        <f t="shared" si="3"/>
        <v>Ray Roberts Lake</v>
      </c>
      <c r="B56" s="4">
        <f>'Capacity Curve'!A27</f>
        <v>550.9</v>
      </c>
      <c r="C56" s="35">
        <f>'Capacity Curve'!B27</f>
        <v>415</v>
      </c>
      <c r="D56" s="35">
        <f>'Capacity Curve'!C27</f>
        <v>3060</v>
      </c>
      <c r="E56" s="35">
        <f t="shared" si="0"/>
        <v>90000.000000005879</v>
      </c>
      <c r="F56" s="35">
        <f t="shared" si="1"/>
        <v>0</v>
      </c>
      <c r="G56" s="40"/>
      <c r="H56" s="35">
        <f t="shared" si="2"/>
        <v>90000.000000005879</v>
      </c>
    </row>
    <row r="57" spans="1:8" ht="12.75" customHeight="1">
      <c r="A57" s="13" t="str">
        <f t="shared" si="3"/>
        <v>Ray Roberts Lake</v>
      </c>
      <c r="B57" s="4">
        <f>'Capacity Curve'!A28</f>
        <v>560</v>
      </c>
      <c r="C57" s="35">
        <f>'Capacity Curve'!B28</f>
        <v>500</v>
      </c>
      <c r="D57" s="35">
        <f>'Capacity Curve'!C28</f>
        <v>3515</v>
      </c>
      <c r="E57" s="35">
        <f t="shared" si="0"/>
        <v>90000.000000007756</v>
      </c>
      <c r="F57" s="35">
        <f t="shared" si="1"/>
        <v>0</v>
      </c>
      <c r="G57" s="40"/>
      <c r="H57" s="35">
        <f t="shared" si="2"/>
        <v>90000.000000007756</v>
      </c>
    </row>
    <row r="58" spans="1:8" ht="12.75" customHeight="1">
      <c r="A58" s="13" t="str">
        <f t="shared" si="3"/>
        <v>Ray Roberts Lake</v>
      </c>
      <c r="B58" s="4">
        <f>'Capacity Curve'!A29</f>
        <v>560.1</v>
      </c>
      <c r="C58" s="35">
        <f>'Capacity Curve'!B29</f>
        <v>600</v>
      </c>
      <c r="D58" s="35">
        <f>'Capacity Curve'!C29</f>
        <v>4065</v>
      </c>
      <c r="E58" s="35">
        <f t="shared" si="0"/>
        <v>90000.000000010376</v>
      </c>
      <c r="F58" s="35">
        <f t="shared" si="1"/>
        <v>0</v>
      </c>
      <c r="G58" s="40"/>
      <c r="H58" s="35">
        <f t="shared" si="2"/>
        <v>90000.000000010376</v>
      </c>
    </row>
    <row r="59" spans="1:8" ht="12.75" customHeight="1">
      <c r="A59" s="13" t="str">
        <f t="shared" si="3"/>
        <v>Ray Roberts Lake</v>
      </c>
      <c r="B59" s="4">
        <f>'Capacity Curve'!A30</f>
        <v>560.20000000000005</v>
      </c>
      <c r="C59" s="35">
        <f>'Capacity Curve'!B30</f>
        <v>700</v>
      </c>
      <c r="D59" s="35">
        <f>'Capacity Curve'!C30</f>
        <v>4715</v>
      </c>
      <c r="E59" s="35">
        <f t="shared" si="0"/>
        <v>90000.00000001397</v>
      </c>
      <c r="F59" s="35">
        <f t="shared" si="1"/>
        <v>0</v>
      </c>
      <c r="G59" s="40"/>
      <c r="H59" s="35">
        <f t="shared" si="2"/>
        <v>90000.00000001397</v>
      </c>
    </row>
    <row r="60" spans="1:8" ht="12.75" customHeight="1">
      <c r="A60" s="13" t="str">
        <f t="shared" si="3"/>
        <v>Ray Roberts Lake</v>
      </c>
      <c r="B60" s="4">
        <f>'Capacity Curve'!A31</f>
        <v>560.29999999999995</v>
      </c>
      <c r="C60" s="35">
        <f>'Capacity Curve'!B31</f>
        <v>800</v>
      </c>
      <c r="D60" s="35">
        <f>'Capacity Curve'!C31</f>
        <v>5465</v>
      </c>
      <c r="E60" s="35">
        <f t="shared" si="0"/>
        <v>90000.000000018757</v>
      </c>
      <c r="F60" s="35">
        <f t="shared" si="1"/>
        <v>0</v>
      </c>
      <c r="G60" s="40"/>
      <c r="H60" s="35">
        <f t="shared" si="2"/>
        <v>90000.000000018757</v>
      </c>
    </row>
    <row r="61" spans="1:8" ht="12.75" customHeight="1">
      <c r="A61" s="13" t="str">
        <f t="shared" si="3"/>
        <v>Ray Roberts Lake</v>
      </c>
      <c r="B61" s="4">
        <f>'Capacity Curve'!A32</f>
        <v>560.4</v>
      </c>
      <c r="C61" s="35">
        <f>'Capacity Curve'!B32</f>
        <v>940</v>
      </c>
      <c r="D61" s="35">
        <f>'Capacity Curve'!C32</f>
        <v>6335</v>
      </c>
      <c r="E61" s="35">
        <f t="shared" si="0"/>
        <v>90000.000000025204</v>
      </c>
      <c r="F61" s="35">
        <f t="shared" si="1"/>
        <v>0</v>
      </c>
      <c r="G61" s="40"/>
      <c r="H61" s="35">
        <f t="shared" si="2"/>
        <v>90000.000000025204</v>
      </c>
    </row>
    <row r="62" spans="1:8" ht="12.75" customHeight="1">
      <c r="A62" s="13" t="str">
        <f t="shared" si="3"/>
        <v>Ray Roberts Lake</v>
      </c>
      <c r="B62" s="4">
        <f>'Capacity Curve'!A33</f>
        <v>560.5</v>
      </c>
      <c r="C62" s="35">
        <f>'Capacity Curve'!B33</f>
        <v>1080</v>
      </c>
      <c r="D62" s="35">
        <f>'Capacity Curve'!C33</f>
        <v>7345</v>
      </c>
      <c r="E62" s="35">
        <f t="shared" si="0"/>
        <v>90000.000000033891</v>
      </c>
      <c r="F62" s="35">
        <f t="shared" si="1"/>
        <v>0</v>
      </c>
      <c r="G62" s="40"/>
      <c r="H62" s="35">
        <f t="shared" si="2"/>
        <v>90000.000000033891</v>
      </c>
    </row>
    <row r="63" spans="1:8" ht="12.75" customHeight="1">
      <c r="A63" s="13" t="str">
        <f t="shared" si="3"/>
        <v>Ray Roberts Lake</v>
      </c>
      <c r="B63" s="4">
        <f>'Capacity Curve'!A34</f>
        <v>560.6</v>
      </c>
      <c r="C63" s="35">
        <f>'Capacity Curve'!B34</f>
        <v>1250</v>
      </c>
      <c r="D63" s="35">
        <f>'Capacity Curve'!C34</f>
        <v>8510</v>
      </c>
      <c r="E63" s="35">
        <f t="shared" si="0"/>
        <v>90000.000000045489</v>
      </c>
      <c r="F63" s="35">
        <f t="shared" si="1"/>
        <v>0</v>
      </c>
      <c r="G63" s="40"/>
      <c r="H63" s="35">
        <f t="shared" si="2"/>
        <v>90000.000000045489</v>
      </c>
    </row>
    <row r="64" spans="1:8" ht="12.75" customHeight="1">
      <c r="A64" s="13" t="str">
        <f t="shared" si="3"/>
        <v>Ray Roberts Lake</v>
      </c>
      <c r="B64" s="4">
        <f>'Capacity Curve'!A35</f>
        <v>560.70000000000005</v>
      </c>
      <c r="C64" s="35">
        <f>'Capacity Curve'!B35</f>
        <v>1450</v>
      </c>
      <c r="D64" s="35">
        <f>'Capacity Curve'!C35</f>
        <v>9860</v>
      </c>
      <c r="E64" s="35">
        <f t="shared" si="0"/>
        <v>90000.00000006106</v>
      </c>
      <c r="F64" s="35">
        <f t="shared" si="1"/>
        <v>0</v>
      </c>
      <c r="G64" s="40"/>
      <c r="H64" s="35">
        <f t="shared" si="2"/>
        <v>90000.00000006106</v>
      </c>
    </row>
    <row r="65" spans="1:8" ht="12.75" customHeight="1">
      <c r="A65" s="13" t="str">
        <f t="shared" si="3"/>
        <v>Ray Roberts Lake</v>
      </c>
      <c r="B65" s="4">
        <f>'Capacity Curve'!A36</f>
        <v>560.79999999999995</v>
      </c>
      <c r="C65" s="35">
        <f>'Capacity Curve'!B36</f>
        <v>1700</v>
      </c>
      <c r="D65" s="35">
        <f>'Capacity Curve'!C36</f>
        <v>11440</v>
      </c>
      <c r="E65" s="35">
        <f t="shared" si="0"/>
        <v>90000.000000082204</v>
      </c>
      <c r="F65" s="35">
        <f t="shared" si="1"/>
        <v>0</v>
      </c>
      <c r="G65" s="40"/>
      <c r="H65" s="35">
        <f t="shared" si="2"/>
        <v>90000.000000082204</v>
      </c>
    </row>
    <row r="66" spans="1:8" ht="12.75" customHeight="1">
      <c r="A66" s="13" t="str">
        <f t="shared" si="3"/>
        <v>Ray Roberts Lake</v>
      </c>
      <c r="B66" s="4">
        <f>'Capacity Curve'!A37</f>
        <v>560.9</v>
      </c>
      <c r="C66" s="35">
        <f>'Capacity Curve'!B37</f>
        <v>1970</v>
      </c>
      <c r="D66" s="35">
        <f>'Capacity Curve'!C37</f>
        <v>13270</v>
      </c>
      <c r="E66" s="35">
        <f t="shared" si="0"/>
        <v>90000.000000110609</v>
      </c>
      <c r="F66" s="35">
        <f t="shared" si="1"/>
        <v>0</v>
      </c>
      <c r="G66" s="40"/>
      <c r="H66" s="35">
        <f t="shared" si="2"/>
        <v>90000.000000110609</v>
      </c>
    </row>
    <row r="67" spans="1:8" ht="12.75" customHeight="1">
      <c r="A67" s="13" t="str">
        <f t="shared" si="3"/>
        <v>Ray Roberts Lake</v>
      </c>
      <c r="B67" s="4">
        <f>'Capacity Curve'!A38</f>
        <v>570</v>
      </c>
      <c r="C67" s="35">
        <f>'Capacity Curve'!B38</f>
        <v>2260</v>
      </c>
      <c r="D67" s="35">
        <f>'Capacity Curve'!C38</f>
        <v>15390</v>
      </c>
      <c r="E67" s="35">
        <f t="shared" si="0"/>
        <v>90000.000000148764</v>
      </c>
      <c r="F67" s="35">
        <f t="shared" si="1"/>
        <v>0</v>
      </c>
      <c r="G67" s="40"/>
      <c r="H67" s="35">
        <f t="shared" si="2"/>
        <v>90000.000000148764</v>
      </c>
    </row>
    <row r="68" spans="1:8" ht="12.75" customHeight="1">
      <c r="A68" s="13" t="str">
        <f t="shared" si="3"/>
        <v>Ray Roberts Lake</v>
      </c>
      <c r="B68" s="4">
        <f>'Capacity Curve'!A39</f>
        <v>570.1</v>
      </c>
      <c r="C68" s="35">
        <f>'Capacity Curve'!B39</f>
        <v>2550</v>
      </c>
      <c r="D68" s="35">
        <f>'Capacity Curve'!C39</f>
        <v>17790</v>
      </c>
      <c r="E68" s="35">
        <f t="shared" si="0"/>
        <v>90000.000000198794</v>
      </c>
      <c r="F68" s="35">
        <f t="shared" si="1"/>
        <v>0</v>
      </c>
      <c r="G68" s="40"/>
      <c r="H68" s="35">
        <f t="shared" si="2"/>
        <v>90000.000000198794</v>
      </c>
    </row>
    <row r="69" spans="1:8" ht="12.75" customHeight="1">
      <c r="A69" s="13" t="str">
        <f t="shared" si="3"/>
        <v>Ray Roberts Lake</v>
      </c>
      <c r="B69" s="4">
        <f>'Capacity Curve'!A40</f>
        <v>570.20000000000005</v>
      </c>
      <c r="C69" s="35">
        <f>'Capacity Curve'!B40</f>
        <v>2800</v>
      </c>
      <c r="D69" s="35">
        <f>'Capacity Curve'!C40</f>
        <v>20470</v>
      </c>
      <c r="E69" s="35">
        <f t="shared" si="0"/>
        <v>90000.000000263186</v>
      </c>
      <c r="F69" s="35">
        <f t="shared" si="1"/>
        <v>0</v>
      </c>
      <c r="G69" s="40"/>
      <c r="H69" s="35">
        <f t="shared" si="2"/>
        <v>90000.000000263186</v>
      </c>
    </row>
    <row r="70" spans="1:8" ht="12.75" customHeight="1">
      <c r="A70" s="13" t="str">
        <f t="shared" si="3"/>
        <v>Ray Roberts Lake</v>
      </c>
      <c r="B70" s="4">
        <f>'Capacity Curve'!A41</f>
        <v>570.29999999999995</v>
      </c>
      <c r="C70" s="35">
        <f>'Capacity Curve'!B41</f>
        <v>3050</v>
      </c>
      <c r="D70" s="35">
        <f>'Capacity Curve'!C41</f>
        <v>23390</v>
      </c>
      <c r="E70" s="35">
        <f t="shared" si="0"/>
        <v>90000.000000343629</v>
      </c>
      <c r="F70" s="35">
        <f t="shared" si="1"/>
        <v>0</v>
      </c>
      <c r="G70" s="40"/>
      <c r="H70" s="35">
        <f t="shared" si="2"/>
        <v>90000.000000343629</v>
      </c>
    </row>
    <row r="71" spans="1:8" ht="12.75" customHeight="1">
      <c r="A71" s="13" t="str">
        <f t="shared" si="3"/>
        <v>Ray Roberts Lake</v>
      </c>
      <c r="B71" s="4">
        <f>'Capacity Curve'!A42</f>
        <v>570.4</v>
      </c>
      <c r="C71" s="35">
        <f>'Capacity Curve'!B42</f>
        <v>3300</v>
      </c>
      <c r="D71" s="35">
        <f>'Capacity Curve'!C42</f>
        <v>26570</v>
      </c>
      <c r="E71" s="35">
        <f t="shared" si="0"/>
        <v>90000.000000443426</v>
      </c>
      <c r="F71" s="35">
        <f t="shared" si="1"/>
        <v>0</v>
      </c>
      <c r="G71" s="40"/>
      <c r="H71" s="35">
        <f t="shared" si="2"/>
        <v>90000.000000443426</v>
      </c>
    </row>
    <row r="72" spans="1:8" ht="12.75" customHeight="1">
      <c r="A72" s="13" t="str">
        <f t="shared" si="3"/>
        <v>Ray Roberts Lake</v>
      </c>
      <c r="B72" s="4">
        <f>'Capacity Curve'!A43</f>
        <v>570.5</v>
      </c>
      <c r="C72" s="35">
        <f>'Capacity Curve'!B43</f>
        <v>3550</v>
      </c>
      <c r="D72" s="35">
        <f>'Capacity Curve'!C43</f>
        <v>29990</v>
      </c>
      <c r="E72" s="35">
        <f t="shared" si="0"/>
        <v>90000.00000056492</v>
      </c>
      <c r="F72" s="35">
        <f t="shared" si="1"/>
        <v>0</v>
      </c>
      <c r="G72" s="40"/>
      <c r="H72" s="35">
        <f t="shared" si="2"/>
        <v>90000.00000056492</v>
      </c>
    </row>
    <row r="73" spans="1:8" ht="12.75" customHeight="1">
      <c r="A73" s="13" t="str">
        <f t="shared" si="3"/>
        <v>Ray Roberts Lake</v>
      </c>
      <c r="B73" s="4">
        <f>'Capacity Curve'!A44</f>
        <v>570.6</v>
      </c>
      <c r="C73" s="35">
        <f>'Capacity Curve'!B44</f>
        <v>3770</v>
      </c>
      <c r="D73" s="35">
        <f>'Capacity Curve'!C44</f>
        <v>33650</v>
      </c>
      <c r="E73" s="35">
        <f t="shared" si="0"/>
        <v>90000.000000711225</v>
      </c>
      <c r="F73" s="35">
        <f t="shared" si="1"/>
        <v>0</v>
      </c>
      <c r="G73" s="40"/>
      <c r="H73" s="35">
        <f t="shared" si="2"/>
        <v>90000.000000711225</v>
      </c>
    </row>
    <row r="74" spans="1:8" ht="12.75" customHeight="1">
      <c r="A74" s="13" t="str">
        <f t="shared" si="3"/>
        <v>Ray Roberts Lake</v>
      </c>
      <c r="B74" s="4">
        <f>'Capacity Curve'!A45</f>
        <v>570.70000000000005</v>
      </c>
      <c r="C74" s="35">
        <f>'Capacity Curve'!B45</f>
        <v>4000</v>
      </c>
      <c r="D74" s="35">
        <f>'Capacity Curve'!C45</f>
        <v>37540</v>
      </c>
      <c r="E74" s="35">
        <f t="shared" si="0"/>
        <v>90000.000000885164</v>
      </c>
      <c r="F74" s="35">
        <f t="shared" si="1"/>
        <v>0</v>
      </c>
      <c r="G74" s="40"/>
      <c r="H74" s="35">
        <f t="shared" si="2"/>
        <v>90000.000000885164</v>
      </c>
    </row>
    <row r="75" spans="1:8" ht="12.75" customHeight="1">
      <c r="A75" s="13" t="str">
        <f t="shared" si="3"/>
        <v>Ray Roberts Lake</v>
      </c>
      <c r="B75" s="4">
        <f>'Capacity Curve'!A46</f>
        <v>570.79999999999995</v>
      </c>
      <c r="C75" s="35">
        <f>'Capacity Curve'!B46</f>
        <v>4230</v>
      </c>
      <c r="D75" s="35">
        <f>'Capacity Curve'!C46</f>
        <v>41660</v>
      </c>
      <c r="E75" s="35">
        <f t="shared" si="0"/>
        <v>90000.000001090113</v>
      </c>
      <c r="F75" s="35">
        <f t="shared" si="1"/>
        <v>0</v>
      </c>
      <c r="G75" s="40"/>
      <c r="H75" s="35">
        <f t="shared" si="2"/>
        <v>90000.000001090113</v>
      </c>
    </row>
    <row r="76" spans="1:8" ht="12.75" customHeight="1">
      <c r="A76" s="13" t="str">
        <f t="shared" si="3"/>
        <v>Ray Roberts Lake</v>
      </c>
      <c r="B76" s="4">
        <f>'Capacity Curve'!A47</f>
        <v>570.9</v>
      </c>
      <c r="C76" s="35">
        <f>'Capacity Curve'!B47</f>
        <v>4440</v>
      </c>
      <c r="D76" s="35">
        <f>'Capacity Curve'!C47</f>
        <v>45990</v>
      </c>
      <c r="E76" s="35">
        <f t="shared" si="0"/>
        <v>90000.000001328503</v>
      </c>
      <c r="F76" s="35">
        <f t="shared" si="1"/>
        <v>0</v>
      </c>
      <c r="G76" s="40"/>
      <c r="H76" s="35">
        <f t="shared" si="2"/>
        <v>90000.000001328503</v>
      </c>
    </row>
    <row r="77" spans="1:8" ht="12.75" customHeight="1">
      <c r="A77" s="13" t="str">
        <f t="shared" si="3"/>
        <v>Ray Roberts Lake</v>
      </c>
      <c r="B77" s="4">
        <f>'Capacity Curve'!A48</f>
        <v>580</v>
      </c>
      <c r="C77" s="35">
        <f>'Capacity Curve'!B48</f>
        <v>4640</v>
      </c>
      <c r="D77" s="35">
        <f>'Capacity Curve'!C48</f>
        <v>109500</v>
      </c>
      <c r="E77" s="35">
        <f>H77</f>
        <v>90000.00000753114</v>
      </c>
      <c r="F77" s="35">
        <f t="shared" si="1"/>
        <v>0</v>
      </c>
      <c r="G77" s="40"/>
      <c r="H77" s="35">
        <f t="shared" si="2"/>
        <v>90000.00000753114</v>
      </c>
    </row>
    <row r="78" spans="1:8" ht="12.75" customHeight="1">
      <c r="A78" s="13" t="str">
        <f t="shared" si="3"/>
        <v>Ray Roberts Lake</v>
      </c>
      <c r="B78" s="4">
        <f>'Capacity Curve'!A49</f>
        <v>580.1</v>
      </c>
      <c r="C78" s="35">
        <f>'Capacity Curve'!B49</f>
        <v>4890</v>
      </c>
      <c r="D78" s="35">
        <f>'Capacity Curve'!C49</f>
        <v>116900</v>
      </c>
      <c r="E78" s="35">
        <f t="shared" si="0"/>
        <v>90000.000008583447</v>
      </c>
      <c r="F78" s="35">
        <f t="shared" si="1"/>
        <v>0</v>
      </c>
      <c r="G78" s="40"/>
      <c r="H78" s="35">
        <f t="shared" si="2"/>
        <v>90000.000008583447</v>
      </c>
    </row>
    <row r="79" spans="1:8" ht="12.75" customHeight="1">
      <c r="A79" s="13" t="str">
        <f t="shared" si="3"/>
        <v>Ray Roberts Lake</v>
      </c>
      <c r="B79" s="4">
        <f>'Capacity Curve'!A50</f>
        <v>580.20000000000005</v>
      </c>
      <c r="C79" s="35">
        <f>'Capacity Curve'!B50</f>
        <v>5120</v>
      </c>
      <c r="D79" s="35">
        <f>'Capacity Curve'!C50</f>
        <v>124600</v>
      </c>
      <c r="E79" s="35">
        <f t="shared" si="0"/>
        <v>90000.000009751442</v>
      </c>
      <c r="F79" s="35">
        <f t="shared" si="1"/>
        <v>0</v>
      </c>
      <c r="G79" s="40"/>
      <c r="H79" s="35">
        <f t="shared" si="2"/>
        <v>90000.000009751442</v>
      </c>
    </row>
    <row r="80" spans="1:8" ht="12.75" customHeight="1">
      <c r="A80" s="13" t="str">
        <f t="shared" si="3"/>
        <v>Ray Roberts Lake</v>
      </c>
      <c r="B80" s="4">
        <f>'Capacity Curve'!A51</f>
        <v>580.29999999999995</v>
      </c>
      <c r="C80" s="35">
        <f>'Capacity Curve'!B51</f>
        <v>5350</v>
      </c>
      <c r="D80" s="35">
        <f>'Capacity Curve'!C51</f>
        <v>132500</v>
      </c>
      <c r="E80" s="35">
        <f t="shared" si="0"/>
        <v>90000.000011027179</v>
      </c>
      <c r="F80" s="35">
        <f t="shared" si="1"/>
        <v>0</v>
      </c>
      <c r="G80" s="40"/>
      <c r="H80" s="35">
        <f t="shared" si="2"/>
        <v>90000.000011027179</v>
      </c>
    </row>
    <row r="81" spans="1:8" ht="12.75" customHeight="1">
      <c r="A81" s="13" t="str">
        <f t="shared" si="3"/>
        <v>Ray Roberts Lake</v>
      </c>
      <c r="B81" s="4">
        <f>'Capacity Curve'!A52</f>
        <v>580.4</v>
      </c>
      <c r="C81" s="35">
        <f>'Capacity Curve'!B52</f>
        <v>5600</v>
      </c>
      <c r="D81" s="35">
        <f>'Capacity Curve'!C52</f>
        <v>140800</v>
      </c>
      <c r="E81" s="35">
        <f t="shared" si="0"/>
        <v>90000.000012451972</v>
      </c>
      <c r="F81" s="35">
        <f t="shared" si="1"/>
        <v>0</v>
      </c>
      <c r="G81" s="40"/>
      <c r="H81" s="35">
        <f t="shared" si="2"/>
        <v>90000.000012451972</v>
      </c>
    </row>
    <row r="82" spans="1:8" ht="12.75" customHeight="1">
      <c r="A82" s="13" t="str">
        <f t="shared" si="3"/>
        <v>Ray Roberts Lake</v>
      </c>
      <c r="B82" s="4">
        <f>'Capacity Curve'!A53</f>
        <v>580.5</v>
      </c>
      <c r="C82" s="35">
        <f>'Capacity Curve'!B53</f>
        <v>5850</v>
      </c>
      <c r="D82" s="35">
        <f>'Capacity Curve'!C53</f>
        <v>149300</v>
      </c>
      <c r="E82" s="35">
        <f t="shared" si="0"/>
        <v>90000.000014000776</v>
      </c>
      <c r="F82" s="35">
        <f t="shared" si="1"/>
        <v>0</v>
      </c>
      <c r="G82" s="40"/>
      <c r="H82" s="35">
        <f>D82*D82*$C$16+D82*$C$17+$C$18</f>
        <v>90000.000014000776</v>
      </c>
    </row>
    <row r="83" spans="1:8" ht="12.75" customHeight="1">
      <c r="A83" s="13" t="str">
        <f t="shared" si="3"/>
        <v>Ray Roberts Lake</v>
      </c>
      <c r="B83" s="4">
        <f>'Capacity Curve'!A54</f>
        <v>580.6</v>
      </c>
      <c r="C83" s="35">
        <f>'Capacity Curve'!B54</f>
        <v>6120</v>
      </c>
      <c r="D83" s="35">
        <f>'Capacity Curve'!C54</f>
        <v>158200</v>
      </c>
      <c r="E83" s="35">
        <f t="shared" si="0"/>
        <v>90000.000015719736</v>
      </c>
      <c r="F83" s="35">
        <f t="shared" si="1"/>
        <v>0</v>
      </c>
      <c r="G83" s="40"/>
      <c r="H83" s="35">
        <f t="shared" si="2"/>
        <v>90000.000015719736</v>
      </c>
    </row>
    <row r="84" spans="1:8" ht="12.75" customHeight="1">
      <c r="A84" s="13" t="str">
        <f t="shared" si="3"/>
        <v>Ray Roberts Lake</v>
      </c>
      <c r="B84" s="4">
        <f>'Capacity Curve'!A55</f>
        <v>580.70000000000005</v>
      </c>
      <c r="C84" s="35">
        <f>'Capacity Curve'!B55</f>
        <v>6400</v>
      </c>
      <c r="D84" s="35">
        <f>'Capacity Curve'!C55</f>
        <v>167400</v>
      </c>
      <c r="E84" s="35">
        <f t="shared" si="0"/>
        <v>90000.00001760124</v>
      </c>
      <c r="F84" s="35">
        <f t="shared" si="1"/>
        <v>0</v>
      </c>
      <c r="G84" s="40"/>
      <c r="H84" s="35">
        <f t="shared" si="2"/>
        <v>90000.00001760124</v>
      </c>
    </row>
    <row r="85" spans="1:8" ht="12.75" customHeight="1">
      <c r="A85" s="13" t="str">
        <f t="shared" si="3"/>
        <v>Ray Roberts Lake</v>
      </c>
      <c r="B85" s="4">
        <f>'Capacity Curve'!A56</f>
        <v>580.79999999999995</v>
      </c>
      <c r="C85" s="35">
        <f>'Capacity Curve'!B56</f>
        <v>6670</v>
      </c>
      <c r="D85" s="35">
        <f>'Capacity Curve'!C56</f>
        <v>177000</v>
      </c>
      <c r="E85" s="35">
        <f t="shared" si="0"/>
        <v>90000.0000196779</v>
      </c>
      <c r="F85" s="35">
        <f t="shared" si="1"/>
        <v>0</v>
      </c>
      <c r="G85" s="40"/>
      <c r="H85" s="35">
        <f t="shared" si="2"/>
        <v>90000.0000196779</v>
      </c>
    </row>
    <row r="86" spans="1:8" ht="12.75" customHeight="1">
      <c r="A86" s="13" t="str">
        <f t="shared" si="3"/>
        <v>Ray Roberts Lake</v>
      </c>
      <c r="B86" s="4">
        <f>'Capacity Curve'!A57</f>
        <v>580.9</v>
      </c>
      <c r="C86" s="35">
        <f>'Capacity Curve'!B57</f>
        <v>7000</v>
      </c>
      <c r="D86" s="35">
        <f>'Capacity Curve'!C57</f>
        <v>186900</v>
      </c>
      <c r="E86" s="35">
        <f t="shared" si="0"/>
        <v>90000.000021940723</v>
      </c>
      <c r="F86" s="35">
        <f t="shared" si="1"/>
        <v>0</v>
      </c>
      <c r="G86" s="40"/>
      <c r="H86" s="35">
        <f t="shared" si="2"/>
        <v>90000.000021940723</v>
      </c>
    </row>
    <row r="87" spans="1:8" ht="12.75" customHeight="1">
      <c r="A87" s="13" t="str">
        <f t="shared" si="3"/>
        <v>Ray Roberts Lake</v>
      </c>
      <c r="B87" s="4">
        <f>'Capacity Curve'!A58</f>
        <v>590</v>
      </c>
      <c r="C87" s="35">
        <f>'Capacity Curve'!B58</f>
        <v>7290</v>
      </c>
      <c r="D87" s="35">
        <f>'Capacity Curve'!C58</f>
        <v>197100</v>
      </c>
      <c r="E87" s="35">
        <f t="shared" si="0"/>
        <v>90000.000024400884</v>
      </c>
      <c r="F87" s="35">
        <f t="shared" si="1"/>
        <v>0</v>
      </c>
      <c r="G87" s="40"/>
      <c r="H87" s="35">
        <f t="shared" si="2"/>
        <v>90000.000024400884</v>
      </c>
    </row>
    <row r="88" spans="1:8" ht="12.75" customHeight="1">
      <c r="A88" s="13" t="str">
        <f t="shared" si="3"/>
        <v>Ray Roberts Lake</v>
      </c>
      <c r="B88" s="4">
        <f>'Capacity Curve'!A59</f>
        <v>590.1</v>
      </c>
      <c r="C88" s="35">
        <f>'Capacity Curve'!B59</f>
        <v>7540</v>
      </c>
      <c r="D88" s="35">
        <f>'Capacity Curve'!C59</f>
        <v>207800</v>
      </c>
      <c r="E88" s="35">
        <f t="shared" si="0"/>
        <v>90000.000027122107</v>
      </c>
      <c r="F88" s="35">
        <f t="shared" si="1"/>
        <v>0</v>
      </c>
      <c r="G88" s="40"/>
      <c r="H88" s="35">
        <f t="shared" si="2"/>
        <v>90000.000027122107</v>
      </c>
    </row>
    <row r="89" spans="1:8" ht="12.75" customHeight="1">
      <c r="A89" s="13" t="str">
        <f t="shared" si="3"/>
        <v>Ray Roberts Lake</v>
      </c>
      <c r="B89" s="4">
        <f>'Capacity Curve'!A60</f>
        <v>590.20000000000005</v>
      </c>
      <c r="C89" s="35">
        <f>'Capacity Curve'!B60</f>
        <v>7810</v>
      </c>
      <c r="D89" s="35">
        <f>'Capacity Curve'!C60</f>
        <v>218800</v>
      </c>
      <c r="E89" s="35">
        <f t="shared" si="0"/>
        <v>90000.000030069539</v>
      </c>
      <c r="F89" s="35">
        <f t="shared" si="1"/>
        <v>0</v>
      </c>
      <c r="G89" s="40"/>
      <c r="H89" s="35">
        <f t="shared" si="2"/>
        <v>90000.000030069539</v>
      </c>
    </row>
    <row r="90" spans="1:8" ht="12.75" customHeight="1">
      <c r="A90" s="13" t="str">
        <f t="shared" si="3"/>
        <v>Ray Roberts Lake</v>
      </c>
      <c r="B90" s="4">
        <f>'Capacity Curve'!A61</f>
        <v>590.29999999999995</v>
      </c>
      <c r="C90" s="35">
        <f>'Capacity Curve'!B61</f>
        <v>8100</v>
      </c>
      <c r="D90" s="35">
        <f>'Capacity Curve'!C61</f>
        <v>230200</v>
      </c>
      <c r="E90" s="35">
        <f t="shared" si="0"/>
        <v>90000.000033284567</v>
      </c>
      <c r="F90" s="35">
        <f t="shared" si="1"/>
        <v>0</v>
      </c>
      <c r="G90" s="40"/>
      <c r="H90" s="35">
        <f t="shared" si="2"/>
        <v>90000.000033284567</v>
      </c>
    </row>
    <row r="91" spans="1:8" ht="12.75" customHeight="1">
      <c r="A91" s="13" t="str">
        <f t="shared" si="3"/>
        <v>Ray Roberts Lake</v>
      </c>
      <c r="B91" s="4">
        <f>'Capacity Curve'!A62</f>
        <v>590.4</v>
      </c>
      <c r="C91" s="35">
        <f>'Capacity Curve'!B62</f>
        <v>8400</v>
      </c>
      <c r="D91" s="35">
        <f>'Capacity Curve'!C62</f>
        <v>242000</v>
      </c>
      <c r="E91" s="35">
        <f t="shared" si="0"/>
        <v>90000.000036784331</v>
      </c>
      <c r="F91" s="35">
        <f t="shared" si="1"/>
        <v>0</v>
      </c>
      <c r="G91" s="40"/>
      <c r="H91" s="35">
        <f t="shared" si="2"/>
        <v>90000.000036784331</v>
      </c>
    </row>
    <row r="92" spans="1:8" ht="12.75" customHeight="1">
      <c r="A92" s="13" t="str">
        <f t="shared" si="3"/>
        <v>Ray Roberts Lake</v>
      </c>
      <c r="B92" s="4">
        <f>'Capacity Curve'!A63</f>
        <v>590.5</v>
      </c>
      <c r="C92" s="35">
        <f>'Capacity Curve'!B63</f>
        <v>8710</v>
      </c>
      <c r="D92" s="35">
        <f>'Capacity Curve'!C63</f>
        <v>254300</v>
      </c>
      <c r="E92" s="35">
        <f t="shared" si="0"/>
        <v>90000.000040618586</v>
      </c>
      <c r="F92" s="35">
        <f t="shared" si="1"/>
        <v>0</v>
      </c>
      <c r="G92" s="40"/>
      <c r="H92" s="35">
        <f t="shared" si="2"/>
        <v>90000.000040618586</v>
      </c>
    </row>
    <row r="93" spans="1:8" ht="12.75" customHeight="1">
      <c r="A93" s="13" t="str">
        <f t="shared" si="3"/>
        <v>Ray Roberts Lake</v>
      </c>
      <c r="B93" s="4">
        <f>'Capacity Curve'!A64</f>
        <v>590.6</v>
      </c>
      <c r="C93" s="35">
        <f>'Capacity Curve'!B64</f>
        <v>9040</v>
      </c>
      <c r="D93" s="35">
        <f>'Capacity Curve'!C64</f>
        <v>266900</v>
      </c>
      <c r="E93" s="35">
        <f t="shared" si="0"/>
        <v>90000.000044743429</v>
      </c>
      <c r="F93" s="35">
        <f t="shared" si="1"/>
        <v>0</v>
      </c>
      <c r="G93" s="40"/>
      <c r="H93" s="35">
        <f t="shared" si="2"/>
        <v>90000.000044743429</v>
      </c>
    </row>
    <row r="94" spans="1:8" ht="12.75" customHeight="1">
      <c r="A94" s="13" t="str">
        <f>A93</f>
        <v>Ray Roberts Lake</v>
      </c>
      <c r="B94" s="4">
        <f>'Capacity Curve'!A65</f>
        <v>590.70000000000005</v>
      </c>
      <c r="C94" s="35">
        <f>'Capacity Curve'!B65</f>
        <v>9380</v>
      </c>
      <c r="D94" s="35">
        <f>'Capacity Curve'!C65</f>
        <v>280000</v>
      </c>
      <c r="E94" s="35">
        <f t="shared" si="0"/>
        <v>90000.000049243405</v>
      </c>
      <c r="F94" s="35">
        <f t="shared" si="1"/>
        <v>0</v>
      </c>
      <c r="G94" s="40"/>
      <c r="H94" s="35">
        <f t="shared" si="2"/>
        <v>90000.000049243405</v>
      </c>
    </row>
    <row r="95" spans="1:8" ht="12.75" customHeight="1">
      <c r="A95" s="13" t="str">
        <f t="shared" si="3"/>
        <v>Ray Roberts Lake</v>
      </c>
      <c r="B95" s="4">
        <f>'Capacity Curve'!A66</f>
        <v>590.79999999999995</v>
      </c>
      <c r="C95" s="35">
        <f>'Capacity Curve'!B66</f>
        <v>9700</v>
      </c>
      <c r="D95" s="35">
        <f>'Capacity Curve'!C66</f>
        <v>293400</v>
      </c>
      <c r="E95" s="35">
        <f t="shared" ref="E95:E127" si="4">H95</f>
        <v>90000.000054069489</v>
      </c>
      <c r="F95" s="35">
        <f t="shared" ref="F95:F158" si="5">IF($C$12-E95&gt;=0,$C$12-E95,0)</f>
        <v>0</v>
      </c>
      <c r="G95" s="40"/>
      <c r="H95" s="35">
        <f t="shared" ref="H95:H127" si="6">D95*D95*$C$16+D95*$C$17+$C$18</f>
        <v>90000.000054069489</v>
      </c>
    </row>
    <row r="96" spans="1:8" ht="12.75" customHeight="1">
      <c r="A96" s="13" t="str">
        <f t="shared" si="3"/>
        <v>Ray Roberts Lake</v>
      </c>
      <c r="B96" s="4">
        <f>'Capacity Curve'!A67</f>
        <v>590.9</v>
      </c>
      <c r="C96" s="35">
        <f>'Capacity Curve'!B67</f>
        <v>10080</v>
      </c>
      <c r="D96" s="35">
        <f>'Capacity Curve'!C67</f>
        <v>307300</v>
      </c>
      <c r="E96" s="35">
        <f t="shared" si="4"/>
        <v>90000.000059313985</v>
      </c>
      <c r="F96" s="35">
        <f t="shared" si="5"/>
        <v>0</v>
      </c>
      <c r="G96" s="40"/>
      <c r="H96" s="35">
        <f t="shared" si="6"/>
        <v>90000.000059313985</v>
      </c>
    </row>
    <row r="97" spans="1:8" ht="12.75" customHeight="1">
      <c r="A97" s="13" t="str">
        <f t="shared" ref="A97:A160" si="7">A96</f>
        <v>Ray Roberts Lake</v>
      </c>
      <c r="B97" s="4">
        <f>'Capacity Curve'!A68</f>
        <v>600</v>
      </c>
      <c r="C97" s="35">
        <f>'Capacity Curve'!B68</f>
        <v>10460</v>
      </c>
      <c r="D97" s="35">
        <f>'Capacity Curve'!C68</f>
        <v>321600</v>
      </c>
      <c r="E97" s="35">
        <f t="shared" si="4"/>
        <v>90000.000064962704</v>
      </c>
      <c r="F97" s="35">
        <f t="shared" si="5"/>
        <v>0</v>
      </c>
      <c r="G97" s="40"/>
      <c r="H97" s="35">
        <f t="shared" si="6"/>
        <v>90000.000064962704</v>
      </c>
    </row>
    <row r="98" spans="1:8" ht="12.75" customHeight="1">
      <c r="A98" s="13" t="str">
        <f t="shared" si="7"/>
        <v>Ray Roberts Lake</v>
      </c>
      <c r="B98" s="4">
        <f>'Capacity Curve'!A69</f>
        <v>600.1</v>
      </c>
      <c r="C98" s="35">
        <f>'Capacity Curve'!B69</f>
        <v>10820</v>
      </c>
      <c r="D98" s="35">
        <f>'Capacity Curve'!C69</f>
        <v>336400</v>
      </c>
      <c r="E98" s="35">
        <f t="shared" si="4"/>
        <v>90000.000071079427</v>
      </c>
      <c r="F98" s="35">
        <f t="shared" si="5"/>
        <v>0</v>
      </c>
      <c r="G98" s="40"/>
      <c r="H98" s="35">
        <f t="shared" si="6"/>
        <v>90000.000071079427</v>
      </c>
    </row>
    <row r="99" spans="1:8" ht="12.75" customHeight="1">
      <c r="A99" s="13" t="str">
        <f t="shared" si="7"/>
        <v>Ray Roberts Lake</v>
      </c>
      <c r="B99" s="4">
        <f>'Capacity Curve'!A70</f>
        <v>600.20000000000005</v>
      </c>
      <c r="C99" s="35">
        <f>'Capacity Curve'!B70</f>
        <v>11220</v>
      </c>
      <c r="D99" s="35">
        <f>'Capacity Curve'!C70</f>
        <v>351600</v>
      </c>
      <c r="E99" s="35">
        <f t="shared" si="4"/>
        <v>90000.000077647899</v>
      </c>
      <c r="F99" s="35">
        <f t="shared" si="5"/>
        <v>0</v>
      </c>
      <c r="G99" s="40"/>
      <c r="H99" s="35">
        <f t="shared" si="6"/>
        <v>90000.000077647899</v>
      </c>
    </row>
    <row r="100" spans="1:8" ht="12.75" customHeight="1">
      <c r="A100" s="13" t="str">
        <f t="shared" si="7"/>
        <v>Ray Roberts Lake</v>
      </c>
      <c r="B100" s="4">
        <f>'Capacity Curve'!A71</f>
        <v>600.29999999999995</v>
      </c>
      <c r="C100" s="35">
        <f>'Capacity Curve'!B71</f>
        <v>11600</v>
      </c>
      <c r="D100" s="35">
        <f>'Capacity Curve'!C71</f>
        <v>367300</v>
      </c>
      <c r="E100" s="35">
        <f t="shared" si="4"/>
        <v>90000.000084737141</v>
      </c>
      <c r="F100" s="35">
        <f t="shared" si="5"/>
        <v>0</v>
      </c>
      <c r="G100" s="40"/>
      <c r="H100" s="35">
        <f t="shared" si="6"/>
        <v>90000.000084737141</v>
      </c>
    </row>
    <row r="101" spans="1:8" ht="12.75" customHeight="1">
      <c r="A101" s="13" t="str">
        <f t="shared" si="7"/>
        <v>Ray Roberts Lake</v>
      </c>
      <c r="B101" s="4">
        <f>'Capacity Curve'!A72</f>
        <v>600.4</v>
      </c>
      <c r="C101" s="35">
        <f>'Capacity Curve'!B72</f>
        <v>12000</v>
      </c>
      <c r="D101" s="35">
        <f>'Capacity Curve'!C72</f>
        <v>383400</v>
      </c>
      <c r="E101" s="35">
        <f t="shared" si="4"/>
        <v>90000.000092328584</v>
      </c>
      <c r="F101" s="35">
        <f t="shared" si="5"/>
        <v>0</v>
      </c>
      <c r="G101" s="40"/>
      <c r="H101" s="35">
        <f t="shared" si="6"/>
        <v>90000.000092328584</v>
      </c>
    </row>
    <row r="102" spans="1:8" ht="12.75" customHeight="1">
      <c r="A102" s="13" t="str">
        <f t="shared" si="7"/>
        <v>Ray Roberts Lake</v>
      </c>
      <c r="B102" s="4">
        <f>'Capacity Curve'!A73</f>
        <v>600.5</v>
      </c>
      <c r="C102" s="35">
        <f>'Capacity Curve'!B73</f>
        <v>12520</v>
      </c>
      <c r="D102" s="35">
        <f>'Capacity Curve'!C73</f>
        <v>400000</v>
      </c>
      <c r="E102" s="35">
        <f t="shared" si="4"/>
        <v>90000.00010049672</v>
      </c>
      <c r="F102" s="35">
        <f t="shared" si="5"/>
        <v>0</v>
      </c>
      <c r="G102" s="40"/>
      <c r="H102" s="35">
        <f t="shared" si="6"/>
        <v>90000.00010049672</v>
      </c>
    </row>
    <row r="103" spans="1:8" ht="12.75" customHeight="1">
      <c r="A103" s="13" t="str">
        <f t="shared" si="7"/>
        <v>Ray Roberts Lake</v>
      </c>
      <c r="B103" s="4">
        <f>'Capacity Curve'!A74</f>
        <v>600.6</v>
      </c>
      <c r="C103" s="35">
        <f>'Capacity Curve'!B74</f>
        <v>12820</v>
      </c>
      <c r="D103" s="35">
        <f>'Capacity Curve'!C74</f>
        <v>417100</v>
      </c>
      <c r="E103" s="35">
        <f t="shared" si="4"/>
        <v>90000.000109272849</v>
      </c>
      <c r="F103" s="35">
        <f t="shared" si="5"/>
        <v>0</v>
      </c>
      <c r="G103" s="40"/>
      <c r="H103" s="35">
        <f t="shared" si="6"/>
        <v>90000.000109272849</v>
      </c>
    </row>
    <row r="104" spans="1:8" ht="12.75" customHeight="1">
      <c r="A104" s="13" t="str">
        <f t="shared" si="7"/>
        <v>Ray Roberts Lake</v>
      </c>
      <c r="B104" s="4">
        <f>'Capacity Curve'!A75</f>
        <v>600.70000000000005</v>
      </c>
      <c r="C104" s="35">
        <f>'Capacity Curve'!B75</f>
        <v>13240</v>
      </c>
      <c r="D104" s="35">
        <f>'Capacity Curve'!C75</f>
        <v>434800</v>
      </c>
      <c r="E104" s="35">
        <f t="shared" si="4"/>
        <v>90000.000118743803</v>
      </c>
      <c r="F104" s="35">
        <f t="shared" si="5"/>
        <v>0</v>
      </c>
      <c r="G104" s="40"/>
      <c r="H104" s="35">
        <f t="shared" si="6"/>
        <v>90000.000118743803</v>
      </c>
    </row>
    <row r="105" spans="1:8" ht="12.75" customHeight="1">
      <c r="A105" s="13" t="str">
        <f t="shared" si="7"/>
        <v>Ray Roberts Lake</v>
      </c>
      <c r="B105" s="4">
        <f>'Capacity Curve'!A76</f>
        <v>600.79999999999995</v>
      </c>
      <c r="C105" s="35">
        <f>'Capacity Curve'!B76</f>
        <v>13680</v>
      </c>
      <c r="D105" s="35">
        <f>'Capacity Curve'!C76</f>
        <v>452900</v>
      </c>
      <c r="E105" s="35">
        <f t="shared" si="4"/>
        <v>90000.000128835789</v>
      </c>
      <c r="F105" s="35">
        <f t="shared" si="5"/>
        <v>0</v>
      </c>
      <c r="G105" s="40"/>
      <c r="H105" s="35">
        <f t="shared" si="6"/>
        <v>90000.000128835789</v>
      </c>
    </row>
    <row r="106" spans="1:8" ht="12.75" customHeight="1">
      <c r="A106" s="13" t="str">
        <f t="shared" si="7"/>
        <v>Ray Roberts Lake</v>
      </c>
      <c r="B106" s="4">
        <f>'Capacity Curve'!A77</f>
        <v>600.9</v>
      </c>
      <c r="C106" s="35">
        <f>'Capacity Curve'!B77</f>
        <v>14090</v>
      </c>
      <c r="D106" s="35">
        <f>'Capacity Curve'!C77</f>
        <v>471500</v>
      </c>
      <c r="E106" s="35">
        <f t="shared" si="4"/>
        <v>90000.000139635304</v>
      </c>
      <c r="F106" s="35">
        <f t="shared" si="5"/>
        <v>0</v>
      </c>
      <c r="G106" s="40"/>
      <c r="H106" s="35">
        <f t="shared" si="6"/>
        <v>90000.000139635304</v>
      </c>
    </row>
    <row r="107" spans="1:8" ht="12.75" customHeight="1">
      <c r="A107" s="13" t="str">
        <f t="shared" si="7"/>
        <v>Ray Roberts Lake</v>
      </c>
      <c r="B107" s="4">
        <f>'Capacity Curve'!A78</f>
        <v>610</v>
      </c>
      <c r="C107" s="35">
        <f>'Capacity Curve'!B78</f>
        <v>14530</v>
      </c>
      <c r="D107" s="35">
        <f>'Capacity Curve'!C78</f>
        <v>491200</v>
      </c>
      <c r="E107" s="35">
        <f t="shared" si="4"/>
        <v>90000.000151547429</v>
      </c>
      <c r="F107" s="35">
        <f t="shared" si="5"/>
        <v>0</v>
      </c>
      <c r="G107" s="40"/>
      <c r="H107" s="35">
        <f t="shared" si="6"/>
        <v>90000.000151547429</v>
      </c>
    </row>
    <row r="108" spans="1:8" ht="12.75" customHeight="1">
      <c r="A108" s="13" t="str">
        <f t="shared" si="7"/>
        <v>Ray Roberts Lake</v>
      </c>
      <c r="B108" s="4">
        <f>'Capacity Curve'!A79</f>
        <v>610.1</v>
      </c>
      <c r="C108" s="35">
        <f>'Capacity Curve'!B79</f>
        <v>15000</v>
      </c>
      <c r="D108" s="35">
        <f>'Capacity Curve'!C79</f>
        <v>511900</v>
      </c>
      <c r="E108" s="35">
        <f t="shared" si="4"/>
        <v>90000.000164589495</v>
      </c>
      <c r="F108" s="35">
        <f t="shared" si="5"/>
        <v>0</v>
      </c>
      <c r="G108" s="40"/>
      <c r="H108" s="35">
        <f t="shared" si="6"/>
        <v>90000.000164589495</v>
      </c>
    </row>
    <row r="109" spans="1:8" ht="12.75" customHeight="1">
      <c r="A109" s="13" t="str">
        <f t="shared" si="7"/>
        <v>Ray Roberts Lake</v>
      </c>
      <c r="B109" s="4">
        <f>'Capacity Curve'!A80</f>
        <v>610.20000000000005</v>
      </c>
      <c r="C109" s="35">
        <f>'Capacity Curve'!B80</f>
        <v>15440</v>
      </c>
      <c r="D109" s="35">
        <f>'Capacity Curve'!C80</f>
        <v>533300</v>
      </c>
      <c r="E109" s="35">
        <f t="shared" si="4"/>
        <v>90000.000178638467</v>
      </c>
      <c r="F109" s="35">
        <f t="shared" si="5"/>
        <v>0</v>
      </c>
      <c r="G109" s="40"/>
      <c r="H109" s="35">
        <f t="shared" si="6"/>
        <v>90000.000178638467</v>
      </c>
    </row>
    <row r="110" spans="1:8" ht="12.75" customHeight="1">
      <c r="A110" s="13" t="str">
        <f t="shared" si="7"/>
        <v>Ray Roberts Lake</v>
      </c>
      <c r="B110" s="4">
        <f>'Capacity Curve'!A81</f>
        <v>610.29999999999995</v>
      </c>
      <c r="C110" s="35">
        <f>'Capacity Curve'!B81</f>
        <v>15900</v>
      </c>
      <c r="D110" s="35">
        <f>'Capacity Curve'!C81</f>
        <v>555300</v>
      </c>
      <c r="E110" s="35">
        <f t="shared" si="4"/>
        <v>90000.000193681059</v>
      </c>
      <c r="F110" s="35">
        <f t="shared" si="5"/>
        <v>0</v>
      </c>
      <c r="G110" s="40"/>
      <c r="H110" s="35">
        <f t="shared" si="6"/>
        <v>90000.000193681059</v>
      </c>
    </row>
    <row r="111" spans="1:8" ht="12.75" customHeight="1">
      <c r="A111" s="13" t="str">
        <f t="shared" si="7"/>
        <v>Ray Roberts Lake</v>
      </c>
      <c r="B111" s="4">
        <f>'Capacity Curve'!A82</f>
        <v>610.4</v>
      </c>
      <c r="C111" s="35">
        <f>'Capacity Curve'!B82</f>
        <v>16400</v>
      </c>
      <c r="D111" s="35">
        <f>'Capacity Curve'!C82</f>
        <v>578100</v>
      </c>
      <c r="E111" s="35">
        <f t="shared" si="4"/>
        <v>90000.000209912236</v>
      </c>
      <c r="F111" s="35">
        <f t="shared" si="5"/>
        <v>0</v>
      </c>
      <c r="G111" s="40"/>
      <c r="H111" s="35">
        <f t="shared" si="6"/>
        <v>90000.000209912236</v>
      </c>
    </row>
    <row r="112" spans="1:8" ht="12.75" customHeight="1">
      <c r="A112" s="13" t="str">
        <f t="shared" si="7"/>
        <v>Ray Roberts Lake</v>
      </c>
      <c r="B112" s="4">
        <f>'Capacity Curve'!A83</f>
        <v>610.5</v>
      </c>
      <c r="C112" s="35">
        <f>'Capacity Curve'!B83</f>
        <v>16840</v>
      </c>
      <c r="D112" s="35">
        <f>'Capacity Curve'!C83</f>
        <v>601500</v>
      </c>
      <c r="E112" s="35">
        <f t="shared" si="4"/>
        <v>90000.000227249562</v>
      </c>
      <c r="F112" s="35">
        <f t="shared" si="5"/>
        <v>0</v>
      </c>
      <c r="G112" s="40"/>
      <c r="H112" s="35">
        <f t="shared" si="6"/>
        <v>90000.000227249562</v>
      </c>
    </row>
    <row r="113" spans="1:8" ht="12.75" customHeight="1">
      <c r="A113" s="13" t="str">
        <f t="shared" si="7"/>
        <v>Ray Roberts Lake</v>
      </c>
      <c r="B113" s="4">
        <f>'Capacity Curve'!A84</f>
        <v>610.6</v>
      </c>
      <c r="C113" s="35">
        <f>'Capacity Curve'!B84</f>
        <v>17360</v>
      </c>
      <c r="D113" s="35">
        <f>'Capacity Curve'!C84</f>
        <v>625500</v>
      </c>
      <c r="E113" s="35">
        <f t="shared" si="4"/>
        <v>90000.000245745978</v>
      </c>
      <c r="F113" s="35">
        <f t="shared" si="5"/>
        <v>0</v>
      </c>
      <c r="G113" s="40"/>
      <c r="H113" s="35">
        <f t="shared" si="6"/>
        <v>90000.000245745978</v>
      </c>
    </row>
    <row r="114" spans="1:8" ht="12.75" customHeight="1">
      <c r="A114" s="13" t="str">
        <f t="shared" si="7"/>
        <v>Ray Roberts Lake</v>
      </c>
      <c r="B114" s="4">
        <f>'Capacity Curve'!A85</f>
        <v>610.70000000000005</v>
      </c>
      <c r="C114" s="35">
        <f>'Capacity Curve'!B85</f>
        <v>17860</v>
      </c>
      <c r="D114" s="35">
        <f>'Capacity Curve'!C85</f>
        <v>434800</v>
      </c>
      <c r="E114" s="35">
        <f t="shared" si="4"/>
        <v>90000.000118743803</v>
      </c>
      <c r="F114" s="35">
        <f t="shared" si="5"/>
        <v>0</v>
      </c>
      <c r="G114" s="40"/>
      <c r="H114" s="35">
        <f t="shared" si="6"/>
        <v>90000.000118743803</v>
      </c>
    </row>
    <row r="115" spans="1:8" ht="12.75" customHeight="1">
      <c r="A115" s="13" t="str">
        <f t="shared" si="7"/>
        <v>Ray Roberts Lake</v>
      </c>
      <c r="B115" s="4">
        <f>'Capacity Curve'!A86</f>
        <v>610.79999999999995</v>
      </c>
      <c r="C115" s="35">
        <f>'Capacity Curve'!B86</f>
        <v>18400</v>
      </c>
      <c r="D115" s="35">
        <f>'Capacity Curve'!C86</f>
        <v>452900</v>
      </c>
      <c r="E115" s="35">
        <f t="shared" si="4"/>
        <v>90000.000128835789</v>
      </c>
      <c r="F115" s="35">
        <f t="shared" si="5"/>
        <v>0</v>
      </c>
      <c r="G115" s="40"/>
      <c r="H115" s="35">
        <f t="shared" si="6"/>
        <v>90000.000128835789</v>
      </c>
    </row>
    <row r="116" spans="1:8" ht="12.75" customHeight="1">
      <c r="A116" s="13" t="str">
        <f t="shared" si="7"/>
        <v>Ray Roberts Lake</v>
      </c>
      <c r="B116" s="4">
        <f>'Capacity Curve'!A87</f>
        <v>610.9</v>
      </c>
      <c r="C116" s="35">
        <f>'Capacity Curve'!B87</f>
        <v>18900</v>
      </c>
      <c r="D116" s="35">
        <f>'Capacity Curve'!C87</f>
        <v>471500</v>
      </c>
      <c r="E116" s="35">
        <f t="shared" si="4"/>
        <v>90000.000139635304</v>
      </c>
      <c r="F116" s="35">
        <f t="shared" si="5"/>
        <v>0</v>
      </c>
      <c r="G116" s="40"/>
      <c r="H116" s="35">
        <f t="shared" si="6"/>
        <v>90000.000139635304</v>
      </c>
    </row>
    <row r="117" spans="1:8" ht="12.75" customHeight="1">
      <c r="A117" s="13" t="str">
        <f t="shared" si="7"/>
        <v>Ray Roberts Lake</v>
      </c>
      <c r="B117" s="4">
        <f>'Capacity Curve'!A88</f>
        <v>620</v>
      </c>
      <c r="C117" s="35">
        <f>'Capacity Curve'!B88</f>
        <v>20460</v>
      </c>
      <c r="D117" s="35">
        <f>'Capacity Curve'!C88</f>
        <v>491200</v>
      </c>
      <c r="E117" s="35">
        <f t="shared" si="4"/>
        <v>90000.000151547429</v>
      </c>
      <c r="F117" s="35">
        <f t="shared" si="5"/>
        <v>0</v>
      </c>
      <c r="G117" s="40"/>
      <c r="H117" s="35">
        <f t="shared" si="6"/>
        <v>90000.000151547429</v>
      </c>
    </row>
    <row r="118" spans="1:8" ht="12.75" customHeight="1">
      <c r="A118" s="13" t="str">
        <f t="shared" si="7"/>
        <v>Ray Roberts Lake</v>
      </c>
      <c r="B118" s="4">
        <f>'Capacity Curve'!A89</f>
        <v>620.1</v>
      </c>
      <c r="C118" s="35">
        <f>'Capacity Curve'!B89</f>
        <v>21000</v>
      </c>
      <c r="D118" s="35">
        <f>'Capacity Curve'!C89</f>
        <v>511900</v>
      </c>
      <c r="E118" s="35">
        <f t="shared" si="4"/>
        <v>90000.000164589495</v>
      </c>
      <c r="F118" s="35">
        <f t="shared" si="5"/>
        <v>0</v>
      </c>
      <c r="G118" s="40"/>
      <c r="H118" s="35">
        <f t="shared" si="6"/>
        <v>90000.000164589495</v>
      </c>
    </row>
    <row r="119" spans="1:8" ht="12.75" customHeight="1">
      <c r="A119" s="13" t="str">
        <f t="shared" si="7"/>
        <v>Ray Roberts Lake</v>
      </c>
      <c r="B119" s="4">
        <f>'Capacity Curve'!A90</f>
        <v>620.20000000000005</v>
      </c>
      <c r="C119" s="35">
        <f>'Capacity Curve'!B90</f>
        <v>21700</v>
      </c>
      <c r="D119" s="35">
        <f>'Capacity Curve'!C90</f>
        <v>533300</v>
      </c>
      <c r="E119" s="35">
        <f t="shared" si="4"/>
        <v>90000.000178638467</v>
      </c>
      <c r="F119" s="35">
        <f t="shared" si="5"/>
        <v>0</v>
      </c>
      <c r="G119" s="40"/>
      <c r="H119" s="35">
        <f t="shared" si="6"/>
        <v>90000.000178638467</v>
      </c>
    </row>
    <row r="120" spans="1:8" ht="12.75" customHeight="1">
      <c r="A120" s="13" t="str">
        <f t="shared" si="7"/>
        <v>Ray Roberts Lake</v>
      </c>
      <c r="B120" s="4">
        <f>'Capacity Curve'!A91</f>
        <v>620.29999999999995</v>
      </c>
      <c r="C120" s="35">
        <f>'Capacity Curve'!B91</f>
        <v>22400</v>
      </c>
      <c r="D120" s="35">
        <f>'Capacity Curve'!C91</f>
        <v>555300</v>
      </c>
      <c r="E120" s="35">
        <f t="shared" si="4"/>
        <v>90000.000193681059</v>
      </c>
      <c r="F120" s="35">
        <f t="shared" si="5"/>
        <v>0</v>
      </c>
      <c r="G120" s="40"/>
      <c r="H120" s="35">
        <f t="shared" si="6"/>
        <v>90000.000193681059</v>
      </c>
    </row>
    <row r="121" spans="1:8" ht="12.75" customHeight="1">
      <c r="A121" s="13" t="str">
        <f t="shared" si="7"/>
        <v>Ray Roberts Lake</v>
      </c>
      <c r="B121" s="4">
        <f>'Capacity Curve'!A92</f>
        <v>620.4</v>
      </c>
      <c r="C121" s="35">
        <f>'Capacity Curve'!B92</f>
        <v>23100</v>
      </c>
      <c r="D121" s="35">
        <f>'Capacity Curve'!C92</f>
        <v>578100</v>
      </c>
      <c r="E121" s="35">
        <f t="shared" si="4"/>
        <v>90000.000209912236</v>
      </c>
      <c r="F121" s="35">
        <f t="shared" si="5"/>
        <v>0</v>
      </c>
      <c r="G121" s="40"/>
      <c r="H121" s="35">
        <f t="shared" si="6"/>
        <v>90000.000209912236</v>
      </c>
    </row>
    <row r="122" spans="1:8" ht="12.75" customHeight="1">
      <c r="A122" s="13" t="str">
        <f t="shared" si="7"/>
        <v>Ray Roberts Lake</v>
      </c>
      <c r="B122" s="4">
        <f>'Capacity Curve'!A93</f>
        <v>620.5</v>
      </c>
      <c r="C122" s="35">
        <f>'Capacity Curve'!B93</f>
        <v>23700</v>
      </c>
      <c r="D122" s="35">
        <f>'Capacity Curve'!C93</f>
        <v>601500</v>
      </c>
      <c r="E122" s="35">
        <f t="shared" si="4"/>
        <v>90000.000227249562</v>
      </c>
      <c r="F122" s="35">
        <f t="shared" si="5"/>
        <v>0</v>
      </c>
      <c r="G122" s="40"/>
      <c r="H122" s="35">
        <f t="shared" si="6"/>
        <v>90000.000227249562</v>
      </c>
    </row>
    <row r="123" spans="1:8" ht="12.75" customHeight="1">
      <c r="A123" s="13" t="str">
        <f t="shared" si="7"/>
        <v>Ray Roberts Lake</v>
      </c>
      <c r="B123" s="4">
        <f>'Capacity Curve'!A94</f>
        <v>620.6</v>
      </c>
      <c r="C123" s="35">
        <f>'Capacity Curve'!B94</f>
        <v>24400</v>
      </c>
      <c r="D123" s="35">
        <f>'Capacity Curve'!C94</f>
        <v>625500</v>
      </c>
      <c r="E123" s="35">
        <f t="shared" si="4"/>
        <v>90000.000245745978</v>
      </c>
      <c r="F123" s="35">
        <f t="shared" si="5"/>
        <v>0</v>
      </c>
      <c r="G123" s="40"/>
      <c r="H123" s="35">
        <f t="shared" si="6"/>
        <v>90000.000245745978</v>
      </c>
    </row>
    <row r="124" spans="1:8" ht="12.75" customHeight="1">
      <c r="A124" s="13" t="str">
        <f t="shared" si="7"/>
        <v>Ray Roberts Lake</v>
      </c>
      <c r="B124" s="4">
        <f>'Capacity Curve'!A95</f>
        <v>620.70000000000005</v>
      </c>
      <c r="C124" s="35">
        <f>'Capacity Curve'!B95</f>
        <v>25200</v>
      </c>
      <c r="D124" s="35">
        <f>'Capacity Curve'!C95</f>
        <v>650300</v>
      </c>
      <c r="E124" s="35">
        <f t="shared" si="4"/>
        <v>90000.000265619092</v>
      </c>
      <c r="F124" s="35">
        <f t="shared" si="5"/>
        <v>0</v>
      </c>
      <c r="G124" s="40"/>
      <c r="H124" s="35">
        <f t="shared" si="6"/>
        <v>90000.000265619092</v>
      </c>
    </row>
    <row r="125" spans="1:8" ht="12.75" customHeight="1">
      <c r="A125" s="13" t="str">
        <f t="shared" si="7"/>
        <v>Ray Roberts Lake</v>
      </c>
      <c r="B125" s="4">
        <f>'Capacity Curve'!A96</f>
        <v>620.79999999999995</v>
      </c>
      <c r="C125" s="35">
        <f>'Capacity Curve'!B96</f>
        <v>25800</v>
      </c>
      <c r="D125" s="35">
        <f>'Capacity Curve'!C96</f>
        <v>675800</v>
      </c>
      <c r="E125" s="35">
        <f t="shared" si="4"/>
        <v>90000.000286858776</v>
      </c>
      <c r="F125" s="35">
        <f t="shared" si="5"/>
        <v>0</v>
      </c>
      <c r="G125" s="40"/>
      <c r="H125" s="35">
        <f t="shared" si="6"/>
        <v>90000.000286858776</v>
      </c>
    </row>
    <row r="126" spans="1:8" ht="12.75" customHeight="1">
      <c r="A126" s="13" t="str">
        <f t="shared" si="7"/>
        <v>Ray Roberts Lake</v>
      </c>
      <c r="B126" s="4">
        <f>'Capacity Curve'!A97</f>
        <v>620.9</v>
      </c>
      <c r="C126" s="35">
        <f>'Capacity Curve'!B97</f>
        <v>26600</v>
      </c>
      <c r="D126" s="35">
        <f>'Capacity Curve'!C97</f>
        <v>702000</v>
      </c>
      <c r="E126" s="35">
        <f t="shared" si="4"/>
        <v>90000.000309532305</v>
      </c>
      <c r="F126" s="35">
        <f t="shared" si="5"/>
        <v>0</v>
      </c>
      <c r="G126" s="40"/>
      <c r="H126" s="35">
        <f t="shared" si="6"/>
        <v>90000.000309532305</v>
      </c>
    </row>
    <row r="127" spans="1:8" ht="12.75" customHeight="1">
      <c r="A127" s="13" t="str">
        <f t="shared" si="7"/>
        <v>Ray Roberts Lake</v>
      </c>
      <c r="B127" s="4">
        <f>'Capacity Curve'!A98</f>
        <v>630</v>
      </c>
      <c r="C127" s="35">
        <f>'Capacity Curve'!B98</f>
        <v>27300</v>
      </c>
      <c r="D127" s="35">
        <f>'Capacity Curve'!C98</f>
        <v>729000</v>
      </c>
      <c r="E127" s="35">
        <f t="shared" si="4"/>
        <v>90000.000333800373</v>
      </c>
      <c r="F127" s="35">
        <f t="shared" si="5"/>
        <v>0</v>
      </c>
      <c r="G127" s="40"/>
      <c r="H127" s="35">
        <f t="shared" si="6"/>
        <v>90000.000333800373</v>
      </c>
    </row>
    <row r="128" spans="1:8" ht="12.75" customHeight="1">
      <c r="A128" s="13" t="str">
        <f t="shared" si="7"/>
        <v>Ray Roberts Lake</v>
      </c>
      <c r="B128" s="4">
        <f>'Capacity Curve'!A99</f>
        <v>630.1</v>
      </c>
      <c r="C128" s="35">
        <f>'Capacity Curve'!B99</f>
        <v>28100</v>
      </c>
      <c r="D128" s="35">
        <f>'Capacity Curve'!C99</f>
        <v>756700</v>
      </c>
      <c r="E128" s="35">
        <f t="shared" ref="E128:E162" si="8">H128</f>
        <v>90000.00035964929</v>
      </c>
      <c r="F128" s="35">
        <f t="shared" si="5"/>
        <v>0</v>
      </c>
      <c r="G128" s="40"/>
      <c r="H128" s="35">
        <f t="shared" ref="H128:H162" si="9">D128*D128*$C$16+D128*$C$17+$C$18</f>
        <v>90000.00035964929</v>
      </c>
    </row>
    <row r="129" spans="1:8" ht="12.75" customHeight="1">
      <c r="A129" s="13" t="str">
        <f t="shared" si="7"/>
        <v>Ray Roberts Lake</v>
      </c>
      <c r="B129" s="4">
        <f>'Capacity Curve'!A100</f>
        <v>630.20000000000005</v>
      </c>
      <c r="C129" s="35">
        <f>'Capacity Curve'!B100</f>
        <v>28900</v>
      </c>
      <c r="D129" s="35">
        <f>'Capacity Curve'!C100</f>
        <v>785200</v>
      </c>
      <c r="E129" s="35">
        <f t="shared" si="8"/>
        <v>90000.000387250795</v>
      </c>
      <c r="F129" s="35">
        <f t="shared" si="5"/>
        <v>0</v>
      </c>
      <c r="G129" s="40"/>
      <c r="H129" s="35">
        <f t="shared" si="9"/>
        <v>90000.000387250795</v>
      </c>
    </row>
    <row r="130" spans="1:8" ht="12.75" customHeight="1">
      <c r="A130" s="13" t="str">
        <f t="shared" si="7"/>
        <v>Ray Roberts Lake</v>
      </c>
      <c r="B130" s="4">
        <f>'Capacity Curve'!A101</f>
        <v>630.29999999999995</v>
      </c>
      <c r="C130" s="35">
        <f>'Capacity Curve'!B101</f>
        <v>29800</v>
      </c>
      <c r="D130" s="35">
        <f>'Capacity Curve'!C101</f>
        <v>814500</v>
      </c>
      <c r="E130" s="35">
        <f t="shared" si="8"/>
        <v>90000.000416690804</v>
      </c>
      <c r="F130" s="35">
        <f t="shared" si="5"/>
        <v>0</v>
      </c>
      <c r="G130" s="40"/>
      <c r="H130" s="35">
        <f t="shared" si="9"/>
        <v>90000.000416690804</v>
      </c>
    </row>
    <row r="131" spans="1:8" ht="12.75" customHeight="1">
      <c r="A131" s="13" t="str">
        <f t="shared" si="7"/>
        <v>Ray Roberts Lake</v>
      </c>
      <c r="B131" s="4">
        <f>'Capacity Curve'!A102</f>
        <v>630.4</v>
      </c>
      <c r="C131" s="35">
        <f>'Capacity Curve'!B102</f>
        <v>30700</v>
      </c>
      <c r="D131" s="35">
        <f>'Capacity Curve'!C102</f>
        <v>844800</v>
      </c>
      <c r="E131" s="35">
        <f t="shared" si="8"/>
        <v>90000.000448269857</v>
      </c>
      <c r="F131" s="35">
        <f t="shared" si="5"/>
        <v>0</v>
      </c>
      <c r="G131" s="40"/>
      <c r="H131" s="35">
        <f t="shared" si="9"/>
        <v>90000.000448269857</v>
      </c>
    </row>
    <row r="132" spans="1:8" ht="12.75" customHeight="1">
      <c r="A132" s="13" t="str">
        <f t="shared" si="7"/>
        <v>Ray Roberts Lake</v>
      </c>
      <c r="B132" s="4">
        <f>'Capacity Curve'!A103</f>
        <v>630.5</v>
      </c>
      <c r="C132" s="35">
        <f>'Capacity Curve'!B103</f>
        <v>31700</v>
      </c>
      <c r="D132" s="35">
        <f>'Capacity Curve'!C103</f>
        <v>876000</v>
      </c>
      <c r="E132" s="35">
        <f t="shared" si="8"/>
        <v>90000.000481992116</v>
      </c>
      <c r="F132" s="35">
        <f t="shared" si="5"/>
        <v>0</v>
      </c>
      <c r="G132" s="40"/>
      <c r="H132" s="35">
        <f t="shared" si="9"/>
        <v>90000.000481992116</v>
      </c>
    </row>
    <row r="133" spans="1:8" ht="12.75" customHeight="1">
      <c r="A133" s="13" t="str">
        <f t="shared" si="7"/>
        <v>Ray Roberts Lake</v>
      </c>
      <c r="B133" s="4">
        <f>'Capacity Curve'!A104</f>
        <v>630.6</v>
      </c>
      <c r="C133" s="35">
        <f>'Capacity Curve'!B104</f>
        <v>32600</v>
      </c>
      <c r="D133" s="35">
        <f>'Capacity Curve'!C104</f>
        <v>908100</v>
      </c>
      <c r="E133" s="35">
        <f t="shared" si="8"/>
        <v>90000.000517963388</v>
      </c>
      <c r="F133" s="35">
        <f t="shared" si="5"/>
        <v>0</v>
      </c>
      <c r="G133" s="40"/>
      <c r="H133" s="35">
        <f t="shared" si="9"/>
        <v>90000.000517963388</v>
      </c>
    </row>
    <row r="134" spans="1:8" ht="12.75" customHeight="1">
      <c r="A134" s="13" t="str">
        <f t="shared" si="7"/>
        <v>Ray Roberts Lake</v>
      </c>
      <c r="B134" s="4">
        <f>'Capacity Curve'!A105</f>
        <v>630.70000000000005</v>
      </c>
      <c r="C134" s="35">
        <f>'Capacity Curve'!B105</f>
        <v>33600</v>
      </c>
      <c r="D134" s="35">
        <f>'Capacity Curve'!C105</f>
        <v>941200</v>
      </c>
      <c r="E134" s="35">
        <f t="shared" si="8"/>
        <v>90000.0005564108</v>
      </c>
      <c r="F134" s="35">
        <f t="shared" si="5"/>
        <v>0</v>
      </c>
      <c r="G134" s="40"/>
      <c r="H134" s="35">
        <f t="shared" si="9"/>
        <v>90000.0005564108</v>
      </c>
    </row>
    <row r="135" spans="1:8" ht="12.75" customHeight="1">
      <c r="A135" s="13" t="str">
        <f t="shared" si="7"/>
        <v>Ray Roberts Lake</v>
      </c>
      <c r="B135" s="4">
        <f>'Capacity Curve'!A106</f>
        <v>630.79999999999995</v>
      </c>
      <c r="C135" s="35">
        <f>'Capacity Curve'!B106</f>
        <v>34500</v>
      </c>
      <c r="D135" s="35">
        <f>'Capacity Curve'!C106</f>
        <v>975300</v>
      </c>
      <c r="E135" s="35">
        <f t="shared" si="8"/>
        <v>90000.00059745906</v>
      </c>
      <c r="F135" s="35">
        <f t="shared" si="5"/>
        <v>0</v>
      </c>
      <c r="G135" s="40"/>
      <c r="H135" s="35">
        <f t="shared" si="9"/>
        <v>90000.00059745906</v>
      </c>
    </row>
    <row r="136" spans="1:8" ht="12.75" customHeight="1">
      <c r="A136" s="13" t="str">
        <f t="shared" si="7"/>
        <v>Ray Roberts Lake</v>
      </c>
      <c r="B136" s="4">
        <f>'Capacity Curve'!A107</f>
        <v>630.9</v>
      </c>
      <c r="C136" s="35">
        <f>'Capacity Curve'!B107</f>
        <v>35500</v>
      </c>
      <c r="D136" s="35">
        <f>'Capacity Curve'!C107</f>
        <v>1010300</v>
      </c>
      <c r="E136" s="35">
        <f t="shared" si="8"/>
        <v>90000.000641109786</v>
      </c>
      <c r="F136" s="35">
        <f t="shared" si="5"/>
        <v>0</v>
      </c>
      <c r="G136" s="40"/>
      <c r="H136" s="35">
        <f t="shared" si="9"/>
        <v>90000.000641109786</v>
      </c>
    </row>
    <row r="137" spans="1:8" ht="12.75" customHeight="1">
      <c r="A137" s="13" t="str">
        <f t="shared" si="7"/>
        <v>Ray Roberts Lake</v>
      </c>
      <c r="B137" s="4">
        <f>'Capacity Curve'!A108</f>
        <v>640</v>
      </c>
      <c r="C137" s="35">
        <f>'Capacity Curve'!B108</f>
        <v>36500</v>
      </c>
      <c r="D137" s="35">
        <f>'Capacity Curve'!C108</f>
        <v>1046300</v>
      </c>
      <c r="E137" s="35">
        <f t="shared" si="8"/>
        <v>90000.000687613108</v>
      </c>
      <c r="F137" s="35">
        <f t="shared" si="5"/>
        <v>0</v>
      </c>
      <c r="G137" s="40"/>
      <c r="H137" s="35">
        <f t="shared" si="9"/>
        <v>90000.000687613108</v>
      </c>
    </row>
    <row r="138" spans="1:8" ht="12.75" customHeight="1">
      <c r="A138" s="13" t="str">
        <f t="shared" si="7"/>
        <v>Ray Roberts Lake</v>
      </c>
      <c r="B138" s="4">
        <f>'Capacity Curve'!A109</f>
        <v>640.1</v>
      </c>
      <c r="C138" s="35">
        <f>'Capacity Curve'!B109</f>
        <v>37300</v>
      </c>
      <c r="D138" s="35">
        <f>'Capacity Curve'!C109</f>
        <v>1083200</v>
      </c>
      <c r="E138" s="35">
        <f t="shared" si="8"/>
        <v>90000.000736968606</v>
      </c>
      <c r="F138" s="35">
        <f t="shared" si="5"/>
        <v>0</v>
      </c>
      <c r="G138" s="40"/>
      <c r="H138" s="35">
        <f t="shared" si="9"/>
        <v>90000.000736968606</v>
      </c>
    </row>
    <row r="139" spans="1:8" ht="12.75" customHeight="1">
      <c r="A139" s="13" t="str">
        <f t="shared" si="7"/>
        <v>Ray Roberts Lake</v>
      </c>
      <c r="B139" s="4">
        <f>'Capacity Curve'!A110</f>
        <v>640.20000000000005</v>
      </c>
      <c r="C139" s="35">
        <f>'Capacity Curve'!B110</f>
        <v>38300</v>
      </c>
      <c r="D139" s="35">
        <f>'Capacity Curve'!C110</f>
        <v>1121000</v>
      </c>
      <c r="E139" s="35">
        <f t="shared" si="8"/>
        <v>90000.00078930147</v>
      </c>
      <c r="F139" s="35">
        <f t="shared" si="5"/>
        <v>0</v>
      </c>
      <c r="G139" s="40"/>
      <c r="H139" s="35">
        <f t="shared" si="9"/>
        <v>90000.00078930147</v>
      </c>
    </row>
    <row r="140" spans="1:8" ht="12.75" customHeight="1">
      <c r="A140" s="13" t="str">
        <f t="shared" si="7"/>
        <v>Ray Roberts Lake</v>
      </c>
      <c r="B140" s="4">
        <f>'Capacity Curve'!A111</f>
        <v>640.29999999999995</v>
      </c>
      <c r="C140" s="35">
        <f>'Capacity Curve'!B111</f>
        <v>39300</v>
      </c>
      <c r="D140" s="35">
        <f>'Capacity Curve'!C111</f>
        <v>1159800</v>
      </c>
      <c r="E140" s="35">
        <f t="shared" si="8"/>
        <v>90000.000844885566</v>
      </c>
      <c r="F140" s="35">
        <f t="shared" si="5"/>
        <v>0</v>
      </c>
      <c r="G140" s="40"/>
      <c r="H140" s="35">
        <f t="shared" si="9"/>
        <v>90000.000844885566</v>
      </c>
    </row>
    <row r="141" spans="1:8" ht="12.75" customHeight="1">
      <c r="A141" s="13" t="str">
        <f t="shared" si="7"/>
        <v>Ray Roberts Lake</v>
      </c>
      <c r="B141" s="4">
        <f>'Capacity Curve'!A112</f>
        <v>640.4</v>
      </c>
      <c r="C141" s="35">
        <f>'Capacity Curve'!B112</f>
        <v>40400</v>
      </c>
      <c r="D141" s="35">
        <f>'Capacity Curve'!C112</f>
        <v>1199600</v>
      </c>
      <c r="E141" s="35">
        <f t="shared" si="8"/>
        <v>90000.000903867127</v>
      </c>
      <c r="F141" s="35">
        <f t="shared" si="5"/>
        <v>0</v>
      </c>
      <c r="G141" s="40"/>
      <c r="H141" s="35">
        <f t="shared" si="9"/>
        <v>90000.000903867127</v>
      </c>
    </row>
    <row r="142" spans="1:8" ht="12.75" customHeight="1">
      <c r="A142" s="13" t="str">
        <f t="shared" si="7"/>
        <v>Ray Roberts Lake</v>
      </c>
      <c r="B142" s="4">
        <f>'Capacity Curve'!A113</f>
        <v>640.5</v>
      </c>
      <c r="C142" s="35">
        <f>'Capacity Curve'!B113</f>
        <v>41500</v>
      </c>
      <c r="D142" s="35">
        <f>'Capacity Curve'!C113</f>
        <v>1240600</v>
      </c>
      <c r="E142" s="35">
        <f t="shared" si="8"/>
        <v>90000.000966707812</v>
      </c>
      <c r="F142" s="35">
        <f t="shared" si="5"/>
        <v>0</v>
      </c>
      <c r="G142" s="40"/>
      <c r="H142" s="35">
        <f t="shared" si="9"/>
        <v>90000.000966707812</v>
      </c>
    </row>
    <row r="143" spans="1:8" ht="12.75" customHeight="1">
      <c r="A143" s="13" t="str">
        <f t="shared" si="7"/>
        <v>Ray Roberts Lake</v>
      </c>
      <c r="B143" s="4">
        <f>'Capacity Curve'!A114</f>
        <v>640.6</v>
      </c>
      <c r="C143" s="35">
        <f>'Capacity Curve'!B114</f>
        <v>42500</v>
      </c>
      <c r="D143" s="35">
        <f>'Capacity Curve'!C114</f>
        <v>1282600</v>
      </c>
      <c r="E143" s="35">
        <f t="shared" si="8"/>
        <v>90000.001033270761</v>
      </c>
      <c r="F143" s="35">
        <f t="shared" si="5"/>
        <v>0</v>
      </c>
      <c r="G143" s="40"/>
      <c r="H143" s="35">
        <f t="shared" si="9"/>
        <v>90000.001033270761</v>
      </c>
    </row>
    <row r="144" spans="1:8" ht="12.75" customHeight="1">
      <c r="A144" s="13" t="str">
        <f t="shared" si="7"/>
        <v>Ray Roberts Lake</v>
      </c>
      <c r="B144" s="4">
        <f>'Capacity Curve'!A115</f>
        <v>640.70000000000005</v>
      </c>
      <c r="C144" s="35">
        <f>'Capacity Curve'!B115</f>
        <v>43600</v>
      </c>
      <c r="D144" s="35">
        <f>'Capacity Curve'!C115</f>
        <v>1325600</v>
      </c>
      <c r="E144" s="35">
        <f t="shared" si="8"/>
        <v>90000.001103714269</v>
      </c>
      <c r="F144" s="35">
        <f t="shared" si="5"/>
        <v>0</v>
      </c>
      <c r="G144" s="40"/>
      <c r="H144" s="35">
        <f t="shared" si="9"/>
        <v>90000.001103714269</v>
      </c>
    </row>
    <row r="145" spans="1:8" ht="12.75" customHeight="1">
      <c r="A145" s="13" t="str">
        <f t="shared" si="7"/>
        <v>Ray Roberts Lake</v>
      </c>
      <c r="B145" s="4">
        <f>'Capacity Curve'!A116</f>
        <v>640.79999999999995</v>
      </c>
      <c r="C145" s="35">
        <f>'Capacity Curve'!B116</f>
        <v>44900</v>
      </c>
      <c r="D145" s="35">
        <f>'Capacity Curve'!C116</f>
        <v>1369900</v>
      </c>
      <c r="E145" s="35">
        <f t="shared" si="8"/>
        <v>90000.001178716586</v>
      </c>
      <c r="F145" s="35">
        <f t="shared" si="5"/>
        <v>0</v>
      </c>
      <c r="G145" s="40"/>
      <c r="H145" s="35">
        <f t="shared" si="9"/>
        <v>90000.001178716586</v>
      </c>
    </row>
    <row r="146" spans="1:8" ht="12.75" customHeight="1">
      <c r="A146" s="13" t="str">
        <f t="shared" si="7"/>
        <v>Ray Roberts Lake</v>
      </c>
      <c r="B146" s="4">
        <f>'Capacity Curve'!A117</f>
        <v>640.9</v>
      </c>
      <c r="C146" s="35">
        <f>'Capacity Curve'!B117</f>
        <v>46200</v>
      </c>
      <c r="D146" s="35">
        <f>'Capacity Curve'!C117</f>
        <v>1415400</v>
      </c>
      <c r="E146" s="35">
        <f t="shared" si="8"/>
        <v>90000.00125831693</v>
      </c>
      <c r="F146" s="35">
        <f t="shared" si="5"/>
        <v>0</v>
      </c>
      <c r="G146" s="40"/>
      <c r="H146" s="35">
        <f t="shared" si="9"/>
        <v>90000.00125831693</v>
      </c>
    </row>
    <row r="147" spans="1:8" ht="12.75" customHeight="1">
      <c r="A147" s="13" t="str">
        <f t="shared" si="7"/>
        <v>Ray Roberts Lake</v>
      </c>
      <c r="B147" s="4">
        <f>'Capacity Curve'!A118</f>
        <v>650</v>
      </c>
      <c r="C147" s="35">
        <f>'Capacity Curve'!B118</f>
        <v>47400</v>
      </c>
      <c r="D147" s="35">
        <f>'Capacity Curve'!C118</f>
        <v>1462200</v>
      </c>
      <c r="E147" s="35">
        <f t="shared" si="8"/>
        <v>90000.001342904754</v>
      </c>
      <c r="F147" s="35">
        <f t="shared" si="5"/>
        <v>0</v>
      </c>
      <c r="G147" s="40"/>
      <c r="H147" s="35">
        <f t="shared" si="9"/>
        <v>90000.001342904754</v>
      </c>
    </row>
    <row r="148" spans="1:8" ht="12.75" customHeight="1">
      <c r="A148" s="13" t="str">
        <f t="shared" si="7"/>
        <v>Ray Roberts Lake</v>
      </c>
      <c r="B148" s="4">
        <f>'Capacity Curve'!A119</f>
        <v>650.1</v>
      </c>
      <c r="C148" s="35">
        <f>'Capacity Curve'!B119</f>
        <v>48700</v>
      </c>
      <c r="D148" s="35">
        <f>'Capacity Curve'!C119</f>
        <v>1510300</v>
      </c>
      <c r="E148" s="35">
        <f t="shared" si="8"/>
        <v>90000.001432709352</v>
      </c>
      <c r="F148" s="35">
        <f t="shared" si="5"/>
        <v>0</v>
      </c>
      <c r="G148" s="40"/>
      <c r="H148" s="35">
        <f t="shared" si="9"/>
        <v>90000.001432709352</v>
      </c>
    </row>
    <row r="149" spans="1:8" ht="12.75" customHeight="1">
      <c r="A149" s="13" t="str">
        <f t="shared" si="7"/>
        <v>Ray Roberts Lake</v>
      </c>
      <c r="B149" s="4">
        <f>'Capacity Curve'!A120</f>
        <v>650.20000000000005</v>
      </c>
      <c r="C149" s="35">
        <f>'Capacity Curve'!B120</f>
        <v>50000</v>
      </c>
      <c r="D149" s="35">
        <f>'Capacity Curve'!C120</f>
        <v>1559600</v>
      </c>
      <c r="E149" s="35">
        <f t="shared" si="8"/>
        <v>90000.001527770437</v>
      </c>
      <c r="F149" s="35">
        <f t="shared" si="5"/>
        <v>0</v>
      </c>
      <c r="G149" s="40"/>
      <c r="H149" s="35">
        <f t="shared" si="9"/>
        <v>90000.001527770437</v>
      </c>
    </row>
    <row r="150" spans="1:8" ht="12.75" customHeight="1">
      <c r="A150" s="13" t="str">
        <f t="shared" si="7"/>
        <v>Ray Roberts Lake</v>
      </c>
      <c r="B150" s="4">
        <f>'Capacity Curve'!A121</f>
        <v>650.29999999999995</v>
      </c>
      <c r="C150" s="35">
        <f>'Capacity Curve'!B121</f>
        <v>51400</v>
      </c>
      <c r="D150" s="35">
        <f>'Capacity Curve'!C121</f>
        <v>1610300</v>
      </c>
      <c r="E150" s="35">
        <f t="shared" si="8"/>
        <v>90000.001628715501</v>
      </c>
      <c r="F150" s="35">
        <f t="shared" si="5"/>
        <v>0</v>
      </c>
      <c r="G150" s="40"/>
      <c r="H150" s="35">
        <f t="shared" si="9"/>
        <v>90000.001628715501</v>
      </c>
    </row>
    <row r="151" spans="1:8" ht="12.75" customHeight="1">
      <c r="A151" s="13" t="str">
        <f t="shared" si="7"/>
        <v>Ray Roberts Lake</v>
      </c>
      <c r="B151" s="4">
        <f>'Capacity Curve'!A122</f>
        <v>650.4</v>
      </c>
      <c r="C151" s="35">
        <f>'Capacity Curve'!B122</f>
        <v>52800</v>
      </c>
      <c r="D151" s="35">
        <f>'Capacity Curve'!C122</f>
        <v>1662400</v>
      </c>
      <c r="E151" s="35">
        <f t="shared" si="8"/>
        <v>90000.001735812068</v>
      </c>
      <c r="F151" s="35">
        <f t="shared" si="5"/>
        <v>0</v>
      </c>
      <c r="G151" s="40"/>
      <c r="H151" s="35">
        <f t="shared" si="9"/>
        <v>90000.001735812068</v>
      </c>
    </row>
    <row r="152" spans="1:8" ht="12.75" customHeight="1">
      <c r="A152" s="13" t="str">
        <f t="shared" si="7"/>
        <v>Ray Roberts Lake</v>
      </c>
      <c r="B152" s="4">
        <f>'Capacity Curve'!A123</f>
        <v>650.5</v>
      </c>
      <c r="C152" s="35">
        <f>'Capacity Curve'!B123</f>
        <v>54200</v>
      </c>
      <c r="D152" s="35">
        <f>'Capacity Curve'!C123</f>
        <v>1715900</v>
      </c>
      <c r="E152" s="35">
        <f t="shared" si="8"/>
        <v>90000.001849334993</v>
      </c>
      <c r="F152" s="35">
        <f t="shared" si="5"/>
        <v>0</v>
      </c>
      <c r="G152" s="40"/>
      <c r="H152" s="35">
        <f t="shared" si="9"/>
        <v>90000.001849334993</v>
      </c>
    </row>
    <row r="153" spans="1:8" ht="12.75" customHeight="1">
      <c r="A153" s="13" t="str">
        <f t="shared" si="7"/>
        <v>Ray Roberts Lake</v>
      </c>
      <c r="B153" s="4">
        <f>'Capacity Curve'!A124</f>
        <v>650.6</v>
      </c>
      <c r="C153" s="35">
        <f>'Capacity Curve'!B124</f>
        <v>55600</v>
      </c>
      <c r="D153" s="35">
        <f>'Capacity Curve'!C124</f>
        <v>1770800</v>
      </c>
      <c r="E153" s="35">
        <f t="shared" si="8"/>
        <v>90000.001969566569</v>
      </c>
      <c r="F153" s="35">
        <f t="shared" si="5"/>
        <v>0</v>
      </c>
      <c r="G153" s="40"/>
      <c r="H153" s="35">
        <f t="shared" si="9"/>
        <v>90000.001969566569</v>
      </c>
    </row>
    <row r="154" spans="1:8" ht="12.75" customHeight="1">
      <c r="A154" s="13" t="str">
        <f t="shared" si="7"/>
        <v>Ray Roberts Lake</v>
      </c>
      <c r="B154" s="4">
        <f>'Capacity Curve'!A125</f>
        <v>650.70000000000005</v>
      </c>
      <c r="C154" s="35">
        <f>'Capacity Curve'!B125</f>
        <v>57000</v>
      </c>
      <c r="D154" s="35">
        <f>'Capacity Curve'!C125</f>
        <v>1827100</v>
      </c>
      <c r="E154" s="35">
        <f t="shared" si="8"/>
        <v>90000.002096796437</v>
      </c>
      <c r="F154" s="35">
        <f t="shared" si="5"/>
        <v>0</v>
      </c>
      <c r="G154" s="40"/>
      <c r="H154" s="35">
        <f t="shared" si="9"/>
        <v>90000.002096796437</v>
      </c>
    </row>
    <row r="155" spans="1:8" ht="12.75" customHeight="1">
      <c r="A155" s="13" t="str">
        <f t="shared" si="7"/>
        <v>Ray Roberts Lake</v>
      </c>
      <c r="B155" s="4">
        <f>'Capacity Curve'!A126</f>
        <v>650.79999999999995</v>
      </c>
      <c r="C155" s="35">
        <f>'Capacity Curve'!B126</f>
        <v>58500</v>
      </c>
      <c r="D155" s="35">
        <f>'Capacity Curve'!C126</f>
        <v>1884900</v>
      </c>
      <c r="E155" s="35">
        <f t="shared" si="8"/>
        <v>90000.002231558421</v>
      </c>
      <c r="F155" s="35">
        <f t="shared" si="5"/>
        <v>0</v>
      </c>
      <c r="G155" s="40"/>
      <c r="H155" s="35">
        <f t="shared" si="9"/>
        <v>90000.002231558421</v>
      </c>
    </row>
    <row r="156" spans="1:8" ht="12.75" customHeight="1">
      <c r="A156" s="13" t="str">
        <f t="shared" si="7"/>
        <v>Ray Roberts Lake</v>
      </c>
      <c r="B156" s="4">
        <f>'Capacity Curve'!A127</f>
        <v>650.9</v>
      </c>
      <c r="C156" s="35">
        <f>'Capacity Curve'!B127</f>
        <v>59900</v>
      </c>
      <c r="D156" s="35">
        <f>'Capacity Curve'!C127</f>
        <v>1944100</v>
      </c>
      <c r="E156" s="35">
        <f t="shared" si="8"/>
        <v>90000.002373935044</v>
      </c>
      <c r="F156" s="35">
        <f t="shared" si="5"/>
        <v>0</v>
      </c>
      <c r="G156" s="40"/>
      <c r="H156" s="35">
        <f t="shared" si="9"/>
        <v>90000.002373935044</v>
      </c>
    </row>
    <row r="157" spans="1:8" ht="12.75" customHeight="1">
      <c r="A157" s="13" t="str">
        <f t="shared" si="7"/>
        <v>Ray Roberts Lake</v>
      </c>
      <c r="B157" s="4">
        <f>'Capacity Curve'!A128</f>
        <v>660</v>
      </c>
      <c r="C157" s="35">
        <f>'Capacity Curve'!B128</f>
        <v>61300</v>
      </c>
      <c r="D157" s="35">
        <f>'Capacity Curve'!C128</f>
        <v>2004700</v>
      </c>
      <c r="E157" s="35">
        <f t="shared" si="8"/>
        <v>90000.002524238633</v>
      </c>
      <c r="F157" s="35">
        <f t="shared" si="5"/>
        <v>0</v>
      </c>
      <c r="G157" s="40"/>
      <c r="H157" s="35">
        <f t="shared" si="9"/>
        <v>90000.002524238633</v>
      </c>
    </row>
    <row r="158" spans="1:8" ht="12.75" customHeight="1">
      <c r="A158" s="13" t="str">
        <f t="shared" si="7"/>
        <v>Ray Roberts Lake</v>
      </c>
      <c r="B158" s="4">
        <f>'Capacity Curve'!A129</f>
        <v>660.1</v>
      </c>
      <c r="C158" s="35">
        <f>'Capacity Curve'!B129</f>
        <v>62700</v>
      </c>
      <c r="D158" s="35">
        <f>'Capacity Curve'!C129</f>
        <v>2066700</v>
      </c>
      <c r="E158" s="35">
        <f t="shared" si="8"/>
        <v>90000.002682788923</v>
      </c>
      <c r="F158" s="35">
        <f t="shared" si="5"/>
        <v>0</v>
      </c>
      <c r="G158" s="40"/>
      <c r="H158" s="35">
        <f t="shared" si="9"/>
        <v>90000.002682788923</v>
      </c>
    </row>
    <row r="159" spans="1:8" ht="12.75" customHeight="1">
      <c r="A159" s="13" t="str">
        <f t="shared" si="7"/>
        <v>Ray Roberts Lake</v>
      </c>
      <c r="B159" s="4">
        <f>'Capacity Curve'!A130</f>
        <v>660.2</v>
      </c>
      <c r="C159" s="35">
        <f>'Capacity Curve'!B130</f>
        <v>64200</v>
      </c>
      <c r="D159" s="35">
        <f>'Capacity Curve'!C130</f>
        <v>2130100</v>
      </c>
      <c r="E159" s="35">
        <f t="shared" si="8"/>
        <v>90000.002849913042</v>
      </c>
      <c r="F159" s="35">
        <f>IF($C$12-E159&gt;=0,$C$12-E159,0)</f>
        <v>0</v>
      </c>
      <c r="G159" s="40"/>
      <c r="H159" s="35">
        <f t="shared" si="9"/>
        <v>90000.002849913042</v>
      </c>
    </row>
    <row r="160" spans="1:8" ht="12.75" customHeight="1">
      <c r="A160" s="13" t="str">
        <f t="shared" si="7"/>
        <v>Ray Roberts Lake</v>
      </c>
      <c r="B160" s="4">
        <f>'Capacity Curve'!A131</f>
        <v>660.3</v>
      </c>
      <c r="C160" s="35">
        <f>'Capacity Curve'!B131</f>
        <v>65600</v>
      </c>
      <c r="D160" s="35">
        <f>'Capacity Curve'!C131</f>
        <v>2195000</v>
      </c>
      <c r="E160" s="35">
        <f t="shared" si="8"/>
        <v>90000.003026221209</v>
      </c>
      <c r="F160" s="35">
        <f>IF($C$12-E160&gt;=0,$C$12-E160,0)</f>
        <v>0</v>
      </c>
      <c r="G160" s="40"/>
      <c r="H160" s="35">
        <f t="shared" si="9"/>
        <v>90000.003026221209</v>
      </c>
    </row>
    <row r="161" spans="1:8" ht="12.75" customHeight="1">
      <c r="A161" s="13" t="str">
        <f>A160</f>
        <v>Ray Roberts Lake</v>
      </c>
      <c r="B161" s="4">
        <f>'Capacity Curve'!A132</f>
        <v>660.4</v>
      </c>
      <c r="C161" s="35">
        <f>'Capacity Curve'!B132</f>
        <v>67000</v>
      </c>
      <c r="D161" s="35">
        <f>'Capacity Curve'!C132</f>
        <v>2261300</v>
      </c>
      <c r="E161" s="35">
        <f t="shared" si="8"/>
        <v>90000.00321179624</v>
      </c>
      <c r="F161" s="35">
        <f>IF($C$12-E161&gt;=0,$C$12-E161,0)</f>
        <v>0</v>
      </c>
      <c r="G161" s="40"/>
      <c r="H161" s="35">
        <f t="shared" si="9"/>
        <v>90000.00321179624</v>
      </c>
    </row>
    <row r="162" spans="1:8" ht="12.75" customHeight="1">
      <c r="A162" s="13" t="str">
        <f>A161</f>
        <v>Ray Roberts Lake</v>
      </c>
      <c r="B162" s="4">
        <f>'Capacity Curve'!A133</f>
        <v>660.5</v>
      </c>
      <c r="C162" s="35">
        <f>'Capacity Curve'!B133</f>
        <v>68500</v>
      </c>
      <c r="D162" s="35">
        <f>'Capacity Curve'!C133</f>
        <v>2329100</v>
      </c>
      <c r="E162" s="35">
        <f t="shared" si="8"/>
        <v>90000.003407280499</v>
      </c>
      <c r="F162" s="35">
        <f>IF($C$12-E162&gt;=0,$C$12-E162,0)</f>
        <v>0</v>
      </c>
      <c r="G162" s="40"/>
      <c r="H162" s="35">
        <f t="shared" si="9"/>
        <v>90000.003407280499</v>
      </c>
    </row>
    <row r="163" spans="1:8" ht="12.75" customHeight="1">
      <c r="A163" s="13"/>
      <c r="B163" s="4"/>
      <c r="C163" s="4"/>
      <c r="D163" s="4"/>
      <c r="E163" s="9"/>
      <c r="F163" s="7"/>
      <c r="G163" s="1"/>
    </row>
    <row r="164" spans="1:8" ht="12.75" customHeight="1">
      <c r="A164" s="28">
        <v>14611</v>
      </c>
      <c r="B164">
        <f>22000/12</f>
        <v>1833.3333333333333</v>
      </c>
      <c r="C164">
        <v>0</v>
      </c>
      <c r="D164">
        <f>B164*12</f>
        <v>22000</v>
      </c>
    </row>
    <row r="165" spans="1:8" ht="12.75" customHeight="1">
      <c r="A165" s="28">
        <v>35431</v>
      </c>
      <c r="B165">
        <f>22000/12</f>
        <v>1833.3333333333333</v>
      </c>
      <c r="C165">
        <v>170000</v>
      </c>
      <c r="D165">
        <f>B165*12</f>
        <v>22000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RowHeight="12.75"/>
  <cols>
    <col min="1" max="2" width="10.7109375" customWidth="1"/>
    <col min="3" max="3" width="9.28515625" customWidth="1"/>
    <col min="4" max="4" width="9.42578125" customWidth="1"/>
    <col min="5" max="7" width="10.7109375" customWidth="1"/>
    <col min="9" max="9" width="11.42578125" customWidth="1"/>
  </cols>
  <sheetData>
    <row r="1" spans="1:11" ht="51" customHeight="1">
      <c r="A1" s="1"/>
      <c r="B1" s="1" t="s">
        <v>1</v>
      </c>
      <c r="C1" s="1" t="s">
        <v>2</v>
      </c>
      <c r="D1" s="1" t="s">
        <v>80</v>
      </c>
      <c r="E1" s="1" t="s">
        <v>4</v>
      </c>
      <c r="F1" s="1" t="s">
        <v>5</v>
      </c>
      <c r="G1" s="1" t="s">
        <v>6</v>
      </c>
      <c r="H1" s="1" t="s">
        <v>51</v>
      </c>
      <c r="I1" s="1" t="s">
        <v>78</v>
      </c>
      <c r="J1" s="1" t="s">
        <v>79</v>
      </c>
      <c r="K1" s="1" t="s">
        <v>73</v>
      </c>
    </row>
    <row r="2" spans="1:11">
      <c r="A2" s="2"/>
      <c r="B2" s="2" t="s">
        <v>8</v>
      </c>
      <c r="C2" s="2" t="s">
        <v>8</v>
      </c>
      <c r="D2" s="2" t="s">
        <v>8</v>
      </c>
      <c r="E2" s="2" t="s">
        <v>10</v>
      </c>
      <c r="F2" s="2" t="s">
        <v>8</v>
      </c>
      <c r="G2" s="2" t="s">
        <v>8</v>
      </c>
      <c r="H2" s="2" t="s">
        <v>38</v>
      </c>
      <c r="I2" s="2" t="s">
        <v>8</v>
      </c>
      <c r="J2" s="2" t="s">
        <v>8</v>
      </c>
      <c r="K2" s="2" t="s">
        <v>8</v>
      </c>
    </row>
    <row r="3" spans="1:11">
      <c r="A3" s="9">
        <v>1940</v>
      </c>
      <c r="B3" s="4">
        <f>SUMIF('Monthly Stage'!$B$3:$B$686,'Yearly Stage'!$A3,'Monthly Stage'!C$3:C$686)</f>
        <v>166216.18335529999</v>
      </c>
      <c r="C3" s="4">
        <f>SUMIF('Monthly Stage'!$B$3:$B$686,'Yearly Stage'!$A3,'Monthly Stage'!D$3:D$686)</f>
        <v>0</v>
      </c>
      <c r="D3" s="4">
        <f>SUMIF('Monthly Stage'!$B$3:$B$686,'Yearly Stage'!$A3,'Monthly Stage'!E$3:E$686)</f>
        <v>85416.666972650346</v>
      </c>
      <c r="E3" s="4">
        <f>SUMIF('Monthly Stage'!$B$3:$B$686,'Yearly Stage'!$A3,'Monthly Stage'!G$3:G$686)</f>
        <v>2.0299266666666669</v>
      </c>
      <c r="F3" s="4">
        <f>SUMIF('Monthly Stage'!$B$3:$B$686,'Yearly Stage'!$A3,'Monthly Stage'!H$3:H$686)</f>
        <v>55416.998000000014</v>
      </c>
      <c r="G3" s="4">
        <f>SUMIF('Monthly Stage'!$B$3:$B$686,'Yearly Stage'!$A3,'Monthly Stage'!I$3:I$686)</f>
        <v>30455.346454833052</v>
      </c>
      <c r="H3" s="4">
        <f>SUMIF('Monthly Stage'!$B$3:$B$686,'Yearly Stage'!$A3,'Monthly Stage'!L$3:L$686)</f>
        <v>0</v>
      </c>
      <c r="I3" s="9">
        <f t="shared" ref="I3:I34" si="0">AVERAGE($H$3:$H$59)</f>
        <v>0</v>
      </c>
      <c r="J3" s="35">
        <f>Assumptions!$C$12</f>
        <v>35000</v>
      </c>
      <c r="K3" s="9">
        <f>Assumptions!$C$13</f>
        <v>22000</v>
      </c>
    </row>
    <row r="4" spans="1:11">
      <c r="A4" s="9">
        <v>1941</v>
      </c>
      <c r="B4" s="4">
        <f>SUMIF('Monthly Stage'!$B$3:$B$686,'Yearly Stage'!$A4,'Monthly Stage'!C$3:C$686)</f>
        <v>274419.50465670001</v>
      </c>
      <c r="C4" s="4">
        <f>SUMIF('Monthly Stage'!$B$3:$B$686,'Yearly Stage'!$A4,'Monthly Stage'!D$3:D$686)</f>
        <v>0</v>
      </c>
      <c r="D4" s="4">
        <f>SUMIF('Monthly Stage'!$B$3:$B$686,'Yearly Stage'!$A4,'Monthly Stage'!E$3:E$686)</f>
        <v>90000.000333800373</v>
      </c>
      <c r="E4" s="4">
        <f>SUMIF('Monthly Stage'!$B$3:$B$686,'Yearly Stage'!$A4,'Monthly Stage'!G$3:G$686)</f>
        <v>1.1844625000000002</v>
      </c>
      <c r="F4" s="4">
        <f>SUMIF('Monthly Stage'!$B$3:$B$686,'Yearly Stage'!$A4,'Monthly Stage'!H$3:H$686)</f>
        <v>32335.826249999998</v>
      </c>
      <c r="G4" s="4">
        <f>SUMIF('Monthly Stage'!$B$3:$B$686,'Yearly Stage'!$A4,'Monthly Stage'!I$3:I$686)</f>
        <v>181514.9306400161</v>
      </c>
      <c r="H4" s="4">
        <f>SUMIF('Monthly Stage'!$B$3:$B$686,'Yearly Stage'!$A4,'Monthly Stage'!L$3:L$686)</f>
        <v>0</v>
      </c>
      <c r="I4" s="9">
        <f t="shared" si="0"/>
        <v>0</v>
      </c>
      <c r="J4" s="35">
        <f>Assumptions!$C$12</f>
        <v>35000</v>
      </c>
      <c r="K4" s="9">
        <f>K3</f>
        <v>22000</v>
      </c>
    </row>
    <row r="5" spans="1:11">
      <c r="A5" s="9">
        <v>1942</v>
      </c>
      <c r="B5" s="4">
        <f>SUMIF('Monthly Stage'!$B$3:$B$686,'Yearly Stage'!$A5,'Monthly Stage'!C$3:C$686)</f>
        <v>350243.01582790003</v>
      </c>
      <c r="C5" s="4">
        <f>SUMIF('Monthly Stage'!$B$3:$B$686,'Yearly Stage'!$A5,'Monthly Stage'!D$3:D$686)</f>
        <v>0</v>
      </c>
      <c r="D5" s="4">
        <f>SUMIF('Monthly Stage'!$B$3:$B$686,'Yearly Stage'!$A5,'Monthly Stage'!E$3:E$686)</f>
        <v>90000.000333800373</v>
      </c>
      <c r="E5" s="4">
        <f>SUMIF('Monthly Stage'!$B$3:$B$686,'Yearly Stage'!$A5,'Monthly Stage'!G$3:G$686)</f>
        <v>1.6769083333333334</v>
      </c>
      <c r="F5" s="4">
        <f>SUMIF('Monthly Stage'!$B$3:$B$686,'Yearly Stage'!$A5,'Monthly Stage'!H$3:H$686)</f>
        <v>45779.597500000011</v>
      </c>
      <c r="G5" s="4">
        <f>SUMIF('Monthly Stage'!$B$3:$B$686,'Yearly Stage'!$A5,'Monthly Stage'!I$3:I$686)</f>
        <v>243020.08399689908</v>
      </c>
      <c r="H5" s="4">
        <f>SUMIF('Monthly Stage'!$B$3:$B$686,'Yearly Stage'!$A5,'Monthly Stage'!L$3:L$686)</f>
        <v>0</v>
      </c>
      <c r="I5" s="9">
        <f t="shared" si="0"/>
        <v>0</v>
      </c>
      <c r="J5" s="35">
        <f>Assumptions!$C$12</f>
        <v>35000</v>
      </c>
      <c r="K5" s="9">
        <f t="shared" ref="K5:K59" si="1">K4</f>
        <v>22000</v>
      </c>
    </row>
    <row r="6" spans="1:11">
      <c r="A6" s="9">
        <v>1943</v>
      </c>
      <c r="B6" s="4">
        <f>SUMIF('Monthly Stage'!$B$3:$B$686,'Yearly Stage'!$A6,'Monthly Stage'!C$3:C$686)</f>
        <v>90784.758863499999</v>
      </c>
      <c r="C6" s="4">
        <f>SUMIF('Monthly Stage'!$B$3:$B$686,'Yearly Stage'!$A6,'Monthly Stage'!D$3:D$686)</f>
        <v>0</v>
      </c>
      <c r="D6" s="4">
        <f>SUMIF('Monthly Stage'!$B$3:$B$686,'Yearly Stage'!$A6,'Monthly Stage'!E$3:E$686)</f>
        <v>90000.000316250313</v>
      </c>
      <c r="E6" s="4">
        <f>SUMIF('Monthly Stage'!$B$3:$B$686,'Yearly Stage'!$A6,'Monthly Stage'!G$3:G$686)</f>
        <v>3.2481041666666668</v>
      </c>
      <c r="F6" s="4">
        <f>SUMIF('Monthly Stage'!$B$3:$B$686,'Yearly Stage'!$A6,'Monthly Stage'!H$3:H$686)</f>
        <v>87761.462333333344</v>
      </c>
      <c r="G6" s="4">
        <f>SUMIF('Monthly Stage'!$B$3:$B$686,'Yearly Stage'!$A6,'Monthly Stage'!I$3:I$686)</f>
        <v>0</v>
      </c>
      <c r="H6" s="4">
        <f>SUMIF('Monthly Stage'!$B$3:$B$686,'Yearly Stage'!$A6,'Monthly Stage'!L$3:L$686)</f>
        <v>0</v>
      </c>
      <c r="I6" s="9">
        <f t="shared" si="0"/>
        <v>0</v>
      </c>
      <c r="J6" s="35">
        <f>Assumptions!$C$12</f>
        <v>35000</v>
      </c>
      <c r="K6" s="9">
        <f t="shared" si="1"/>
        <v>22000</v>
      </c>
    </row>
    <row r="7" spans="1:11">
      <c r="A7" s="9">
        <v>1944</v>
      </c>
      <c r="B7" s="4">
        <f>SUMIF('Monthly Stage'!$B$3:$B$686,'Yearly Stage'!$A7,'Monthly Stage'!C$3:C$686)</f>
        <v>148396.94683189999</v>
      </c>
      <c r="C7" s="4">
        <f>SUMIF('Monthly Stage'!$B$3:$B$686,'Yearly Stage'!$A7,'Monthly Stage'!D$3:D$686)</f>
        <v>0</v>
      </c>
      <c r="D7" s="4">
        <f>SUMIF('Monthly Stage'!$B$3:$B$686,'Yearly Stage'!$A7,'Monthly Stage'!E$3:E$686)</f>
        <v>90000.000287721952</v>
      </c>
      <c r="E7" s="4">
        <f>SUMIF('Monthly Stage'!$B$3:$B$686,'Yearly Stage'!$A7,'Monthly Stage'!G$3:G$686)</f>
        <v>2.1382624999999997</v>
      </c>
      <c r="F7" s="4">
        <f>SUMIF('Monthly Stage'!$B$3:$B$686,'Yearly Stage'!$A7,'Monthly Stage'!H$3:H$686)</f>
        <v>57365.49558333333</v>
      </c>
      <c r="G7" s="4">
        <f>SUMIF('Monthly Stage'!$B$3:$B$686,'Yearly Stage'!$A7,'Monthly Stage'!I$3:I$686)</f>
        <v>0</v>
      </c>
      <c r="H7" s="4">
        <f>SUMIF('Monthly Stage'!$B$3:$B$686,'Yearly Stage'!$A7,'Monthly Stage'!L$3:L$686)</f>
        <v>0</v>
      </c>
      <c r="I7" s="9">
        <f t="shared" si="0"/>
        <v>0</v>
      </c>
      <c r="J7" s="35">
        <f>Assumptions!$C$12</f>
        <v>35000</v>
      </c>
      <c r="K7" s="9">
        <f t="shared" si="1"/>
        <v>22000</v>
      </c>
    </row>
    <row r="8" spans="1:11">
      <c r="A8" s="9">
        <v>1945</v>
      </c>
      <c r="B8" s="4">
        <f>SUMIF('Monthly Stage'!$B$3:$B$686,'Yearly Stage'!$A8,'Monthly Stage'!C$3:C$686)</f>
        <v>370082.42417119996</v>
      </c>
      <c r="C8" s="4">
        <f>SUMIF('Monthly Stage'!$B$3:$B$686,'Yearly Stage'!$A8,'Monthly Stage'!D$3:D$686)</f>
        <v>0</v>
      </c>
      <c r="D8" s="4">
        <f>SUMIF('Monthly Stage'!$B$3:$B$686,'Yearly Stage'!$A8,'Monthly Stage'!E$3:E$686)</f>
        <v>90000.000322436827</v>
      </c>
      <c r="E8" s="4">
        <f>SUMIF('Monthly Stage'!$B$3:$B$686,'Yearly Stage'!$A8,'Monthly Stage'!G$3:G$686)</f>
        <v>1.2382133333333334</v>
      </c>
      <c r="F8" s="4">
        <f>SUMIF('Monthly Stage'!$B$3:$B$686,'Yearly Stage'!$A8,'Monthly Stage'!H$3:H$686)</f>
        <v>34377.005250000009</v>
      </c>
      <c r="G8" s="4">
        <f>SUMIF('Monthly Stage'!$B$3:$B$686,'Yearly Stage'!$A8,'Monthly Stage'!I$3:I$686)</f>
        <v>133606.00123750593</v>
      </c>
      <c r="H8" s="4">
        <f>SUMIF('Monthly Stage'!$B$3:$B$686,'Yearly Stage'!$A8,'Monthly Stage'!L$3:L$686)</f>
        <v>0</v>
      </c>
      <c r="I8" s="9">
        <f t="shared" si="0"/>
        <v>0</v>
      </c>
      <c r="J8" s="35">
        <f>Assumptions!$C$12</f>
        <v>35000</v>
      </c>
      <c r="K8" s="9">
        <f t="shared" si="1"/>
        <v>22000</v>
      </c>
    </row>
    <row r="9" spans="1:11">
      <c r="A9" s="9">
        <v>1946</v>
      </c>
      <c r="B9" s="4">
        <f>SUMIF('Monthly Stage'!$B$3:$B$686,'Yearly Stage'!$A9,'Monthly Stage'!C$3:C$686)</f>
        <v>289531.31218180008</v>
      </c>
      <c r="C9" s="4">
        <f>SUMIF('Monthly Stage'!$B$3:$B$686,'Yearly Stage'!$A9,'Monthly Stage'!D$3:D$686)</f>
        <v>0</v>
      </c>
      <c r="D9" s="4">
        <f>SUMIF('Monthly Stage'!$B$3:$B$686,'Yearly Stage'!$A9,'Monthly Stage'!E$3:E$686)</f>
        <v>90000.000333800373</v>
      </c>
      <c r="E9" s="4">
        <f>SUMIF('Monthly Stage'!$B$3:$B$686,'Yearly Stage'!$A9,'Monthly Stage'!G$3:G$686)</f>
        <v>1.601309166666667</v>
      </c>
      <c r="F9" s="4">
        <f>SUMIF('Monthly Stage'!$B$3:$B$686,'Yearly Stage'!$A9,'Monthly Stage'!H$3:H$686)</f>
        <v>43715.74025000001</v>
      </c>
      <c r="G9" s="4">
        <f>SUMIF('Monthly Stage'!$B$3:$B$686,'Yearly Stage'!$A9,'Monthly Stage'!I$3:I$686)</f>
        <v>118908.98949191521</v>
      </c>
      <c r="H9" s="4">
        <f>SUMIF('Monthly Stage'!$B$3:$B$686,'Yearly Stage'!$A9,'Monthly Stage'!L$3:L$686)</f>
        <v>0</v>
      </c>
      <c r="I9" s="9">
        <f t="shared" si="0"/>
        <v>0</v>
      </c>
      <c r="J9" s="35">
        <f>Assumptions!$C$12</f>
        <v>35000</v>
      </c>
      <c r="K9" s="9">
        <f t="shared" si="1"/>
        <v>22000</v>
      </c>
    </row>
    <row r="10" spans="1:11">
      <c r="A10" s="9">
        <v>1947</v>
      </c>
      <c r="B10" s="4">
        <f>SUMIF('Monthly Stage'!$B$3:$B$686,'Yearly Stage'!$A10,'Monthly Stage'!C$3:C$686)</f>
        <v>87875.272481200009</v>
      </c>
      <c r="C10" s="4">
        <f>SUMIF('Monthly Stage'!$B$3:$B$686,'Yearly Stage'!$A10,'Monthly Stage'!D$3:D$686)</f>
        <v>0</v>
      </c>
      <c r="D10" s="4">
        <f>SUMIF('Monthly Stage'!$B$3:$B$686,'Yearly Stage'!$A10,'Monthly Stage'!E$3:E$686)</f>
        <v>90000.000329755698</v>
      </c>
      <c r="E10" s="4">
        <f>SUMIF('Monthly Stage'!$B$3:$B$686,'Yearly Stage'!$A10,'Monthly Stage'!G$3:G$686)</f>
        <v>2.9834200000000006</v>
      </c>
      <c r="F10" s="4">
        <f>SUMIF('Monthly Stage'!$B$3:$B$686,'Yearly Stage'!$A10,'Monthly Stage'!H$3:H$686)</f>
        <v>81507.891499999983</v>
      </c>
      <c r="G10" s="4">
        <f>SUMIF('Monthly Stage'!$B$3:$B$686,'Yearly Stage'!$A10,'Monthly Stage'!I$3:I$686)</f>
        <v>0</v>
      </c>
      <c r="H10" s="4">
        <f>SUMIF('Monthly Stage'!$B$3:$B$686,'Yearly Stage'!$A10,'Monthly Stage'!L$3:L$686)</f>
        <v>0</v>
      </c>
      <c r="I10" s="9">
        <f t="shared" si="0"/>
        <v>0</v>
      </c>
      <c r="J10" s="35">
        <f>Assumptions!$C$12</f>
        <v>35000</v>
      </c>
      <c r="K10" s="9">
        <f t="shared" si="1"/>
        <v>22000</v>
      </c>
    </row>
    <row r="11" spans="1:11">
      <c r="A11" s="9">
        <v>1948</v>
      </c>
      <c r="B11" s="4">
        <f>SUMIF('Monthly Stage'!$B$3:$B$686,'Yearly Stage'!$A11,'Monthly Stage'!C$3:C$686)</f>
        <v>85720</v>
      </c>
      <c r="C11" s="4">
        <f>SUMIF('Monthly Stage'!$B$3:$B$686,'Yearly Stage'!$A11,'Monthly Stage'!D$3:D$686)</f>
        <v>0</v>
      </c>
      <c r="D11" s="4">
        <f>SUMIF('Monthly Stage'!$B$3:$B$686,'Yearly Stage'!$A11,'Monthly Stage'!E$3:E$686)</f>
        <v>90000.000314846591</v>
      </c>
      <c r="E11" s="4">
        <f>SUMIF('Monthly Stage'!$B$3:$B$686,'Yearly Stage'!$A11,'Monthly Stage'!G$3:G$686)</f>
        <v>3.7005525000000001</v>
      </c>
      <c r="F11" s="4">
        <f>SUMIF('Monthly Stage'!$B$3:$B$686,'Yearly Stage'!$A11,'Monthly Stage'!H$3:H$686)</f>
        <v>98441.702499999985</v>
      </c>
      <c r="G11" s="4">
        <f>SUMIF('Monthly Stage'!$B$3:$B$686,'Yearly Stage'!$A11,'Monthly Stage'!I$3:I$686)</f>
        <v>0</v>
      </c>
      <c r="H11" s="4">
        <f>SUMIF('Monthly Stage'!$B$3:$B$686,'Yearly Stage'!$A11,'Monthly Stage'!L$3:L$686)</f>
        <v>0</v>
      </c>
      <c r="I11" s="9">
        <f t="shared" si="0"/>
        <v>0</v>
      </c>
      <c r="J11" s="35">
        <f>Assumptions!$C$12</f>
        <v>35000</v>
      </c>
      <c r="K11" s="9">
        <f t="shared" si="1"/>
        <v>22000</v>
      </c>
    </row>
    <row r="12" spans="1:11">
      <c r="A12" s="9">
        <v>1949</v>
      </c>
      <c r="B12" s="4">
        <f>SUMIF('Monthly Stage'!$B$3:$B$686,'Yearly Stage'!$A12,'Monthly Stage'!C$3:C$686)</f>
        <v>132637</v>
      </c>
      <c r="C12" s="4">
        <f>SUMIF('Monthly Stage'!$B$3:$B$686,'Yearly Stage'!$A12,'Monthly Stage'!D$3:D$686)</f>
        <v>0</v>
      </c>
      <c r="D12" s="4">
        <f>SUMIF('Monthly Stage'!$B$3:$B$686,'Yearly Stage'!$A12,'Monthly Stage'!E$3:E$686)</f>
        <v>90000.000252598969</v>
      </c>
      <c r="E12" s="4">
        <f>SUMIF('Monthly Stage'!$B$3:$B$686,'Yearly Stage'!$A12,'Monthly Stage'!G$3:G$686)</f>
        <v>1.6270475</v>
      </c>
      <c r="F12" s="4">
        <f>SUMIF('Monthly Stage'!$B$3:$B$686,'Yearly Stage'!$A12,'Monthly Stage'!H$3:H$686)</f>
        <v>41499.715083333329</v>
      </c>
      <c r="G12" s="4">
        <f>SUMIF('Monthly Stage'!$B$3:$B$686,'Yearly Stage'!$A12,'Monthly Stage'!I$3:I$686)</f>
        <v>0</v>
      </c>
      <c r="H12" s="4">
        <f>SUMIF('Monthly Stage'!$B$3:$B$686,'Yearly Stage'!$A12,'Monthly Stage'!L$3:L$686)</f>
        <v>0</v>
      </c>
      <c r="I12" s="9">
        <f t="shared" si="0"/>
        <v>0</v>
      </c>
      <c r="J12" s="35">
        <f>Assumptions!$C$12</f>
        <v>35000</v>
      </c>
      <c r="K12" s="9">
        <f t="shared" si="1"/>
        <v>22000</v>
      </c>
    </row>
    <row r="13" spans="1:11">
      <c r="A13" s="9">
        <v>1950</v>
      </c>
      <c r="B13" s="4">
        <f>SUMIF('Monthly Stage'!$B$3:$B$686,'Yearly Stage'!$A13,'Monthly Stage'!C$3:C$686)</f>
        <v>223250</v>
      </c>
      <c r="C13" s="4">
        <f>SUMIF('Monthly Stage'!$B$3:$B$686,'Yearly Stage'!$A13,'Monthly Stage'!D$3:D$686)</f>
        <v>0</v>
      </c>
      <c r="D13" s="4">
        <f>SUMIF('Monthly Stage'!$B$3:$B$686,'Yearly Stage'!$A13,'Monthly Stage'!E$3:E$686)</f>
        <v>90000.000292700119</v>
      </c>
      <c r="E13" s="4">
        <f>SUMIF('Monthly Stage'!$B$3:$B$686,'Yearly Stage'!$A13,'Monthly Stage'!G$3:G$686)</f>
        <v>2.1117775000000001</v>
      </c>
      <c r="F13" s="4">
        <f>SUMIF('Monthly Stage'!$B$3:$B$686,'Yearly Stage'!$A13,'Monthly Stage'!H$3:H$686)</f>
        <v>57150.739833333326</v>
      </c>
      <c r="G13" s="4">
        <f>SUMIF('Monthly Stage'!$B$3:$B$686,'Yearly Stage'!$A13,'Monthly Stage'!I$3:I$686)</f>
        <v>0</v>
      </c>
      <c r="H13" s="4">
        <f>SUMIF('Monthly Stage'!$B$3:$B$686,'Yearly Stage'!$A13,'Monthly Stage'!L$3:L$686)</f>
        <v>0</v>
      </c>
      <c r="I13" s="9">
        <f t="shared" si="0"/>
        <v>0</v>
      </c>
      <c r="J13" s="35">
        <f>Assumptions!$C$12</f>
        <v>35000</v>
      </c>
      <c r="K13" s="9">
        <f t="shared" si="1"/>
        <v>22000</v>
      </c>
    </row>
    <row r="14" spans="1:11">
      <c r="A14" s="9">
        <v>1951</v>
      </c>
      <c r="B14" s="4">
        <f>SUMIF('Monthly Stage'!$B$3:$B$686,'Yearly Stage'!$A14,'Monthly Stage'!C$3:C$686)</f>
        <v>39883</v>
      </c>
      <c r="C14" s="4">
        <f>SUMIF('Monthly Stage'!$B$3:$B$686,'Yearly Stage'!$A14,'Monthly Stage'!D$3:D$686)</f>
        <v>0</v>
      </c>
      <c r="D14" s="4">
        <f>SUMIF('Monthly Stage'!$B$3:$B$686,'Yearly Stage'!$A14,'Monthly Stage'!E$3:E$686)</f>
        <v>90000.000260450426</v>
      </c>
      <c r="E14" s="4">
        <f>SUMIF('Monthly Stage'!$B$3:$B$686,'Yearly Stage'!$A14,'Monthly Stage'!G$3:G$686)</f>
        <v>3.2491991666666671</v>
      </c>
      <c r="F14" s="4">
        <f>SUMIF('Monthly Stage'!$B$3:$B$686,'Yearly Stage'!$A14,'Monthly Stage'!H$3:H$686)</f>
        <v>80640.908500000005</v>
      </c>
      <c r="G14" s="4">
        <f>SUMIF('Monthly Stage'!$B$3:$B$686,'Yearly Stage'!$A14,'Monthly Stage'!I$3:I$686)</f>
        <v>0</v>
      </c>
      <c r="H14" s="4">
        <f>SUMIF('Monthly Stage'!$B$3:$B$686,'Yearly Stage'!$A14,'Monthly Stage'!L$3:L$686)</f>
        <v>0</v>
      </c>
      <c r="I14" s="9">
        <f t="shared" si="0"/>
        <v>0</v>
      </c>
      <c r="J14" s="35">
        <f>Assumptions!$C$12</f>
        <v>35000</v>
      </c>
      <c r="K14" s="9">
        <f t="shared" si="1"/>
        <v>22000</v>
      </c>
    </row>
    <row r="15" spans="1:11">
      <c r="A15" s="9">
        <v>1952</v>
      </c>
      <c r="B15" s="4">
        <f>SUMIF('Monthly Stage'!$B$3:$B$686,'Yearly Stage'!$A15,'Monthly Stage'!C$3:C$686)</f>
        <v>13154</v>
      </c>
      <c r="C15" s="4">
        <f>SUMIF('Monthly Stage'!$B$3:$B$686,'Yearly Stage'!$A15,'Monthly Stage'!D$3:D$686)</f>
        <v>0</v>
      </c>
      <c r="D15" s="4">
        <f>SUMIF('Monthly Stage'!$B$3:$B$686,'Yearly Stage'!$A15,'Monthly Stage'!E$3:E$686)</f>
        <v>90000.000158704046</v>
      </c>
      <c r="E15" s="4">
        <f>SUMIF('Monthly Stage'!$B$3:$B$686,'Yearly Stage'!$A15,'Monthly Stage'!G$3:G$686)</f>
        <v>3.8317108333333327</v>
      </c>
      <c r="F15" s="4">
        <f>SUMIF('Monthly Stage'!$B$3:$B$686,'Yearly Stage'!$A15,'Monthly Stage'!H$3:H$686)</f>
        <v>74999.703233333334</v>
      </c>
      <c r="G15" s="4">
        <f>SUMIF('Monthly Stage'!$B$3:$B$686,'Yearly Stage'!$A15,'Monthly Stage'!I$3:I$686)</f>
        <v>0</v>
      </c>
      <c r="H15" s="4">
        <f>SUMIF('Monthly Stage'!$B$3:$B$686,'Yearly Stage'!$A15,'Monthly Stage'!L$3:L$686)</f>
        <v>0</v>
      </c>
      <c r="I15" s="9">
        <f t="shared" si="0"/>
        <v>0</v>
      </c>
      <c r="J15" s="35">
        <f>Assumptions!$C$12</f>
        <v>35000</v>
      </c>
      <c r="K15" s="9">
        <f t="shared" si="1"/>
        <v>22000</v>
      </c>
    </row>
    <row r="16" spans="1:11">
      <c r="A16" s="9">
        <v>1953</v>
      </c>
      <c r="B16" s="4">
        <f>SUMIF('Monthly Stage'!$B$3:$B$686,'Yearly Stage'!$A16,'Monthly Stage'!C$3:C$686)</f>
        <v>37361</v>
      </c>
      <c r="C16" s="4">
        <f>SUMIF('Monthly Stage'!$B$3:$B$686,'Yearly Stage'!$A16,'Monthly Stage'!D$3:D$686)</f>
        <v>0</v>
      </c>
      <c r="D16" s="4">
        <f>SUMIF('Monthly Stage'!$B$3:$B$686,'Yearly Stage'!$A16,'Monthly Stage'!E$3:E$686)</f>
        <v>90000.000089295019</v>
      </c>
      <c r="E16" s="4">
        <f>SUMIF('Monthly Stage'!$B$3:$B$686,'Yearly Stage'!$A16,'Monthly Stage'!G$3:G$686)</f>
        <v>3.0602800000000001</v>
      </c>
      <c r="F16" s="4">
        <f>SUMIF('Monthly Stage'!$B$3:$B$686,'Yearly Stage'!$A16,'Monthly Stage'!H$3:H$686)</f>
        <v>36241.75480000001</v>
      </c>
      <c r="G16" s="4">
        <f>SUMIF('Monthly Stage'!$B$3:$B$686,'Yearly Stage'!$A16,'Monthly Stage'!I$3:I$686)</f>
        <v>0</v>
      </c>
      <c r="H16" s="4">
        <f>SUMIF('Monthly Stage'!$B$3:$B$686,'Yearly Stage'!$A16,'Monthly Stage'!L$3:L$686)</f>
        <v>0</v>
      </c>
      <c r="I16" s="9">
        <f t="shared" si="0"/>
        <v>0</v>
      </c>
      <c r="J16" s="35">
        <f>Assumptions!$C$12</f>
        <v>35000</v>
      </c>
      <c r="K16" s="9">
        <f t="shared" si="1"/>
        <v>22000</v>
      </c>
    </row>
    <row r="17" spans="1:11">
      <c r="A17" s="9">
        <v>1954</v>
      </c>
      <c r="B17" s="4">
        <f>SUMIF('Monthly Stage'!$B$3:$B$686,'Yearly Stage'!$A17,'Monthly Stage'!C$3:C$686)</f>
        <v>12264</v>
      </c>
      <c r="C17" s="4">
        <f>SUMIF('Monthly Stage'!$B$3:$B$686,'Yearly Stage'!$A17,'Monthly Stage'!D$3:D$686)</f>
        <v>0</v>
      </c>
      <c r="D17" s="4">
        <f>SUMIF('Monthly Stage'!$B$3:$B$686,'Yearly Stage'!$A17,'Monthly Stage'!E$3:E$686)</f>
        <v>90000.000049845912</v>
      </c>
      <c r="E17" s="4">
        <f>SUMIF('Monthly Stage'!$B$3:$B$686,'Yearly Stage'!$A17,'Monthly Stage'!G$3:G$686)</f>
        <v>3.2813266666666667</v>
      </c>
      <c r="F17" s="4">
        <f>SUMIF('Monthly Stage'!$B$3:$B$686,'Yearly Stage'!$A17,'Monthly Stage'!H$3:H$686)</f>
        <v>30640.289425000006</v>
      </c>
      <c r="G17" s="4">
        <f>SUMIF('Monthly Stage'!$B$3:$B$686,'Yearly Stage'!$A17,'Monthly Stage'!I$3:I$686)</f>
        <v>0</v>
      </c>
      <c r="H17" s="4">
        <f>SUMIF('Monthly Stage'!$B$3:$B$686,'Yearly Stage'!$A17,'Monthly Stage'!L$3:L$686)</f>
        <v>0</v>
      </c>
      <c r="I17" s="9">
        <f t="shared" si="0"/>
        <v>0</v>
      </c>
      <c r="J17" s="35">
        <f>Assumptions!$C$12</f>
        <v>35000</v>
      </c>
      <c r="K17" s="9">
        <f t="shared" si="1"/>
        <v>22000</v>
      </c>
    </row>
    <row r="18" spans="1:11">
      <c r="A18" s="9">
        <v>1955</v>
      </c>
      <c r="B18" s="4">
        <f>SUMIF('Monthly Stage'!$B$3:$B$686,'Yearly Stage'!$A18,'Monthly Stage'!C$3:C$686)</f>
        <v>16146</v>
      </c>
      <c r="C18" s="4">
        <f>SUMIF('Monthly Stage'!$B$3:$B$686,'Yearly Stage'!$A18,'Monthly Stage'!D$3:D$686)</f>
        <v>0</v>
      </c>
      <c r="D18" s="4">
        <f>SUMIF('Monthly Stage'!$B$3:$B$686,'Yearly Stage'!$A18,'Monthly Stage'!E$3:E$686)</f>
        <v>90000.000021165702</v>
      </c>
      <c r="E18" s="4">
        <f>SUMIF('Monthly Stage'!$B$3:$B$686,'Yearly Stage'!$A18,'Monthly Stage'!G$3:G$686)</f>
        <v>2.6505075000000002</v>
      </c>
      <c r="F18" s="4">
        <f>SUMIF('Monthly Stage'!$B$3:$B$686,'Yearly Stage'!$A18,'Monthly Stage'!H$3:H$686)</f>
        <v>17445.189958333336</v>
      </c>
      <c r="G18" s="4">
        <f>SUMIF('Monthly Stage'!$B$3:$B$686,'Yearly Stage'!$A18,'Monthly Stage'!I$3:I$686)</f>
        <v>0</v>
      </c>
      <c r="H18" s="4">
        <f>SUMIF('Monthly Stage'!$B$3:$B$686,'Yearly Stage'!$A18,'Monthly Stage'!L$3:L$686)</f>
        <v>0</v>
      </c>
      <c r="I18" s="9">
        <f t="shared" si="0"/>
        <v>0</v>
      </c>
      <c r="J18" s="35">
        <f>Assumptions!$C$12</f>
        <v>35000</v>
      </c>
      <c r="K18" s="9">
        <f t="shared" si="1"/>
        <v>22000</v>
      </c>
    </row>
    <row r="19" spans="1:11">
      <c r="A19" s="9">
        <v>1956</v>
      </c>
      <c r="B19" s="4">
        <f>SUMIF('Monthly Stage'!$B$3:$B$686,'Yearly Stage'!$A19,'Monthly Stage'!C$3:C$686)</f>
        <v>12461</v>
      </c>
      <c r="C19" s="4">
        <f>SUMIF('Monthly Stage'!$B$3:$B$686,'Yearly Stage'!$A19,'Monthly Stage'!D$3:D$686)</f>
        <v>0</v>
      </c>
      <c r="D19" s="4">
        <f>SUMIF('Monthly Stage'!$B$3:$B$686,'Yearly Stage'!$A19,'Monthly Stage'!E$3:E$686)</f>
        <v>90000.000003940251</v>
      </c>
      <c r="E19" s="4">
        <f>SUMIF('Monthly Stage'!$B$3:$B$686,'Yearly Stage'!$A19,'Monthly Stage'!G$3:G$686)</f>
        <v>3.9665949999999999</v>
      </c>
      <c r="F19" s="4">
        <f>SUMIF('Monthly Stage'!$B$3:$B$686,'Yearly Stage'!$A19,'Monthly Stage'!H$3:H$686)</f>
        <v>17796.420358333329</v>
      </c>
      <c r="G19" s="4">
        <f>SUMIF('Monthly Stage'!$B$3:$B$686,'Yearly Stage'!$A19,'Monthly Stage'!I$3:I$686)</f>
        <v>0</v>
      </c>
      <c r="H19" s="4">
        <f>SUMIF('Monthly Stage'!$B$3:$B$686,'Yearly Stage'!$A19,'Monthly Stage'!L$3:L$686)</f>
        <v>0</v>
      </c>
      <c r="I19" s="9">
        <f t="shared" si="0"/>
        <v>0</v>
      </c>
      <c r="J19" s="35">
        <f>Assumptions!$C$12</f>
        <v>35000</v>
      </c>
      <c r="K19" s="9">
        <f t="shared" si="1"/>
        <v>22000</v>
      </c>
    </row>
    <row r="20" spans="1:11">
      <c r="A20" s="9">
        <v>1957</v>
      </c>
      <c r="B20" s="4">
        <f>SUMIF('Monthly Stage'!$B$3:$B$686,'Yearly Stage'!$A20,'Monthly Stage'!C$3:C$686)</f>
        <v>483122</v>
      </c>
      <c r="C20" s="4">
        <f>SUMIF('Monthly Stage'!$B$3:$B$686,'Yearly Stage'!$A20,'Monthly Stage'!D$3:D$686)</f>
        <v>0</v>
      </c>
      <c r="D20" s="4">
        <f>SUMIF('Monthly Stage'!$B$3:$B$686,'Yearly Stage'!$A20,'Monthly Stage'!E$3:E$686)</f>
        <v>90000.000066505148</v>
      </c>
      <c r="E20" s="4">
        <f>SUMIF('Monthly Stage'!$B$3:$B$686,'Yearly Stage'!$A20,'Monthly Stage'!G$3:G$686)</f>
        <v>-0.41719083333333329</v>
      </c>
      <c r="F20" s="4">
        <f>SUMIF('Monthly Stage'!$B$3:$B$686,'Yearly Stage'!$A20,'Monthly Stage'!H$3:H$686)</f>
        <v>10877.654316666667</v>
      </c>
      <c r="G20" s="4">
        <f>SUMIF('Monthly Stage'!$B$3:$B$686,'Yearly Stage'!$A20,'Monthly Stage'!I$3:I$686)</f>
        <v>0</v>
      </c>
      <c r="H20" s="4">
        <f>SUMIF('Monthly Stage'!$B$3:$B$686,'Yearly Stage'!$A20,'Monthly Stage'!L$3:L$686)</f>
        <v>0</v>
      </c>
      <c r="I20" s="9">
        <f t="shared" si="0"/>
        <v>0</v>
      </c>
      <c r="J20" s="35">
        <f>Assumptions!$C$12</f>
        <v>35000</v>
      </c>
      <c r="K20" s="9">
        <f t="shared" si="1"/>
        <v>22000</v>
      </c>
    </row>
    <row r="21" spans="1:11" s="25" customFormat="1">
      <c r="A21" s="9">
        <v>1958</v>
      </c>
      <c r="B21" s="4">
        <f>SUMIF('Monthly Stage'!$B$3:$B$686,'Yearly Stage'!$A21,'Monthly Stage'!C$3:C$686)</f>
        <v>192694</v>
      </c>
      <c r="C21" s="4">
        <f>SUMIF('Monthly Stage'!$B$3:$B$686,'Yearly Stage'!$A21,'Monthly Stage'!D$3:D$686)</f>
        <v>0</v>
      </c>
      <c r="D21" s="4">
        <f>SUMIF('Monthly Stage'!$B$3:$B$686,'Yearly Stage'!$A21,'Monthly Stage'!E$3:E$686)</f>
        <v>90000.000148272258</v>
      </c>
      <c r="E21" s="4">
        <f>SUMIF('Monthly Stage'!$B$3:$B$686,'Yearly Stage'!$A21,'Monthly Stage'!G$3:G$686)</f>
        <v>1.1908283333333336</v>
      </c>
      <c r="F21" s="4">
        <f>SUMIF('Monthly Stage'!$B$3:$B$686,'Yearly Stage'!$A21,'Monthly Stage'!H$3:H$686)</f>
        <v>28714.946533333336</v>
      </c>
      <c r="G21" s="4">
        <f>SUMIF('Monthly Stage'!$B$3:$B$686,'Yearly Stage'!$A21,'Monthly Stage'!I$3:I$686)</f>
        <v>0</v>
      </c>
      <c r="H21" s="4">
        <f>SUMIF('Monthly Stage'!$B$3:$B$686,'Yearly Stage'!$A21,'Monthly Stage'!L$3:L$686)</f>
        <v>0</v>
      </c>
      <c r="I21" s="9">
        <f t="shared" si="0"/>
        <v>0</v>
      </c>
      <c r="J21" s="35">
        <f>Assumptions!$C$12</f>
        <v>35000</v>
      </c>
      <c r="K21" s="9">
        <f t="shared" si="1"/>
        <v>22000</v>
      </c>
    </row>
    <row r="22" spans="1:11">
      <c r="A22" s="9">
        <v>1959</v>
      </c>
      <c r="B22" s="4">
        <f>SUMIF('Monthly Stage'!$B$3:$B$686,'Yearly Stage'!$A22,'Monthly Stage'!C$3:C$686)</f>
        <v>81210</v>
      </c>
      <c r="C22" s="4">
        <f>SUMIF('Monthly Stage'!$B$3:$B$686,'Yearly Stage'!$A22,'Monthly Stage'!D$3:D$686)</f>
        <v>0</v>
      </c>
      <c r="D22" s="4">
        <f>SUMIF('Monthly Stage'!$B$3:$B$686,'Yearly Stage'!$A22,'Monthly Stage'!E$3:E$686)</f>
        <v>90000.000130116052</v>
      </c>
      <c r="E22" s="4">
        <f>SUMIF('Monthly Stage'!$B$3:$B$686,'Yearly Stage'!$A22,'Monthly Stage'!G$3:G$686)</f>
        <v>1.0979416666666668</v>
      </c>
      <c r="F22" s="4">
        <f>SUMIF('Monthly Stage'!$B$3:$B$686,'Yearly Stage'!$A22,'Monthly Stage'!H$3:H$686)</f>
        <v>21268.062133333333</v>
      </c>
      <c r="G22" s="4">
        <f>SUMIF('Monthly Stage'!$B$3:$B$686,'Yearly Stage'!$A22,'Monthly Stage'!I$3:I$686)</f>
        <v>0</v>
      </c>
      <c r="H22" s="4">
        <f>SUMIF('Monthly Stage'!$B$3:$B$686,'Yearly Stage'!$A22,'Monthly Stage'!L$3:L$686)</f>
        <v>0</v>
      </c>
      <c r="I22" s="9">
        <f t="shared" si="0"/>
        <v>0</v>
      </c>
      <c r="J22" s="35">
        <f>Assumptions!$C$12</f>
        <v>35000</v>
      </c>
      <c r="K22" s="9">
        <f t="shared" si="1"/>
        <v>22000</v>
      </c>
    </row>
    <row r="23" spans="1:11">
      <c r="A23" s="9">
        <v>1960</v>
      </c>
      <c r="B23" s="4">
        <f>SUMIF('Monthly Stage'!$B$3:$B$686,'Yearly Stage'!$A23,'Monthly Stage'!C$3:C$686)</f>
        <v>56423</v>
      </c>
      <c r="C23" s="4">
        <f>SUMIF('Monthly Stage'!$B$3:$B$686,'Yearly Stage'!$A23,'Monthly Stage'!D$3:D$686)</f>
        <v>0</v>
      </c>
      <c r="D23" s="4">
        <f>SUMIF('Monthly Stage'!$B$3:$B$686,'Yearly Stage'!$A23,'Monthly Stage'!E$3:E$686)</f>
        <v>90000.000125131541</v>
      </c>
      <c r="E23" s="4">
        <f>SUMIF('Monthly Stage'!$B$3:$B$686,'Yearly Stage'!$A23,'Monthly Stage'!G$3:G$686)</f>
        <v>1.4279525000000002</v>
      </c>
      <c r="F23" s="4">
        <f>SUMIF('Monthly Stage'!$B$3:$B$686,'Yearly Stage'!$A23,'Monthly Stage'!H$3:H$686)</f>
        <v>24080.725900000001</v>
      </c>
      <c r="G23" s="4">
        <f>SUMIF('Monthly Stage'!$B$3:$B$686,'Yearly Stage'!$A23,'Monthly Stage'!I$3:I$686)</f>
        <v>0</v>
      </c>
      <c r="H23" s="4">
        <f>SUMIF('Monthly Stage'!$B$3:$B$686,'Yearly Stage'!$A23,'Monthly Stage'!L$3:L$686)</f>
        <v>0</v>
      </c>
      <c r="I23" s="9">
        <f t="shared" si="0"/>
        <v>0</v>
      </c>
      <c r="J23" s="35">
        <f>Assumptions!$C$12</f>
        <v>35000</v>
      </c>
      <c r="K23" s="9">
        <f t="shared" si="1"/>
        <v>22000</v>
      </c>
    </row>
    <row r="24" spans="1:11">
      <c r="A24" s="9">
        <v>1961</v>
      </c>
      <c r="B24" s="4">
        <f>SUMIF('Monthly Stage'!$B$3:$B$686,'Yearly Stage'!$A24,'Monthly Stage'!C$3:C$686)</f>
        <v>53835</v>
      </c>
      <c r="C24" s="4">
        <f>SUMIF('Monthly Stage'!$B$3:$B$686,'Yearly Stage'!$A24,'Monthly Stage'!D$3:D$686)</f>
        <v>0</v>
      </c>
      <c r="D24" s="4">
        <f>SUMIF('Monthly Stage'!$B$3:$B$686,'Yearly Stage'!$A24,'Monthly Stage'!E$3:E$686)</f>
        <v>90000.000095285388</v>
      </c>
      <c r="E24" s="4">
        <f>SUMIF('Monthly Stage'!$B$3:$B$686,'Yearly Stage'!$A24,'Monthly Stage'!G$3:G$686)</f>
        <v>1.1864583333333334</v>
      </c>
      <c r="F24" s="4">
        <f>SUMIF('Monthly Stage'!$B$3:$B$686,'Yearly Stage'!$A24,'Monthly Stage'!H$3:H$686)</f>
        <v>14811.111166666667</v>
      </c>
      <c r="G24" s="4">
        <f>SUMIF('Monthly Stage'!$B$3:$B$686,'Yearly Stage'!$A24,'Monthly Stage'!I$3:I$686)</f>
        <v>0</v>
      </c>
      <c r="H24" s="4">
        <f>SUMIF('Monthly Stage'!$B$3:$B$686,'Yearly Stage'!$A24,'Monthly Stage'!L$3:L$686)</f>
        <v>0</v>
      </c>
      <c r="I24" s="9">
        <f t="shared" si="0"/>
        <v>0</v>
      </c>
      <c r="J24" s="35">
        <f>Assumptions!$C$12</f>
        <v>35000</v>
      </c>
      <c r="K24" s="9">
        <f t="shared" si="1"/>
        <v>22000</v>
      </c>
    </row>
    <row r="25" spans="1:11">
      <c r="A25" s="9">
        <v>1962</v>
      </c>
      <c r="B25" s="4">
        <f>SUMIF('Monthly Stage'!$B$3:$B$686,'Yearly Stage'!$A25,'Monthly Stage'!C$3:C$686)</f>
        <v>185375</v>
      </c>
      <c r="C25" s="4">
        <f>SUMIF('Monthly Stage'!$B$3:$B$686,'Yearly Stage'!$A25,'Monthly Stage'!D$3:D$686)</f>
        <v>0</v>
      </c>
      <c r="D25" s="4">
        <f>SUMIF('Monthly Stage'!$B$3:$B$686,'Yearly Stage'!$A25,'Monthly Stage'!E$3:E$686)</f>
        <v>90000.000080435217</v>
      </c>
      <c r="E25" s="4">
        <f>SUMIF('Monthly Stage'!$B$3:$B$686,'Yearly Stage'!$A25,'Monthly Stage'!G$3:G$686)</f>
        <v>0.9691074999999999</v>
      </c>
      <c r="F25" s="4">
        <f>SUMIF('Monthly Stage'!$B$3:$B$686,'Yearly Stage'!$A25,'Monthly Stage'!H$3:H$686)</f>
        <v>10573.395050000001</v>
      </c>
      <c r="G25" s="4">
        <f>SUMIF('Monthly Stage'!$B$3:$B$686,'Yearly Stage'!$A25,'Monthly Stage'!I$3:I$686)</f>
        <v>0</v>
      </c>
      <c r="H25" s="4">
        <f>SUMIF('Monthly Stage'!$B$3:$B$686,'Yearly Stage'!$A25,'Monthly Stage'!L$3:L$686)</f>
        <v>0</v>
      </c>
      <c r="I25" s="9">
        <f t="shared" si="0"/>
        <v>0</v>
      </c>
      <c r="J25" s="35">
        <f>Assumptions!$C$12</f>
        <v>35000</v>
      </c>
      <c r="K25" s="9">
        <f t="shared" si="1"/>
        <v>22000</v>
      </c>
    </row>
    <row r="26" spans="1:11">
      <c r="A26" s="9">
        <v>1963</v>
      </c>
      <c r="B26" s="4">
        <f>SUMIF('Monthly Stage'!$B$3:$B$686,'Yearly Stage'!$A26,'Monthly Stage'!C$3:C$686)</f>
        <v>47270</v>
      </c>
      <c r="C26" s="4">
        <f>SUMIF('Monthly Stage'!$B$3:$B$686,'Yearly Stage'!$A26,'Monthly Stage'!D$3:D$686)</f>
        <v>0</v>
      </c>
      <c r="D26" s="4">
        <f>SUMIF('Monthly Stage'!$B$3:$B$686,'Yearly Stage'!$A26,'Monthly Stage'!E$3:E$686)</f>
        <v>90000.000104676612</v>
      </c>
      <c r="E26" s="4">
        <f>SUMIF('Monthly Stage'!$B$3:$B$686,'Yearly Stage'!$A26,'Monthly Stage'!G$3:G$686)</f>
        <v>2.9789666666666665</v>
      </c>
      <c r="F26" s="4">
        <f>SUMIF('Monthly Stage'!$B$3:$B$686,'Yearly Stage'!$A26,'Monthly Stage'!H$3:H$686)</f>
        <v>37682.26421666667</v>
      </c>
      <c r="G26" s="4">
        <f>SUMIF('Monthly Stage'!$B$3:$B$686,'Yearly Stage'!$A26,'Monthly Stage'!I$3:I$686)</f>
        <v>0</v>
      </c>
      <c r="H26" s="4">
        <f>SUMIF('Monthly Stage'!$B$3:$B$686,'Yearly Stage'!$A26,'Monthly Stage'!L$3:L$686)</f>
        <v>0</v>
      </c>
      <c r="I26" s="9">
        <f t="shared" si="0"/>
        <v>0</v>
      </c>
      <c r="J26" s="35">
        <f>Assumptions!$C$12</f>
        <v>35000</v>
      </c>
      <c r="K26" s="9">
        <f t="shared" si="1"/>
        <v>22000</v>
      </c>
    </row>
    <row r="27" spans="1:11">
      <c r="A27" s="9">
        <v>1964</v>
      </c>
      <c r="B27" s="4">
        <f>SUMIF('Monthly Stage'!$B$3:$B$686,'Yearly Stage'!$A27,'Monthly Stage'!C$3:C$686)</f>
        <v>159201</v>
      </c>
      <c r="C27" s="4">
        <f>SUMIF('Monthly Stage'!$B$3:$B$686,'Yearly Stage'!$A27,'Monthly Stage'!D$3:D$686)</f>
        <v>0</v>
      </c>
      <c r="D27" s="4">
        <f>SUMIF('Monthly Stage'!$B$3:$B$686,'Yearly Stage'!$A27,'Monthly Stage'!E$3:E$686)</f>
        <v>90000.000073682793</v>
      </c>
      <c r="E27" s="4">
        <f>SUMIF('Monthly Stage'!$B$3:$B$686,'Yearly Stage'!$A27,'Monthly Stage'!G$3:G$686)</f>
        <v>1.7905333333333331</v>
      </c>
      <c r="F27" s="4">
        <f>SUMIF('Monthly Stage'!$B$3:$B$686,'Yearly Stage'!$A27,'Monthly Stage'!H$3:H$686)</f>
        <v>19718.298533333334</v>
      </c>
      <c r="G27" s="4">
        <f>SUMIF('Monthly Stage'!$B$3:$B$686,'Yearly Stage'!$A27,'Monthly Stage'!I$3:I$686)</f>
        <v>0</v>
      </c>
      <c r="H27" s="4">
        <f>SUMIF('Monthly Stage'!$B$3:$B$686,'Yearly Stage'!$A27,'Monthly Stage'!L$3:L$686)</f>
        <v>0</v>
      </c>
      <c r="I27" s="9">
        <f t="shared" si="0"/>
        <v>0</v>
      </c>
      <c r="J27" s="35">
        <f>Assumptions!$C$12</f>
        <v>35000</v>
      </c>
      <c r="K27" s="9">
        <f t="shared" si="1"/>
        <v>22000</v>
      </c>
    </row>
    <row r="28" spans="1:11">
      <c r="A28" s="9">
        <v>1965</v>
      </c>
      <c r="B28" s="4">
        <f>SUMIF('Monthly Stage'!$B$3:$B$686,'Yearly Stage'!$A28,'Monthly Stage'!C$3:C$686)</f>
        <v>125811</v>
      </c>
      <c r="C28" s="4">
        <f>SUMIF('Monthly Stage'!$B$3:$B$686,'Yearly Stage'!$A28,'Monthly Stage'!D$3:D$686)</f>
        <v>0</v>
      </c>
      <c r="D28" s="4">
        <f>SUMIF('Monthly Stage'!$B$3:$B$686,'Yearly Stage'!$A28,'Monthly Stage'!E$3:E$686)</f>
        <v>90000.000116537456</v>
      </c>
      <c r="E28" s="4">
        <f>SUMIF('Monthly Stage'!$B$3:$B$686,'Yearly Stage'!$A28,'Monthly Stage'!G$3:G$686)</f>
        <v>1.7433708333333333</v>
      </c>
      <c r="F28" s="4">
        <f>SUMIF('Monthly Stage'!$B$3:$B$686,'Yearly Stage'!$A28,'Monthly Stage'!H$3:H$686)</f>
        <v>28008.587533333332</v>
      </c>
      <c r="G28" s="4">
        <f>SUMIF('Monthly Stage'!$B$3:$B$686,'Yearly Stage'!$A28,'Monthly Stage'!I$3:I$686)</f>
        <v>0</v>
      </c>
      <c r="H28" s="4">
        <f>SUMIF('Monthly Stage'!$B$3:$B$686,'Yearly Stage'!$A28,'Monthly Stage'!L$3:L$686)</f>
        <v>0</v>
      </c>
      <c r="I28" s="9">
        <f t="shared" si="0"/>
        <v>0</v>
      </c>
      <c r="J28" s="35">
        <f>Assumptions!$C$12</f>
        <v>35000</v>
      </c>
      <c r="K28" s="9">
        <f t="shared" si="1"/>
        <v>22000</v>
      </c>
    </row>
    <row r="29" spans="1:11">
      <c r="A29" s="9">
        <v>1966</v>
      </c>
      <c r="B29" s="4">
        <f>SUMIF('Monthly Stage'!$B$3:$B$686,'Yearly Stage'!$A29,'Monthly Stage'!C$3:C$686)</f>
        <v>183105</v>
      </c>
      <c r="C29" s="4">
        <f>SUMIF('Monthly Stage'!$B$3:$B$686,'Yearly Stage'!$A29,'Monthly Stage'!D$3:D$686)</f>
        <v>0</v>
      </c>
      <c r="D29" s="4">
        <f>SUMIF('Monthly Stage'!$B$3:$B$686,'Yearly Stage'!$A29,'Monthly Stage'!E$3:E$686)</f>
        <v>90000.000143507568</v>
      </c>
      <c r="E29" s="4">
        <f>SUMIF('Monthly Stage'!$B$3:$B$686,'Yearly Stage'!$A29,'Monthly Stage'!G$3:G$686)</f>
        <v>1.3233041666666669</v>
      </c>
      <c r="F29" s="4">
        <f>SUMIF('Monthly Stage'!$B$3:$B$686,'Yearly Stage'!$A29,'Monthly Stage'!H$3:H$686)</f>
        <v>30610.174266666672</v>
      </c>
      <c r="G29" s="4">
        <f>SUMIF('Monthly Stage'!$B$3:$B$686,'Yearly Stage'!$A29,'Monthly Stage'!I$3:I$686)</f>
        <v>0</v>
      </c>
      <c r="H29" s="4">
        <f>SUMIF('Monthly Stage'!$B$3:$B$686,'Yearly Stage'!$A29,'Monthly Stage'!L$3:L$686)</f>
        <v>0</v>
      </c>
      <c r="I29" s="9">
        <f t="shared" si="0"/>
        <v>0</v>
      </c>
      <c r="J29" s="35">
        <f>Assumptions!$C$12</f>
        <v>35000</v>
      </c>
      <c r="K29" s="9">
        <f t="shared" si="1"/>
        <v>22000</v>
      </c>
    </row>
    <row r="30" spans="1:11">
      <c r="A30" s="9">
        <v>1967</v>
      </c>
      <c r="B30" s="4">
        <f>SUMIF('Monthly Stage'!$B$3:$B$686,'Yearly Stage'!$A30,'Monthly Stage'!C$3:C$686)</f>
        <v>48507</v>
      </c>
      <c r="C30" s="4">
        <f>SUMIF('Monthly Stage'!$B$3:$B$686,'Yearly Stage'!$A30,'Monthly Stage'!D$3:D$686)</f>
        <v>0</v>
      </c>
      <c r="D30" s="4">
        <f>SUMIF('Monthly Stage'!$B$3:$B$686,'Yearly Stage'!$A30,'Monthly Stage'!E$3:E$686)</f>
        <v>90000.000120749668</v>
      </c>
      <c r="E30" s="4">
        <f>SUMIF('Monthly Stage'!$B$3:$B$686,'Yearly Stage'!$A30,'Monthly Stage'!G$3:G$686)</f>
        <v>1.8886675000000002</v>
      </c>
      <c r="F30" s="4">
        <f>SUMIF('Monthly Stage'!$B$3:$B$686,'Yearly Stage'!$A30,'Monthly Stage'!H$3:H$686)</f>
        <v>32405.786983333335</v>
      </c>
      <c r="G30" s="4">
        <f>SUMIF('Monthly Stage'!$B$3:$B$686,'Yearly Stage'!$A30,'Monthly Stage'!I$3:I$686)</f>
        <v>0</v>
      </c>
      <c r="H30" s="4">
        <f>SUMIF('Monthly Stage'!$B$3:$B$686,'Yearly Stage'!$A30,'Monthly Stage'!L$3:L$686)</f>
        <v>0</v>
      </c>
      <c r="I30" s="9">
        <f t="shared" si="0"/>
        <v>0</v>
      </c>
      <c r="J30" s="35">
        <f>Assumptions!$C$12</f>
        <v>35000</v>
      </c>
      <c r="K30" s="9">
        <f t="shared" si="1"/>
        <v>22000</v>
      </c>
    </row>
    <row r="31" spans="1:11">
      <c r="A31" s="9">
        <v>1968</v>
      </c>
      <c r="B31" s="4">
        <f>SUMIF('Monthly Stage'!$B$3:$B$686,'Yearly Stage'!$A31,'Monthly Stage'!C$3:C$686)</f>
        <v>167037</v>
      </c>
      <c r="C31" s="4">
        <f>SUMIF('Monthly Stage'!$B$3:$B$686,'Yearly Stage'!$A31,'Monthly Stage'!D$3:D$686)</f>
        <v>0</v>
      </c>
      <c r="D31" s="4">
        <f>SUMIF('Monthly Stage'!$B$3:$B$686,'Yearly Stage'!$A31,'Monthly Stage'!E$3:E$686)</f>
        <v>90000.00013550125</v>
      </c>
      <c r="E31" s="4">
        <f>SUMIF('Monthly Stage'!$B$3:$B$686,'Yearly Stage'!$A31,'Monthly Stage'!G$3:G$686)</f>
        <v>0.57971666666666666</v>
      </c>
      <c r="F31" s="4">
        <f>SUMIF('Monthly Stage'!$B$3:$B$686,'Yearly Stage'!$A31,'Monthly Stage'!H$3:H$686)</f>
        <v>15766.328733333334</v>
      </c>
      <c r="G31" s="4">
        <f>SUMIF('Monthly Stage'!$B$3:$B$686,'Yearly Stage'!$A31,'Monthly Stage'!I$3:I$686)</f>
        <v>0</v>
      </c>
      <c r="H31" s="4">
        <f>SUMIF('Monthly Stage'!$B$3:$B$686,'Yearly Stage'!$A31,'Monthly Stage'!L$3:L$686)</f>
        <v>0</v>
      </c>
      <c r="I31" s="9">
        <f t="shared" si="0"/>
        <v>0</v>
      </c>
      <c r="J31" s="35">
        <f>Assumptions!$C$12</f>
        <v>35000</v>
      </c>
      <c r="K31" s="9">
        <f t="shared" si="1"/>
        <v>22000</v>
      </c>
    </row>
    <row r="32" spans="1:11">
      <c r="A32" s="9">
        <v>1969</v>
      </c>
      <c r="B32" s="4">
        <f>SUMIF('Monthly Stage'!$B$3:$B$686,'Yearly Stage'!$A32,'Monthly Stage'!C$3:C$686)</f>
        <v>204434</v>
      </c>
      <c r="C32" s="4">
        <f>SUMIF('Monthly Stage'!$B$3:$B$686,'Yearly Stage'!$A32,'Monthly Stage'!D$3:D$686)</f>
        <v>0</v>
      </c>
      <c r="D32" s="4">
        <f>SUMIF('Monthly Stage'!$B$3:$B$686,'Yearly Stage'!$A32,'Monthly Stage'!E$3:E$686)</f>
        <v>90000.000175807829</v>
      </c>
      <c r="E32" s="4">
        <f>SUMIF('Monthly Stage'!$B$3:$B$686,'Yearly Stage'!$A32,'Monthly Stage'!G$3:G$686)</f>
        <v>1.2865924999999998</v>
      </c>
      <c r="F32" s="4">
        <f>SUMIF('Monthly Stage'!$B$3:$B$686,'Yearly Stage'!$A32,'Monthly Stage'!H$3:H$686)</f>
        <v>31454.011249999996</v>
      </c>
      <c r="G32" s="4">
        <f>SUMIF('Monthly Stage'!$B$3:$B$686,'Yearly Stage'!$A32,'Monthly Stage'!I$3:I$686)</f>
        <v>0</v>
      </c>
      <c r="H32" s="4">
        <f>SUMIF('Monthly Stage'!$B$3:$B$686,'Yearly Stage'!$A32,'Monthly Stage'!L$3:L$686)</f>
        <v>0</v>
      </c>
      <c r="I32" s="9">
        <f t="shared" si="0"/>
        <v>0</v>
      </c>
      <c r="J32" s="35">
        <f>Assumptions!$C$12</f>
        <v>35000</v>
      </c>
      <c r="K32" s="9">
        <f t="shared" si="1"/>
        <v>22000</v>
      </c>
    </row>
    <row r="33" spans="1:11">
      <c r="A33" s="9">
        <v>1970</v>
      </c>
      <c r="B33" s="4">
        <f>SUMIF('Monthly Stage'!$B$3:$B$686,'Yearly Stage'!$A33,'Monthly Stage'!C$3:C$686)</f>
        <v>226243</v>
      </c>
      <c r="C33" s="4">
        <f>SUMIF('Monthly Stage'!$B$3:$B$686,'Yearly Stage'!$A33,'Monthly Stage'!D$3:D$686)</f>
        <v>0</v>
      </c>
      <c r="D33" s="4">
        <f>SUMIF('Monthly Stage'!$B$3:$B$686,'Yearly Stage'!$A33,'Monthly Stage'!E$3:E$686)</f>
        <v>90000.000248895187</v>
      </c>
      <c r="E33" s="4">
        <f>SUMIF('Monthly Stage'!$B$3:$B$686,'Yearly Stage'!$A33,'Monthly Stage'!G$3:G$686)</f>
        <v>1.5524866666666666</v>
      </c>
      <c r="F33" s="4">
        <f>SUMIF('Monthly Stage'!$B$3:$B$686,'Yearly Stage'!$A33,'Monthly Stage'!H$3:H$686)</f>
        <v>40766.806250000001</v>
      </c>
      <c r="G33" s="4">
        <f>SUMIF('Monthly Stage'!$B$3:$B$686,'Yearly Stage'!$A33,'Monthly Stage'!I$3:I$686)</f>
        <v>0</v>
      </c>
      <c r="H33" s="4">
        <f>SUMIF('Monthly Stage'!$B$3:$B$686,'Yearly Stage'!$A33,'Monthly Stage'!L$3:L$686)</f>
        <v>0</v>
      </c>
      <c r="I33" s="9">
        <f t="shared" si="0"/>
        <v>0</v>
      </c>
      <c r="J33" s="35">
        <f>Assumptions!$C$12</f>
        <v>35000</v>
      </c>
      <c r="K33" s="9">
        <f t="shared" si="1"/>
        <v>22000</v>
      </c>
    </row>
    <row r="34" spans="1:11">
      <c r="A34" s="9">
        <v>1971</v>
      </c>
      <c r="B34" s="4">
        <f>SUMIF('Monthly Stage'!$B$3:$B$686,'Yearly Stage'!$A34,'Monthly Stage'!C$3:C$686)</f>
        <v>115167</v>
      </c>
      <c r="C34" s="4">
        <f>SUMIF('Monthly Stage'!$B$3:$B$686,'Yearly Stage'!$A34,'Monthly Stage'!D$3:D$686)</f>
        <v>0</v>
      </c>
      <c r="D34" s="4">
        <f>SUMIF('Monthly Stage'!$B$3:$B$686,'Yearly Stage'!$A34,'Monthly Stage'!E$3:E$686)</f>
        <v>90000.000206014913</v>
      </c>
      <c r="E34" s="4">
        <f>SUMIF('Monthly Stage'!$B$3:$B$686,'Yearly Stage'!$A34,'Monthly Stage'!G$3:G$686)</f>
        <v>1.7896525000000003</v>
      </c>
      <c r="F34" s="4">
        <f>SUMIF('Monthly Stage'!$B$3:$B$686,'Yearly Stage'!$A34,'Monthly Stage'!H$3:H$686)</f>
        <v>42845.071833333328</v>
      </c>
      <c r="G34" s="4">
        <f>SUMIF('Monthly Stage'!$B$3:$B$686,'Yearly Stage'!$A34,'Monthly Stage'!I$3:I$686)</f>
        <v>0</v>
      </c>
      <c r="H34" s="4">
        <f>SUMIF('Monthly Stage'!$B$3:$B$686,'Yearly Stage'!$A34,'Monthly Stage'!L$3:L$686)</f>
        <v>0</v>
      </c>
      <c r="I34" s="9">
        <f t="shared" si="0"/>
        <v>0</v>
      </c>
      <c r="J34" s="35">
        <f>Assumptions!$C$12</f>
        <v>35000</v>
      </c>
      <c r="K34" s="9">
        <f t="shared" si="1"/>
        <v>22000</v>
      </c>
    </row>
    <row r="35" spans="1:11">
      <c r="A35" s="9">
        <v>1972</v>
      </c>
      <c r="B35" s="4">
        <f>SUMIF('Monthly Stage'!$B$3:$B$686,'Yearly Stage'!$A35,'Monthly Stage'!C$3:C$686)</f>
        <v>16978</v>
      </c>
      <c r="C35" s="4">
        <f>SUMIF('Monthly Stage'!$B$3:$B$686,'Yearly Stage'!$A35,'Monthly Stage'!D$3:D$686)</f>
        <v>0</v>
      </c>
      <c r="D35" s="4">
        <f>SUMIF('Monthly Stage'!$B$3:$B$686,'Yearly Stage'!$A35,'Monthly Stage'!E$3:E$686)</f>
        <v>90000.000197079542</v>
      </c>
      <c r="E35" s="4">
        <f>SUMIF('Monthly Stage'!$B$3:$B$686,'Yearly Stage'!$A35,'Monthly Stage'!G$3:G$686)</f>
        <v>2.4322816666666673</v>
      </c>
      <c r="F35" s="4">
        <f>SUMIF('Monthly Stage'!$B$3:$B$686,'Yearly Stage'!$A35,'Monthly Stage'!H$3:H$686)</f>
        <v>55586.340449999996</v>
      </c>
      <c r="G35" s="4">
        <f>SUMIF('Monthly Stage'!$B$3:$B$686,'Yearly Stage'!$A35,'Monthly Stage'!I$3:I$686)</f>
        <v>0</v>
      </c>
      <c r="H35" s="4">
        <f>SUMIF('Monthly Stage'!$B$3:$B$686,'Yearly Stage'!$A35,'Monthly Stage'!L$3:L$686)</f>
        <v>0</v>
      </c>
      <c r="I35" s="9">
        <f t="shared" ref="I35:I59" si="2">AVERAGE($H$3:$H$59)</f>
        <v>0</v>
      </c>
      <c r="J35" s="35">
        <f>Assumptions!$C$12</f>
        <v>35000</v>
      </c>
      <c r="K35" s="9">
        <f t="shared" si="1"/>
        <v>22000</v>
      </c>
    </row>
    <row r="36" spans="1:11">
      <c r="A36" s="9">
        <v>1973</v>
      </c>
      <c r="B36" s="4">
        <f>SUMIF('Monthly Stage'!$B$3:$B$686,'Yearly Stage'!$A36,'Monthly Stage'!C$3:C$686)</f>
        <v>156842</v>
      </c>
      <c r="C36" s="4">
        <f>SUMIF('Monthly Stage'!$B$3:$B$686,'Yearly Stage'!$A36,'Monthly Stage'!D$3:D$686)</f>
        <v>0</v>
      </c>
      <c r="D36" s="4">
        <f>SUMIF('Monthly Stage'!$B$3:$B$686,'Yearly Stage'!$A36,'Monthly Stage'!E$3:E$686)</f>
        <v>90000.000175875844</v>
      </c>
      <c r="E36" s="4">
        <f>SUMIF('Monthly Stage'!$B$3:$B$686,'Yearly Stage'!$A36,'Monthly Stage'!G$3:G$686)</f>
        <v>2.5824999999999043E-3</v>
      </c>
      <c r="F36" s="4">
        <f>SUMIF('Monthly Stage'!$B$3:$B$686,'Yearly Stage'!$A36,'Monthly Stage'!H$3:H$686)</f>
        <v>999.17099999999846</v>
      </c>
      <c r="G36" s="4">
        <f>SUMIF('Monthly Stage'!$B$3:$B$686,'Yearly Stage'!$A36,'Monthly Stage'!I$3:I$686)</f>
        <v>0</v>
      </c>
      <c r="H36" s="4">
        <f>SUMIF('Monthly Stage'!$B$3:$B$686,'Yearly Stage'!$A36,'Monthly Stage'!L$3:L$686)</f>
        <v>0</v>
      </c>
      <c r="I36" s="9">
        <f t="shared" si="2"/>
        <v>0</v>
      </c>
      <c r="J36" s="35">
        <f>Assumptions!$C$12</f>
        <v>35000</v>
      </c>
      <c r="K36" s="9">
        <f t="shared" si="1"/>
        <v>22000</v>
      </c>
    </row>
    <row r="37" spans="1:11">
      <c r="A37" s="9">
        <v>1974</v>
      </c>
      <c r="B37" s="4">
        <f>SUMIF('Monthly Stage'!$B$3:$B$686,'Yearly Stage'!$A37,'Monthly Stage'!C$3:C$686)</f>
        <v>212433</v>
      </c>
      <c r="C37" s="4">
        <f>SUMIF('Monthly Stage'!$B$3:$B$686,'Yearly Stage'!$A37,'Monthly Stage'!D$3:D$686)</f>
        <v>0</v>
      </c>
      <c r="D37" s="4">
        <f>SUMIF('Monthly Stage'!$B$3:$B$686,'Yearly Stage'!$A37,'Monthly Stage'!E$3:E$686)</f>
        <v>90000.000184143428</v>
      </c>
      <c r="E37" s="4">
        <f>SUMIF('Monthly Stage'!$B$3:$B$686,'Yearly Stage'!$A37,'Monthly Stage'!G$3:G$686)</f>
        <v>1.3427641666666668</v>
      </c>
      <c r="F37" s="4">
        <f>SUMIF('Monthly Stage'!$B$3:$B$686,'Yearly Stage'!$A37,'Monthly Stage'!H$3:H$686)</f>
        <v>29020.733033333334</v>
      </c>
      <c r="G37" s="4">
        <f>SUMIF('Monthly Stage'!$B$3:$B$686,'Yearly Stage'!$A37,'Monthly Stage'!I$3:I$686)</f>
        <v>0</v>
      </c>
      <c r="H37" s="4">
        <f>SUMIF('Monthly Stage'!$B$3:$B$686,'Yearly Stage'!$A37,'Monthly Stage'!L$3:L$686)</f>
        <v>0</v>
      </c>
      <c r="I37" s="9">
        <f t="shared" si="2"/>
        <v>0</v>
      </c>
      <c r="J37" s="35">
        <f>Assumptions!$C$12</f>
        <v>35000</v>
      </c>
      <c r="K37" s="9">
        <f t="shared" si="1"/>
        <v>22000</v>
      </c>
    </row>
    <row r="38" spans="1:11">
      <c r="A38" s="9">
        <v>1975</v>
      </c>
      <c r="B38" s="4">
        <f>SUMIF('Monthly Stage'!$B$3:$B$686,'Yearly Stage'!$A38,'Monthly Stage'!C$3:C$686)</f>
        <v>191328</v>
      </c>
      <c r="C38" s="4">
        <f>SUMIF('Monthly Stage'!$B$3:$B$686,'Yearly Stage'!$A38,'Monthly Stage'!D$3:D$686)</f>
        <v>0</v>
      </c>
      <c r="D38" s="4">
        <f>SUMIF('Monthly Stage'!$B$3:$B$686,'Yearly Stage'!$A38,'Monthly Stage'!E$3:E$686)</f>
        <v>90000.000316369813</v>
      </c>
      <c r="E38" s="4">
        <f>SUMIF('Monthly Stage'!$B$3:$B$686,'Yearly Stage'!$A38,'Monthly Stage'!G$3:G$686)</f>
        <v>1.5074708333333333</v>
      </c>
      <c r="F38" s="4">
        <f>SUMIF('Monthly Stage'!$B$3:$B$686,'Yearly Stage'!$A38,'Monthly Stage'!H$3:H$686)</f>
        <v>41241.811916666673</v>
      </c>
      <c r="G38" s="4">
        <f>SUMIF('Monthly Stage'!$B$3:$B$686,'Yearly Stage'!$A38,'Monthly Stage'!I$3:I$686)</f>
        <v>0</v>
      </c>
      <c r="H38" s="4">
        <f>SUMIF('Monthly Stage'!$B$3:$B$686,'Yearly Stage'!$A38,'Monthly Stage'!L$3:L$686)</f>
        <v>0</v>
      </c>
      <c r="I38" s="9">
        <f t="shared" si="2"/>
        <v>0</v>
      </c>
      <c r="J38" s="35">
        <f>Assumptions!$C$12</f>
        <v>35000</v>
      </c>
      <c r="K38" s="9">
        <f t="shared" si="1"/>
        <v>22000</v>
      </c>
    </row>
    <row r="39" spans="1:11">
      <c r="A39" s="9">
        <v>1976</v>
      </c>
      <c r="B39" s="4">
        <f>SUMIF('Monthly Stage'!$B$3:$B$686,'Yearly Stage'!$A39,'Monthly Stage'!C$3:C$686)</f>
        <v>34655</v>
      </c>
      <c r="C39" s="4">
        <f>SUMIF('Monthly Stage'!$B$3:$B$686,'Yearly Stage'!$A39,'Monthly Stage'!D$3:D$686)</f>
        <v>0</v>
      </c>
      <c r="D39" s="4">
        <f>SUMIF('Monthly Stage'!$B$3:$B$686,'Yearly Stage'!$A39,'Monthly Stage'!E$3:E$686)</f>
        <v>90000.000280245615</v>
      </c>
      <c r="E39" s="4">
        <f>SUMIF('Monthly Stage'!$B$3:$B$686,'Yearly Stage'!$A39,'Monthly Stage'!G$3:G$686)</f>
        <v>1.3637524999999999</v>
      </c>
      <c r="F39" s="4">
        <f>SUMIF('Monthly Stage'!$B$3:$B$686,'Yearly Stage'!$A39,'Monthly Stage'!H$3:H$686)</f>
        <v>35368.502333333337</v>
      </c>
      <c r="G39" s="4">
        <f>SUMIF('Monthly Stage'!$B$3:$B$686,'Yearly Stage'!$A39,'Monthly Stage'!I$3:I$686)</f>
        <v>0</v>
      </c>
      <c r="H39" s="4">
        <f>SUMIF('Monthly Stage'!$B$3:$B$686,'Yearly Stage'!$A39,'Monthly Stage'!L$3:L$686)</f>
        <v>0</v>
      </c>
      <c r="I39" s="9">
        <f t="shared" si="2"/>
        <v>0</v>
      </c>
      <c r="J39" s="35">
        <f>Assumptions!$C$12</f>
        <v>35000</v>
      </c>
      <c r="K39" s="9">
        <f t="shared" si="1"/>
        <v>22000</v>
      </c>
    </row>
    <row r="40" spans="1:11">
      <c r="A40" s="9">
        <v>1977</v>
      </c>
      <c r="B40" s="4">
        <f>SUMIF('Monthly Stage'!$B$3:$B$686,'Yearly Stage'!$A40,'Monthly Stage'!C$3:C$686)</f>
        <v>117241</v>
      </c>
      <c r="C40" s="4">
        <f>SUMIF('Monthly Stage'!$B$3:$B$686,'Yearly Stage'!$A40,'Monthly Stage'!D$3:D$686)</f>
        <v>0</v>
      </c>
      <c r="D40" s="4">
        <f>SUMIF('Monthly Stage'!$B$3:$B$686,'Yearly Stage'!$A40,'Monthly Stage'!E$3:E$686)</f>
        <v>90000.000263692011</v>
      </c>
      <c r="E40" s="4">
        <f>SUMIF('Monthly Stage'!$B$3:$B$686,'Yearly Stage'!$A40,'Monthly Stage'!G$3:G$686)</f>
        <v>2.6529250000000002</v>
      </c>
      <c r="F40" s="4">
        <f>SUMIF('Monthly Stage'!$B$3:$B$686,'Yearly Stage'!$A40,'Monthly Stage'!H$3:H$686)</f>
        <v>67369.917416666663</v>
      </c>
      <c r="G40" s="4">
        <f>SUMIF('Monthly Stage'!$B$3:$B$686,'Yearly Stage'!$A40,'Monthly Stage'!I$3:I$686)</f>
        <v>0</v>
      </c>
      <c r="H40" s="4">
        <f>SUMIF('Monthly Stage'!$B$3:$B$686,'Yearly Stage'!$A40,'Monthly Stage'!L$3:L$686)</f>
        <v>0</v>
      </c>
      <c r="I40" s="9">
        <f t="shared" si="2"/>
        <v>0</v>
      </c>
      <c r="J40" s="35">
        <f>Assumptions!$C$12</f>
        <v>35000</v>
      </c>
      <c r="K40" s="9">
        <f t="shared" si="1"/>
        <v>22000</v>
      </c>
    </row>
    <row r="41" spans="1:11">
      <c r="A41" s="9">
        <v>1978</v>
      </c>
      <c r="B41" s="4">
        <f>SUMIF('Monthly Stage'!$B$3:$B$686,'Yearly Stage'!$A41,'Monthly Stage'!C$3:C$686)</f>
        <v>0</v>
      </c>
      <c r="C41" s="4">
        <f>SUMIF('Monthly Stage'!$B$3:$B$686,'Yearly Stage'!$A41,'Monthly Stage'!D$3:D$686)</f>
        <v>0</v>
      </c>
      <c r="D41" s="4">
        <f>SUMIF('Monthly Stage'!$B$3:$B$686,'Yearly Stage'!$A41,'Monthly Stage'!E$3:E$686)</f>
        <v>90000.00016812855</v>
      </c>
      <c r="E41" s="4">
        <f>SUMIF('Monthly Stage'!$B$3:$B$686,'Yearly Stage'!$A41,'Monthly Stage'!G$3:G$686)</f>
        <v>2.6305316666666672</v>
      </c>
      <c r="F41" s="4">
        <f>SUMIF('Monthly Stage'!$B$3:$B$686,'Yearly Stage'!$A41,'Monthly Stage'!H$3:H$686)</f>
        <v>54253.044133333344</v>
      </c>
      <c r="G41" s="4">
        <f>SUMIF('Monthly Stage'!$B$3:$B$686,'Yearly Stage'!$A41,'Monthly Stage'!I$3:I$686)</f>
        <v>0</v>
      </c>
      <c r="H41" s="4">
        <f>SUMIF('Monthly Stage'!$B$3:$B$686,'Yearly Stage'!$A41,'Monthly Stage'!L$3:L$686)</f>
        <v>0</v>
      </c>
      <c r="I41" s="9">
        <f t="shared" si="2"/>
        <v>0</v>
      </c>
      <c r="J41" s="35">
        <f>Assumptions!$C$12</f>
        <v>35000</v>
      </c>
      <c r="K41" s="9">
        <f t="shared" si="1"/>
        <v>22000</v>
      </c>
    </row>
    <row r="42" spans="1:11">
      <c r="A42" s="9">
        <v>1979</v>
      </c>
      <c r="B42" s="4">
        <f>SUMIF('Monthly Stage'!$B$3:$B$686,'Yearly Stage'!$A42,'Monthly Stage'!C$3:C$686)</f>
        <v>91392</v>
      </c>
      <c r="C42" s="4">
        <f>SUMIF('Monthly Stage'!$B$3:$B$686,'Yearly Stage'!$A42,'Monthly Stage'!D$3:D$686)</f>
        <v>0</v>
      </c>
      <c r="D42" s="4">
        <f>SUMIF('Monthly Stage'!$B$3:$B$686,'Yearly Stage'!$A42,'Monthly Stage'!E$3:E$686)</f>
        <v>90000.000125062856</v>
      </c>
      <c r="E42" s="4">
        <f>SUMIF('Monthly Stage'!$B$3:$B$686,'Yearly Stage'!$A42,'Monthly Stage'!G$3:G$686)</f>
        <v>1.2813375</v>
      </c>
      <c r="F42" s="4">
        <f>SUMIF('Monthly Stage'!$B$3:$B$686,'Yearly Stage'!$A42,'Monthly Stage'!H$3:H$686)</f>
        <v>23762.574650000002</v>
      </c>
      <c r="G42" s="4">
        <f>SUMIF('Monthly Stage'!$B$3:$B$686,'Yearly Stage'!$A42,'Monthly Stage'!I$3:I$686)</f>
        <v>0</v>
      </c>
      <c r="H42" s="4">
        <f>SUMIF('Monthly Stage'!$B$3:$B$686,'Yearly Stage'!$A42,'Monthly Stage'!L$3:L$686)</f>
        <v>0</v>
      </c>
      <c r="I42" s="9">
        <f t="shared" si="2"/>
        <v>0</v>
      </c>
      <c r="J42" s="35">
        <f>Assumptions!$C$12</f>
        <v>35000</v>
      </c>
      <c r="K42" s="9">
        <f t="shared" si="1"/>
        <v>22000</v>
      </c>
    </row>
    <row r="43" spans="1:11">
      <c r="A43" s="9">
        <v>1980</v>
      </c>
      <c r="B43" s="4">
        <f>SUMIF('Monthly Stage'!$B$3:$B$686,'Yearly Stage'!$A43,'Monthly Stage'!C$3:C$686)</f>
        <v>5370</v>
      </c>
      <c r="C43" s="4">
        <f>SUMIF('Monthly Stage'!$B$3:$B$686,'Yearly Stage'!$A43,'Monthly Stage'!D$3:D$686)</f>
        <v>0</v>
      </c>
      <c r="D43" s="4">
        <f>SUMIF('Monthly Stage'!$B$3:$B$686,'Yearly Stage'!$A43,'Monthly Stage'!E$3:E$686)</f>
        <v>90000.000081411781</v>
      </c>
      <c r="E43" s="4">
        <f>SUMIF('Monthly Stage'!$B$3:$B$686,'Yearly Stage'!$A43,'Monthly Stage'!G$3:G$686)</f>
        <v>3.2505458333333337</v>
      </c>
      <c r="F43" s="4">
        <f>SUMIF('Monthly Stage'!$B$3:$B$686,'Yearly Stage'!$A43,'Monthly Stage'!H$3:H$686)</f>
        <v>36558.648033333338</v>
      </c>
      <c r="G43" s="4">
        <f>SUMIF('Monthly Stage'!$B$3:$B$686,'Yearly Stage'!$A43,'Monthly Stage'!I$3:I$686)</f>
        <v>0</v>
      </c>
      <c r="H43" s="4">
        <f>SUMIF('Monthly Stage'!$B$3:$B$686,'Yearly Stage'!$A43,'Monthly Stage'!L$3:L$686)</f>
        <v>0</v>
      </c>
      <c r="I43" s="9">
        <f t="shared" si="2"/>
        <v>0</v>
      </c>
      <c r="J43" s="35">
        <f>Assumptions!$C$12</f>
        <v>35000</v>
      </c>
      <c r="K43" s="9">
        <f t="shared" si="1"/>
        <v>22000</v>
      </c>
    </row>
    <row r="44" spans="1:11">
      <c r="A44" s="9">
        <v>1981</v>
      </c>
      <c r="B44" s="4">
        <f>SUMIF('Monthly Stage'!$B$3:$B$686,'Yearly Stage'!$A44,'Monthly Stage'!C$3:C$686)</f>
        <v>471476</v>
      </c>
      <c r="C44" s="4">
        <f>SUMIF('Monthly Stage'!$B$3:$B$686,'Yearly Stage'!$A44,'Monthly Stage'!D$3:D$686)</f>
        <v>0</v>
      </c>
      <c r="D44" s="4">
        <f>SUMIF('Monthly Stage'!$B$3:$B$686,'Yearly Stage'!$A44,'Monthly Stage'!E$3:E$686)</f>
        <v>90000.000087211229</v>
      </c>
      <c r="E44" s="4">
        <f>SUMIF('Monthly Stage'!$B$3:$B$686,'Yearly Stage'!$A44,'Monthly Stage'!G$3:G$686)</f>
        <v>0.78816166666666687</v>
      </c>
      <c r="F44" s="4">
        <f>SUMIF('Monthly Stage'!$B$3:$B$686,'Yearly Stage'!$A44,'Monthly Stage'!H$3:H$686)</f>
        <v>11603.449416666668</v>
      </c>
      <c r="G44" s="4">
        <f>SUMIF('Monthly Stage'!$B$3:$B$686,'Yearly Stage'!$A44,'Monthly Stage'!I$3:I$686)</f>
        <v>0</v>
      </c>
      <c r="H44" s="4">
        <f>SUMIF('Monthly Stage'!$B$3:$B$686,'Yearly Stage'!$A44,'Monthly Stage'!L$3:L$686)</f>
        <v>0</v>
      </c>
      <c r="I44" s="9">
        <f t="shared" si="2"/>
        <v>0</v>
      </c>
      <c r="J44" s="35">
        <f>Assumptions!$C$12</f>
        <v>35000</v>
      </c>
      <c r="K44" s="9">
        <f t="shared" si="1"/>
        <v>22000</v>
      </c>
    </row>
    <row r="45" spans="1:11">
      <c r="A45" s="9">
        <v>1982</v>
      </c>
      <c r="B45" s="4">
        <f>SUMIF('Monthly Stage'!$B$3:$B$686,'Yearly Stage'!$A45,'Monthly Stage'!C$3:C$686)</f>
        <v>394108</v>
      </c>
      <c r="C45" s="4">
        <f>SUMIF('Monthly Stage'!$B$3:$B$686,'Yearly Stage'!$A45,'Monthly Stage'!D$3:D$686)</f>
        <v>0</v>
      </c>
      <c r="D45" s="4">
        <f>SUMIF('Monthly Stage'!$B$3:$B$686,'Yearly Stage'!$A45,'Monthly Stage'!E$3:E$686)</f>
        <v>90000.000316250327</v>
      </c>
      <c r="E45" s="4">
        <f>SUMIF('Monthly Stage'!$B$3:$B$686,'Yearly Stage'!$A45,'Monthly Stage'!G$3:G$686)</f>
        <v>1.0951025000000003</v>
      </c>
      <c r="F45" s="4">
        <f>SUMIF('Monthly Stage'!$B$3:$B$686,'Yearly Stage'!$A45,'Monthly Stage'!H$3:H$686)</f>
        <v>29913.764583333326</v>
      </c>
      <c r="G45" s="4">
        <f>SUMIF('Monthly Stage'!$B$3:$B$686,'Yearly Stage'!$A45,'Monthly Stage'!I$3:I$686)</f>
        <v>184593.65907205397</v>
      </c>
      <c r="H45" s="4">
        <f>SUMIF('Monthly Stage'!$B$3:$B$686,'Yearly Stage'!$A45,'Monthly Stage'!L$3:L$686)</f>
        <v>0</v>
      </c>
      <c r="I45" s="9">
        <f t="shared" si="2"/>
        <v>0</v>
      </c>
      <c r="J45" s="35">
        <f>Assumptions!$C$12</f>
        <v>35000</v>
      </c>
      <c r="K45" s="9">
        <f t="shared" si="1"/>
        <v>22000</v>
      </c>
    </row>
    <row r="46" spans="1:11">
      <c r="A46" s="9">
        <v>1983</v>
      </c>
      <c r="B46" s="4">
        <f>SUMIF('Monthly Stage'!$B$3:$B$686,'Yearly Stage'!$A46,'Monthly Stage'!C$3:C$686)</f>
        <v>46976</v>
      </c>
      <c r="C46" s="4">
        <f>SUMIF('Monthly Stage'!$B$3:$B$686,'Yearly Stage'!$A46,'Monthly Stage'!D$3:D$686)</f>
        <v>0</v>
      </c>
      <c r="D46" s="4">
        <f>SUMIF('Monthly Stage'!$B$3:$B$686,'Yearly Stage'!$A46,'Monthly Stage'!E$3:E$686)</f>
        <v>90000.000314360863</v>
      </c>
      <c r="E46" s="4">
        <f>SUMIF('Monthly Stage'!$B$3:$B$686,'Yearly Stage'!$A46,'Monthly Stage'!G$3:G$686)</f>
        <v>1.9201650000000001</v>
      </c>
      <c r="F46" s="4">
        <f>SUMIF('Monthly Stage'!$B$3:$B$686,'Yearly Stage'!$A46,'Monthly Stage'!H$3:H$686)</f>
        <v>51196.682666666668</v>
      </c>
      <c r="G46" s="4">
        <f>SUMIF('Monthly Stage'!$B$3:$B$686,'Yearly Stage'!$A46,'Monthly Stage'!I$3:I$686)</f>
        <v>0</v>
      </c>
      <c r="H46" s="4">
        <f>SUMIF('Monthly Stage'!$B$3:$B$686,'Yearly Stage'!$A46,'Monthly Stage'!L$3:L$686)</f>
        <v>0</v>
      </c>
      <c r="I46" s="9">
        <f t="shared" si="2"/>
        <v>0</v>
      </c>
      <c r="J46" s="35">
        <f>Assumptions!$C$12</f>
        <v>35000</v>
      </c>
      <c r="K46" s="9">
        <f t="shared" si="1"/>
        <v>22000</v>
      </c>
    </row>
    <row r="47" spans="1:11">
      <c r="A47" s="9">
        <v>1984</v>
      </c>
      <c r="B47" s="4">
        <f>SUMIF('Monthly Stage'!$B$3:$B$686,'Yearly Stage'!$A47,'Monthly Stage'!C$3:C$686)</f>
        <v>30780</v>
      </c>
      <c r="C47" s="4">
        <f>SUMIF('Monthly Stage'!$B$3:$B$686,'Yearly Stage'!$A47,'Monthly Stage'!D$3:D$686)</f>
        <v>0</v>
      </c>
      <c r="D47" s="4">
        <f>SUMIF('Monthly Stage'!$B$3:$B$686,'Yearly Stage'!$A47,'Monthly Stage'!E$3:E$686)</f>
        <v>90000.000229234298</v>
      </c>
      <c r="E47" s="4">
        <f>SUMIF('Monthly Stage'!$B$3:$B$686,'Yearly Stage'!$A47,'Monthly Stage'!G$3:G$686)</f>
        <v>2.1271933333333339</v>
      </c>
      <c r="F47" s="4">
        <f>SUMIF('Monthly Stage'!$B$3:$B$686,'Yearly Stage'!$A47,'Monthly Stage'!H$3:H$686)</f>
        <v>51699.483333333337</v>
      </c>
      <c r="G47" s="4">
        <f>SUMIF('Monthly Stage'!$B$3:$B$686,'Yearly Stage'!$A47,'Monthly Stage'!I$3:I$686)</f>
        <v>0</v>
      </c>
      <c r="H47" s="4">
        <f>SUMIF('Monthly Stage'!$B$3:$B$686,'Yearly Stage'!$A47,'Monthly Stage'!L$3:L$686)</f>
        <v>0</v>
      </c>
      <c r="I47" s="9">
        <f t="shared" si="2"/>
        <v>0</v>
      </c>
      <c r="J47" s="35">
        <f>Assumptions!$C$12</f>
        <v>35000</v>
      </c>
      <c r="K47" s="9">
        <f t="shared" si="1"/>
        <v>22000</v>
      </c>
    </row>
    <row r="48" spans="1:11">
      <c r="A48" s="9">
        <v>1985</v>
      </c>
      <c r="B48" s="4">
        <f>SUMIF('Monthly Stage'!$B$3:$B$686,'Yearly Stage'!$A48,'Monthly Stage'!C$3:C$686)</f>
        <v>160320</v>
      </c>
      <c r="C48" s="4">
        <f>SUMIF('Monthly Stage'!$B$3:$B$686,'Yearly Stage'!$A48,'Monthly Stage'!D$3:D$686)</f>
        <v>0</v>
      </c>
      <c r="D48" s="4">
        <f>SUMIF('Monthly Stage'!$B$3:$B$686,'Yearly Stage'!$A48,'Monthly Stage'!E$3:E$686)</f>
        <v>90000.000216448869</v>
      </c>
      <c r="E48" s="4">
        <f>SUMIF('Monthly Stage'!$B$3:$B$686,'Yearly Stage'!$A48,'Monthly Stage'!G$3:G$686)</f>
        <v>1.5247900000000003</v>
      </c>
      <c r="F48" s="4">
        <f>SUMIF('Monthly Stage'!$B$3:$B$686,'Yearly Stage'!$A48,'Monthly Stage'!H$3:H$686)</f>
        <v>37321.725583333333</v>
      </c>
      <c r="G48" s="4">
        <f>SUMIF('Monthly Stage'!$B$3:$B$686,'Yearly Stage'!$A48,'Monthly Stage'!I$3:I$686)</f>
        <v>0</v>
      </c>
      <c r="H48" s="4">
        <f>SUMIF('Monthly Stage'!$B$3:$B$686,'Yearly Stage'!$A48,'Monthly Stage'!L$3:L$686)</f>
        <v>0</v>
      </c>
      <c r="I48" s="9">
        <f t="shared" si="2"/>
        <v>0</v>
      </c>
      <c r="J48" s="35">
        <f>Assumptions!$C$12</f>
        <v>35000</v>
      </c>
      <c r="K48" s="9">
        <f t="shared" si="1"/>
        <v>22000</v>
      </c>
    </row>
    <row r="49" spans="1:11">
      <c r="A49" s="9">
        <v>1986</v>
      </c>
      <c r="B49" s="4">
        <f>SUMIF('Monthly Stage'!$B$3:$B$686,'Yearly Stage'!$A49,'Monthly Stage'!C$3:C$686)</f>
        <v>198231</v>
      </c>
      <c r="C49" s="4">
        <f>SUMIF('Monthly Stage'!$B$3:$B$686,'Yearly Stage'!$A49,'Monthly Stage'!D$3:D$686)</f>
        <v>0</v>
      </c>
      <c r="D49" s="4">
        <f>SUMIF('Monthly Stage'!$B$3:$B$686,'Yearly Stage'!$A49,'Monthly Stage'!E$3:E$686)</f>
        <v>90000.000241169168</v>
      </c>
      <c r="E49" s="4">
        <f>SUMIF('Monthly Stage'!$B$3:$B$686,'Yearly Stage'!$A49,'Monthly Stage'!G$3:G$686)</f>
        <v>0.99909083333333326</v>
      </c>
      <c r="F49" s="4">
        <f>SUMIF('Monthly Stage'!$B$3:$B$686,'Yearly Stage'!$A49,'Monthly Stage'!H$3:H$686)</f>
        <v>25057.904833333338</v>
      </c>
      <c r="G49" s="4">
        <f>SUMIF('Monthly Stage'!$B$3:$B$686,'Yearly Stage'!$A49,'Monthly Stage'!I$3:I$686)</f>
        <v>0</v>
      </c>
      <c r="H49" s="4">
        <f>SUMIF('Monthly Stage'!$B$3:$B$686,'Yearly Stage'!$A49,'Monthly Stage'!L$3:L$686)</f>
        <v>0</v>
      </c>
      <c r="I49" s="9">
        <f t="shared" si="2"/>
        <v>0</v>
      </c>
      <c r="J49" s="35">
        <f>Assumptions!$C$12</f>
        <v>35000</v>
      </c>
      <c r="K49" s="9">
        <f t="shared" si="1"/>
        <v>22000</v>
      </c>
    </row>
    <row r="50" spans="1:11">
      <c r="A50" s="9">
        <v>1987</v>
      </c>
      <c r="B50" s="4">
        <f>SUMIF('Monthly Stage'!$B$3:$B$686,'Yearly Stage'!$A50,'Monthly Stage'!C$3:C$686)</f>
        <v>240739</v>
      </c>
      <c r="C50" s="4">
        <f>SUMIF('Monthly Stage'!$B$3:$B$686,'Yearly Stage'!$A50,'Monthly Stage'!D$3:D$686)</f>
        <v>0</v>
      </c>
      <c r="D50" s="4">
        <f>SUMIF('Monthly Stage'!$B$3:$B$686,'Yearly Stage'!$A50,'Monthly Stage'!E$3:E$686)</f>
        <v>90000.000322184467</v>
      </c>
      <c r="E50" s="4">
        <f>SUMIF('Monthly Stage'!$B$3:$B$686,'Yearly Stage'!$A50,'Monthly Stage'!G$3:G$686)</f>
        <v>1.3125433333333334</v>
      </c>
      <c r="F50" s="4">
        <f>SUMIF('Monthly Stage'!$B$3:$B$686,'Yearly Stage'!$A50,'Monthly Stage'!H$3:H$686)</f>
        <v>36030.709833333334</v>
      </c>
      <c r="G50" s="4">
        <f>SUMIF('Monthly Stage'!$B$3:$B$686,'Yearly Stage'!$A50,'Monthly Stage'!I$3:I$686)</f>
        <v>25733.50045441743</v>
      </c>
      <c r="H50" s="4">
        <f>SUMIF('Monthly Stage'!$B$3:$B$686,'Yearly Stage'!$A50,'Monthly Stage'!L$3:L$686)</f>
        <v>0</v>
      </c>
      <c r="I50" s="9">
        <f t="shared" si="2"/>
        <v>0</v>
      </c>
      <c r="J50" s="35">
        <f>Assumptions!$C$12</f>
        <v>35000</v>
      </c>
      <c r="K50" s="9">
        <f t="shared" si="1"/>
        <v>22000</v>
      </c>
    </row>
    <row r="51" spans="1:11">
      <c r="A51" s="9">
        <v>1988</v>
      </c>
      <c r="B51" s="4">
        <f>SUMIF('Monthly Stage'!$B$3:$B$686,'Yearly Stage'!$A51,'Monthly Stage'!C$3:C$686)</f>
        <v>20153</v>
      </c>
      <c r="C51" s="4">
        <f>SUMIF('Monthly Stage'!$B$3:$B$686,'Yearly Stage'!$A51,'Monthly Stage'!D$3:D$686)</f>
        <v>0</v>
      </c>
      <c r="D51" s="4">
        <f>SUMIF('Monthly Stage'!$B$3:$B$686,'Yearly Stage'!$A51,'Monthly Stage'!E$3:E$686)</f>
        <v>90000.000297782288</v>
      </c>
      <c r="E51" s="4">
        <f>SUMIF('Monthly Stage'!$B$3:$B$686,'Yearly Stage'!$A51,'Monthly Stage'!G$3:G$686)</f>
        <v>2.5268958333333336</v>
      </c>
      <c r="F51" s="4">
        <f>SUMIF('Monthly Stage'!$B$3:$B$686,'Yearly Stage'!$A51,'Monthly Stage'!H$3:H$686)</f>
        <v>66713.999750000003</v>
      </c>
      <c r="G51" s="4">
        <f>SUMIF('Monthly Stage'!$B$3:$B$686,'Yearly Stage'!$A51,'Monthly Stage'!I$3:I$686)</f>
        <v>0</v>
      </c>
      <c r="H51" s="4">
        <f>SUMIF('Monthly Stage'!$B$3:$B$686,'Yearly Stage'!$A51,'Monthly Stage'!L$3:L$686)</f>
        <v>0</v>
      </c>
      <c r="I51" s="9">
        <f t="shared" si="2"/>
        <v>0</v>
      </c>
      <c r="J51" s="35">
        <f>Assumptions!$C$12</f>
        <v>35000</v>
      </c>
      <c r="K51" s="9">
        <f t="shared" si="1"/>
        <v>22000</v>
      </c>
    </row>
    <row r="52" spans="1:11">
      <c r="A52" s="9">
        <v>1989</v>
      </c>
      <c r="B52" s="4">
        <f>SUMIF('Monthly Stage'!$B$3:$B$686,'Yearly Stage'!$A52,'Monthly Stage'!C$3:C$686)</f>
        <v>473864</v>
      </c>
      <c r="C52" s="4">
        <f>SUMIF('Monthly Stage'!$B$3:$B$686,'Yearly Stage'!$A52,'Monthly Stage'!D$3:D$686)</f>
        <v>0</v>
      </c>
      <c r="D52" s="4">
        <f>SUMIF('Monthly Stage'!$B$3:$B$686,'Yearly Stage'!$A52,'Monthly Stage'!E$3:E$686)</f>
        <v>90000.000305967362</v>
      </c>
      <c r="E52" s="4">
        <f>SUMIF('Monthly Stage'!$B$3:$B$686,'Yearly Stage'!$A52,'Monthly Stage'!G$3:G$686)</f>
        <v>1.0630358333333332</v>
      </c>
      <c r="F52" s="4">
        <f>SUMIF('Monthly Stage'!$B$3:$B$686,'Yearly Stage'!$A52,'Monthly Stage'!H$3:H$686)</f>
        <v>30103.603166666664</v>
      </c>
      <c r="G52" s="4">
        <f>SUMIF('Monthly Stage'!$B$3:$B$686,'Yearly Stage'!$A52,'Monthly Stage'!I$3:I$686)</f>
        <v>241147.55697958288</v>
      </c>
      <c r="H52" s="4">
        <f>SUMIF('Monthly Stage'!$B$3:$B$686,'Yearly Stage'!$A52,'Monthly Stage'!L$3:L$686)</f>
        <v>0</v>
      </c>
      <c r="I52" s="9">
        <f t="shared" si="2"/>
        <v>0</v>
      </c>
      <c r="J52" s="35">
        <f>Assumptions!$C$12</f>
        <v>35000</v>
      </c>
      <c r="K52" s="9">
        <f t="shared" si="1"/>
        <v>22000</v>
      </c>
    </row>
    <row r="53" spans="1:11">
      <c r="A53" s="9">
        <v>1990</v>
      </c>
      <c r="B53" s="4">
        <f>SUMIF('Monthly Stage'!$B$3:$B$686,'Yearly Stage'!$A53,'Monthly Stage'!C$3:C$686)</f>
        <v>478301</v>
      </c>
      <c r="C53" s="4">
        <f>SUMIF('Monthly Stage'!$B$3:$B$686,'Yearly Stage'!$A53,'Monthly Stage'!D$3:D$686)</f>
        <v>0</v>
      </c>
      <c r="D53" s="4">
        <f>SUMIF('Monthly Stage'!$B$3:$B$686,'Yearly Stage'!$A53,'Monthly Stage'!E$3:E$686)</f>
        <v>90000.000333800373</v>
      </c>
      <c r="E53" s="4">
        <f>SUMIF('Monthly Stage'!$B$3:$B$686,'Yearly Stage'!$A53,'Monthly Stage'!G$3:G$686)</f>
        <v>0.46438666666666661</v>
      </c>
      <c r="F53" s="4">
        <f>SUMIF('Monthly Stage'!$B$3:$B$686,'Yearly Stage'!$A53,'Monthly Stage'!H$3:H$686)</f>
        <v>12677.755999999998</v>
      </c>
      <c r="G53" s="4">
        <f>SUMIF('Monthly Stage'!$B$3:$B$686,'Yearly Stage'!$A53,'Monthly Stage'!I$3:I$686)</f>
        <v>366829.77594401583</v>
      </c>
      <c r="H53" s="4">
        <f>SUMIF('Monthly Stage'!$B$3:$B$686,'Yearly Stage'!$A53,'Monthly Stage'!L$3:L$686)</f>
        <v>0</v>
      </c>
      <c r="I53" s="9">
        <f t="shared" si="2"/>
        <v>0</v>
      </c>
      <c r="J53" s="35">
        <f>Assumptions!$C$12</f>
        <v>35000</v>
      </c>
      <c r="K53" s="9">
        <f t="shared" si="1"/>
        <v>22000</v>
      </c>
    </row>
    <row r="54" spans="1:11">
      <c r="A54" s="9">
        <v>1991</v>
      </c>
      <c r="B54" s="4">
        <f>SUMIF('Monthly Stage'!$B$3:$B$686,'Yearly Stage'!$A54,'Monthly Stage'!C$3:C$686)</f>
        <v>282907.40159999998</v>
      </c>
      <c r="C54" s="4">
        <f>SUMIF('Monthly Stage'!$B$3:$B$686,'Yearly Stage'!$A54,'Monthly Stage'!D$3:D$686)</f>
        <v>0</v>
      </c>
      <c r="D54" s="4">
        <f>SUMIF('Monthly Stage'!$B$3:$B$686,'Yearly Stage'!$A54,'Monthly Stage'!E$3:E$686)</f>
        <v>90000.000329755698</v>
      </c>
      <c r="E54" s="4">
        <f>SUMIF('Monthly Stage'!$B$3:$B$686,'Yearly Stage'!$A54,'Monthly Stage'!G$3:G$686)</f>
        <v>0.42910333333333345</v>
      </c>
      <c r="F54" s="4">
        <f>SUMIF('Monthly Stage'!$B$3:$B$686,'Yearly Stage'!$A54,'Monthly Stage'!H$3:H$686)</f>
        <v>11822.146000000004</v>
      </c>
      <c r="G54" s="4">
        <f>SUMIF('Monthly Stage'!$B$3:$B$686,'Yearly Stage'!$A54,'Monthly Stage'!I$3:I$686)</f>
        <v>111725.66507552681</v>
      </c>
      <c r="H54" s="4">
        <f>SUMIF('Monthly Stage'!$B$3:$B$686,'Yearly Stage'!$A54,'Monthly Stage'!L$3:L$686)</f>
        <v>0</v>
      </c>
      <c r="I54" s="9">
        <f t="shared" si="2"/>
        <v>0</v>
      </c>
      <c r="J54" s="35">
        <f>Assumptions!$C$12</f>
        <v>35000</v>
      </c>
      <c r="K54" s="9">
        <f t="shared" si="1"/>
        <v>22000</v>
      </c>
    </row>
    <row r="55" spans="1:11">
      <c r="A55" s="9">
        <v>1992</v>
      </c>
      <c r="B55" s="4">
        <f>SUMIF('Monthly Stage'!$B$3:$B$686,'Yearly Stage'!$A55,'Monthly Stage'!C$3:C$686)</f>
        <v>205772.11200000002</v>
      </c>
      <c r="C55" s="4">
        <f>SUMIF('Monthly Stage'!$B$3:$B$686,'Yearly Stage'!$A55,'Monthly Stage'!D$3:D$686)</f>
        <v>0</v>
      </c>
      <c r="D55" s="4">
        <f>SUMIF('Monthly Stage'!$B$3:$B$686,'Yearly Stage'!$A55,'Monthly Stage'!E$3:E$686)</f>
        <v>90000.000333800373</v>
      </c>
      <c r="E55" s="4">
        <f>SUMIF('Monthly Stage'!$B$3:$B$686,'Yearly Stage'!$A55,'Monthly Stage'!G$3:G$686)</f>
        <v>0.63009416666666684</v>
      </c>
      <c r="F55" s="4">
        <f>SUMIF('Monthly Stage'!$B$3:$B$686,'Yearly Stage'!$A55,'Monthly Stage'!H$3:H$686)</f>
        <v>17201.570749999999</v>
      </c>
      <c r="G55" s="4">
        <f>SUMIF('Monthly Stage'!$B$3:$B$686,'Yearly Stage'!$A55,'Monthly Stage'!I$3:I$686)</f>
        <v>122974.8849330995</v>
      </c>
      <c r="H55" s="4">
        <f>SUMIF('Monthly Stage'!$B$3:$B$686,'Yearly Stage'!$A55,'Monthly Stage'!L$3:L$686)</f>
        <v>0</v>
      </c>
      <c r="I55" s="9">
        <f t="shared" si="2"/>
        <v>0</v>
      </c>
      <c r="J55" s="35">
        <f>Assumptions!$C$12</f>
        <v>35000</v>
      </c>
      <c r="K55" s="9">
        <f t="shared" si="1"/>
        <v>22000</v>
      </c>
    </row>
    <row r="56" spans="1:11">
      <c r="A56" s="9">
        <v>1993</v>
      </c>
      <c r="B56" s="4">
        <f>SUMIF('Monthly Stage'!$B$3:$B$686,'Yearly Stage'!$A56,'Monthly Stage'!C$3:C$686)</f>
        <v>280821.1152</v>
      </c>
      <c r="C56" s="4">
        <f>SUMIF('Monthly Stage'!$B$3:$B$686,'Yearly Stage'!$A56,'Monthly Stage'!D$3:D$686)</f>
        <v>0</v>
      </c>
      <c r="D56" s="4">
        <f>SUMIF('Monthly Stage'!$B$3:$B$686,'Yearly Stage'!$A56,'Monthly Stage'!E$3:E$686)</f>
        <v>90000.000333800373</v>
      </c>
      <c r="E56" s="4">
        <f>SUMIF('Monthly Stage'!$B$3:$B$686,'Yearly Stage'!$A56,'Monthly Stage'!G$3:G$686)</f>
        <v>1.6530791666666671</v>
      </c>
      <c r="F56" s="4">
        <f>SUMIF('Monthly Stage'!$B$3:$B$686,'Yearly Stage'!$A56,'Monthly Stage'!H$3:H$686)</f>
        <v>45129.061250000013</v>
      </c>
      <c r="G56" s="4">
        <f>SUMIF('Monthly Stage'!$B$3:$B$686,'Yearly Stage'!$A56,'Monthly Stage'!I$3:I$686)</f>
        <v>144970.49516619893</v>
      </c>
      <c r="H56" s="4">
        <f>SUMIF('Monthly Stage'!$B$3:$B$686,'Yearly Stage'!$A56,'Monthly Stage'!L$3:L$686)</f>
        <v>0</v>
      </c>
      <c r="I56" s="9">
        <f t="shared" si="2"/>
        <v>0</v>
      </c>
      <c r="J56" s="35">
        <f>Assumptions!$C$12</f>
        <v>35000</v>
      </c>
      <c r="K56" s="9">
        <f t="shared" si="1"/>
        <v>22000</v>
      </c>
    </row>
    <row r="57" spans="1:11">
      <c r="A57" s="9">
        <v>1994</v>
      </c>
      <c r="B57" s="4">
        <f>SUMIF('Monthly Stage'!$B$3:$B$686,'Yearly Stage'!$A57,'Monthly Stage'!C$3:C$686)</f>
        <v>255173.5968</v>
      </c>
      <c r="C57" s="4">
        <f>SUMIF('Monthly Stage'!$B$3:$B$686,'Yearly Stage'!$A57,'Monthly Stage'!D$3:D$686)</f>
        <v>0</v>
      </c>
      <c r="D57" s="4">
        <f>SUMIF('Monthly Stage'!$B$3:$B$686,'Yearly Stage'!$A57,'Monthly Stage'!E$3:E$686)</f>
        <v>90000.000333800373</v>
      </c>
      <c r="E57" s="4">
        <f>SUMIF('Monthly Stage'!$B$3:$B$686,'Yearly Stage'!$A57,'Monthly Stage'!G$3:G$686)</f>
        <v>0.72502833333333339</v>
      </c>
      <c r="F57" s="4">
        <f>SUMIF('Monthly Stage'!$B$3:$B$686,'Yearly Stage'!$A57,'Monthly Stage'!H$3:H$686)</f>
        <v>19793.273499999999</v>
      </c>
      <c r="G57" s="4">
        <f>SUMIF('Monthly Stage'!$B$3:$B$686,'Yearly Stage'!$A57,'Monthly Stage'!I$3:I$686)</f>
        <v>121697.53739929886</v>
      </c>
      <c r="H57" s="4">
        <f>SUMIF('Monthly Stage'!$B$3:$B$686,'Yearly Stage'!$A57,'Monthly Stage'!L$3:L$686)</f>
        <v>0</v>
      </c>
      <c r="I57" s="9">
        <f t="shared" si="2"/>
        <v>0</v>
      </c>
      <c r="J57" s="35">
        <f>Assumptions!$C$12</f>
        <v>35000</v>
      </c>
      <c r="K57" s="9">
        <f t="shared" si="1"/>
        <v>22000</v>
      </c>
    </row>
    <row r="58" spans="1:11">
      <c r="A58" s="9">
        <v>1995</v>
      </c>
      <c r="B58" s="4">
        <f>SUMIF('Monthly Stage'!$B$3:$B$686,'Yearly Stage'!$A58,'Monthly Stage'!C$3:C$686)</f>
        <v>167171.22719999996</v>
      </c>
      <c r="C58" s="4">
        <f>SUMIF('Monthly Stage'!$B$3:$B$686,'Yearly Stage'!$A58,'Monthly Stage'!D$3:D$686)</f>
        <v>0</v>
      </c>
      <c r="D58" s="4">
        <f>SUMIF('Monthly Stage'!$B$3:$B$686,'Yearly Stage'!$A58,'Monthly Stage'!E$3:E$686)</f>
        <v>90000.000333800373</v>
      </c>
      <c r="E58" s="4">
        <f>SUMIF('Monthly Stage'!$B$3:$B$686,'Yearly Stage'!$A58,'Monthly Stage'!G$3:G$686)</f>
        <v>1.02708</v>
      </c>
      <c r="F58" s="4">
        <f>SUMIF('Monthly Stage'!$B$3:$B$686,'Yearly Stage'!$A58,'Monthly Stage'!H$3:H$686)</f>
        <v>28039.284</v>
      </c>
      <c r="G58" s="4">
        <f>SUMIF('Monthly Stage'!$B$3:$B$686,'Yearly Stage'!$A58,'Monthly Stage'!I$3:I$686)</f>
        <v>113691.42576091608</v>
      </c>
      <c r="H58" s="4">
        <f>SUMIF('Monthly Stage'!$B$3:$B$686,'Yearly Stage'!$A58,'Monthly Stage'!L$3:L$686)</f>
        <v>0</v>
      </c>
      <c r="I58" s="9">
        <f t="shared" si="2"/>
        <v>0</v>
      </c>
      <c r="J58" s="35">
        <f>Assumptions!$C$12</f>
        <v>35000</v>
      </c>
      <c r="K58" s="9">
        <f t="shared" si="1"/>
        <v>22000</v>
      </c>
    </row>
    <row r="59" spans="1:11">
      <c r="A59" s="9">
        <v>1996</v>
      </c>
      <c r="B59" s="4">
        <f>SUMIF('Monthly Stage'!$B$3:$B$686,'Yearly Stage'!$A59,'Monthly Stage'!C$3:C$686)</f>
        <v>81700.334399999992</v>
      </c>
      <c r="C59" s="4">
        <f>SUMIF('Monthly Stage'!$B$3:$B$686,'Yearly Stage'!$A59,'Monthly Stage'!D$3:D$686)</f>
        <v>0</v>
      </c>
      <c r="D59" s="4">
        <f>SUMIF('Monthly Stage'!$B$3:$B$686,'Yearly Stage'!$A59,'Monthly Stage'!E$3:E$686)</f>
        <v>90000.000286532624</v>
      </c>
      <c r="E59" s="4">
        <f>SUMIF('Monthly Stage'!$B$3:$B$686,'Yearly Stage'!$A59,'Monthly Stage'!G$3:G$686)</f>
        <v>1.6527916666666662</v>
      </c>
      <c r="F59" s="4">
        <f>SUMIF('Monthly Stage'!$B$3:$B$686,'Yearly Stage'!$A59,'Monthly Stage'!H$3:H$686)</f>
        <v>44372.693333333336</v>
      </c>
      <c r="G59" s="4">
        <f>SUMIF('Monthly Stage'!$B$3:$B$686,'Yearly Stage'!$A59,'Monthly Stage'!I$3:I$686)</f>
        <v>0</v>
      </c>
      <c r="H59" s="4">
        <f>SUMIF('Monthly Stage'!$B$3:$B$686,'Yearly Stage'!$A59,'Monthly Stage'!L$3:L$686)</f>
        <v>0</v>
      </c>
      <c r="I59" s="9">
        <f t="shared" si="2"/>
        <v>0</v>
      </c>
      <c r="J59" s="35">
        <f>Assumptions!$C$12</f>
        <v>35000</v>
      </c>
      <c r="K59" s="9">
        <f t="shared" si="1"/>
        <v>22000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3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D163" sqref="D163"/>
    </sheetView>
  </sheetViews>
  <sheetFormatPr defaultRowHeight="12.75"/>
  <cols>
    <col min="1" max="1" width="15.7109375" bestFit="1" customWidth="1"/>
    <col min="2" max="2" width="10.140625" bestFit="1" customWidth="1"/>
    <col min="3" max="3" width="13.7109375" bestFit="1" customWidth="1"/>
    <col min="4" max="4" width="15.7109375" bestFit="1" customWidth="1"/>
    <col min="5" max="5" width="10.140625" bestFit="1" customWidth="1"/>
    <col min="6" max="6" width="13.7109375" bestFit="1" customWidth="1"/>
    <col min="7" max="7" width="12.28515625" bestFit="1" customWidth="1"/>
    <col min="9" max="9" width="9.5703125" bestFit="1" customWidth="1"/>
  </cols>
  <sheetData>
    <row r="1" spans="1:9">
      <c r="A1" t="str">
        <f>Assumptions!B30</f>
        <v>Elevation (ft MSL)</v>
      </c>
      <c r="B1" t="str">
        <f>Assumptions!C30</f>
        <v>Area (acre)</v>
      </c>
      <c r="C1" t="str">
        <f>Assumptions!D30</f>
        <v>Capacity (ac-ft)</v>
      </c>
      <c r="D1" t="str">
        <f t="shared" ref="D1:D64" si="0">A1</f>
        <v>Elevation (ft MSL)</v>
      </c>
      <c r="E1" t="str">
        <f t="shared" ref="E1:E64" si="1">B1</f>
        <v>Area (acre)</v>
      </c>
      <c r="F1" t="str">
        <f t="shared" ref="F1:F64" si="2">C1</f>
        <v>Capacity (ac-ft)</v>
      </c>
      <c r="G1" t="str">
        <f>A1</f>
        <v>Elevation (ft MSL)</v>
      </c>
      <c r="H1" t="str">
        <f>C1</f>
        <v>Capacity (ac-ft)</v>
      </c>
      <c r="I1" t="str">
        <f>B1</f>
        <v>Area (acre)</v>
      </c>
    </row>
    <row r="2" spans="1:9">
      <c r="A2" s="39">
        <v>530.4</v>
      </c>
      <c r="B2" s="39">
        <v>0</v>
      </c>
      <c r="C2" s="39">
        <v>0</v>
      </c>
      <c r="D2">
        <f t="shared" si="0"/>
        <v>530.4</v>
      </c>
      <c r="E2">
        <f t="shared" si="1"/>
        <v>0</v>
      </c>
      <c r="F2">
        <f t="shared" si="2"/>
        <v>0</v>
      </c>
      <c r="G2">
        <f t="shared" ref="G2:G65" si="3">A2</f>
        <v>530.4</v>
      </c>
      <c r="H2">
        <f t="shared" ref="H2:H65" si="4">C2</f>
        <v>0</v>
      </c>
      <c r="I2">
        <f t="shared" ref="I2:I65" si="5">B2</f>
        <v>0</v>
      </c>
    </row>
    <row r="3" spans="1:9">
      <c r="A3" s="39">
        <v>530.5</v>
      </c>
      <c r="B3" s="39">
        <v>5</v>
      </c>
      <c r="C3" s="39">
        <v>2</v>
      </c>
      <c r="D3">
        <f t="shared" si="0"/>
        <v>530.5</v>
      </c>
      <c r="E3">
        <f t="shared" si="1"/>
        <v>5</v>
      </c>
      <c r="F3">
        <f t="shared" si="2"/>
        <v>2</v>
      </c>
      <c r="G3">
        <f t="shared" si="3"/>
        <v>530.5</v>
      </c>
      <c r="H3">
        <f t="shared" si="4"/>
        <v>2</v>
      </c>
      <c r="I3">
        <f t="shared" si="5"/>
        <v>5</v>
      </c>
    </row>
    <row r="4" spans="1:9">
      <c r="A4" s="39">
        <v>530.6</v>
      </c>
      <c r="B4" s="39">
        <v>10</v>
      </c>
      <c r="C4" s="39">
        <v>10</v>
      </c>
      <c r="D4">
        <f t="shared" si="0"/>
        <v>530.6</v>
      </c>
      <c r="E4">
        <f t="shared" si="1"/>
        <v>10</v>
      </c>
      <c r="F4">
        <f t="shared" si="2"/>
        <v>10</v>
      </c>
      <c r="G4">
        <f t="shared" si="3"/>
        <v>530.6</v>
      </c>
      <c r="H4">
        <f t="shared" si="4"/>
        <v>10</v>
      </c>
      <c r="I4">
        <f t="shared" si="5"/>
        <v>10</v>
      </c>
    </row>
    <row r="5" spans="1:9">
      <c r="A5" s="39">
        <v>530.70000000000005</v>
      </c>
      <c r="B5" s="39">
        <v>15</v>
      </c>
      <c r="C5" s="39">
        <v>22</v>
      </c>
      <c r="D5">
        <f t="shared" si="0"/>
        <v>530.70000000000005</v>
      </c>
      <c r="E5">
        <f t="shared" si="1"/>
        <v>15</v>
      </c>
      <c r="F5">
        <f t="shared" si="2"/>
        <v>22</v>
      </c>
      <c r="G5">
        <f t="shared" si="3"/>
        <v>530.70000000000005</v>
      </c>
      <c r="H5">
        <f t="shared" si="4"/>
        <v>22</v>
      </c>
      <c r="I5">
        <f t="shared" si="5"/>
        <v>15</v>
      </c>
    </row>
    <row r="6" spans="1:9">
      <c r="A6" s="39">
        <v>530.79999999999995</v>
      </c>
      <c r="B6" s="39">
        <v>20</v>
      </c>
      <c r="C6" s="39">
        <v>40</v>
      </c>
      <c r="D6">
        <f t="shared" si="0"/>
        <v>530.79999999999995</v>
      </c>
      <c r="E6">
        <f t="shared" si="1"/>
        <v>20</v>
      </c>
      <c r="F6">
        <f t="shared" si="2"/>
        <v>40</v>
      </c>
      <c r="G6">
        <f t="shared" si="3"/>
        <v>530.79999999999995</v>
      </c>
      <c r="H6">
        <f t="shared" si="4"/>
        <v>40</v>
      </c>
      <c r="I6">
        <f t="shared" si="5"/>
        <v>20</v>
      </c>
    </row>
    <row r="7" spans="1:9">
      <c r="A7" s="39">
        <v>530.9</v>
      </c>
      <c r="B7" s="39">
        <v>25</v>
      </c>
      <c r="C7" s="39">
        <v>60</v>
      </c>
      <c r="D7">
        <f t="shared" si="0"/>
        <v>530.9</v>
      </c>
      <c r="E7">
        <f t="shared" si="1"/>
        <v>25</v>
      </c>
      <c r="F7">
        <f t="shared" si="2"/>
        <v>60</v>
      </c>
      <c r="G7">
        <f t="shared" si="3"/>
        <v>530.9</v>
      </c>
      <c r="H7">
        <f t="shared" si="4"/>
        <v>60</v>
      </c>
      <c r="I7">
        <f t="shared" si="5"/>
        <v>25</v>
      </c>
    </row>
    <row r="8" spans="1:9">
      <c r="A8" s="39">
        <v>540</v>
      </c>
      <c r="B8" s="39">
        <v>30</v>
      </c>
      <c r="C8" s="39">
        <v>90</v>
      </c>
      <c r="D8">
        <f t="shared" si="0"/>
        <v>540</v>
      </c>
      <c r="E8">
        <f t="shared" si="1"/>
        <v>30</v>
      </c>
      <c r="F8">
        <f t="shared" si="2"/>
        <v>90</v>
      </c>
      <c r="G8">
        <f t="shared" si="3"/>
        <v>540</v>
      </c>
      <c r="H8">
        <f t="shared" si="4"/>
        <v>90</v>
      </c>
      <c r="I8">
        <f t="shared" si="5"/>
        <v>30</v>
      </c>
    </row>
    <row r="9" spans="1:9">
      <c r="A9" s="39">
        <v>540.1</v>
      </c>
      <c r="B9" s="39">
        <v>40</v>
      </c>
      <c r="C9" s="39">
        <v>125</v>
      </c>
      <c r="D9">
        <f t="shared" si="0"/>
        <v>540.1</v>
      </c>
      <c r="E9">
        <f t="shared" si="1"/>
        <v>40</v>
      </c>
      <c r="F9">
        <f t="shared" si="2"/>
        <v>125</v>
      </c>
      <c r="G9">
        <f t="shared" si="3"/>
        <v>540.1</v>
      </c>
      <c r="H9">
        <f t="shared" si="4"/>
        <v>125</v>
      </c>
      <c r="I9">
        <f t="shared" si="5"/>
        <v>40</v>
      </c>
    </row>
    <row r="10" spans="1:9">
      <c r="A10" s="39">
        <v>540.20000000000005</v>
      </c>
      <c r="B10" s="39">
        <v>45</v>
      </c>
      <c r="C10" s="39">
        <v>170</v>
      </c>
      <c r="D10">
        <f t="shared" si="0"/>
        <v>540.20000000000005</v>
      </c>
      <c r="E10">
        <f t="shared" si="1"/>
        <v>45</v>
      </c>
      <c r="F10">
        <f t="shared" si="2"/>
        <v>170</v>
      </c>
      <c r="G10">
        <f t="shared" si="3"/>
        <v>540.20000000000005</v>
      </c>
      <c r="H10">
        <f t="shared" si="4"/>
        <v>170</v>
      </c>
      <c r="I10">
        <f t="shared" si="5"/>
        <v>45</v>
      </c>
    </row>
    <row r="11" spans="1:9">
      <c r="A11" s="39">
        <v>540.29999999999995</v>
      </c>
      <c r="B11" s="39">
        <v>55</v>
      </c>
      <c r="C11" s="39">
        <v>220</v>
      </c>
      <c r="D11">
        <f t="shared" si="0"/>
        <v>540.29999999999995</v>
      </c>
      <c r="E11">
        <f t="shared" si="1"/>
        <v>55</v>
      </c>
      <c r="F11">
        <f t="shared" si="2"/>
        <v>220</v>
      </c>
      <c r="G11">
        <f t="shared" si="3"/>
        <v>540.29999999999995</v>
      </c>
      <c r="H11">
        <f t="shared" si="4"/>
        <v>220</v>
      </c>
      <c r="I11">
        <f t="shared" si="5"/>
        <v>55</v>
      </c>
    </row>
    <row r="12" spans="1:9">
      <c r="A12" s="39">
        <v>540.4</v>
      </c>
      <c r="B12" s="39">
        <v>65</v>
      </c>
      <c r="C12" s="39">
        <v>280</v>
      </c>
      <c r="D12">
        <f t="shared" si="0"/>
        <v>540.4</v>
      </c>
      <c r="E12">
        <f t="shared" si="1"/>
        <v>65</v>
      </c>
      <c r="F12">
        <f t="shared" si="2"/>
        <v>280</v>
      </c>
      <c r="G12">
        <f t="shared" si="3"/>
        <v>540.4</v>
      </c>
      <c r="H12">
        <f t="shared" si="4"/>
        <v>280</v>
      </c>
      <c r="I12">
        <f t="shared" si="5"/>
        <v>65</v>
      </c>
    </row>
    <row r="13" spans="1:9">
      <c r="A13" s="39">
        <v>540.5</v>
      </c>
      <c r="B13" s="39">
        <v>75</v>
      </c>
      <c r="C13" s="39">
        <v>350</v>
      </c>
      <c r="D13">
        <f t="shared" si="0"/>
        <v>540.5</v>
      </c>
      <c r="E13">
        <f t="shared" si="1"/>
        <v>75</v>
      </c>
      <c r="F13">
        <f t="shared" si="2"/>
        <v>350</v>
      </c>
      <c r="G13">
        <f t="shared" si="3"/>
        <v>540.5</v>
      </c>
      <c r="H13">
        <f t="shared" si="4"/>
        <v>350</v>
      </c>
      <c r="I13">
        <f t="shared" si="5"/>
        <v>75</v>
      </c>
    </row>
    <row r="14" spans="1:9">
      <c r="A14" s="39">
        <v>540.6</v>
      </c>
      <c r="B14" s="39">
        <v>85</v>
      </c>
      <c r="C14" s="39">
        <v>430</v>
      </c>
      <c r="D14">
        <f t="shared" si="0"/>
        <v>540.6</v>
      </c>
      <c r="E14">
        <f t="shared" si="1"/>
        <v>85</v>
      </c>
      <c r="F14">
        <f t="shared" si="2"/>
        <v>430</v>
      </c>
      <c r="G14">
        <f t="shared" si="3"/>
        <v>540.6</v>
      </c>
      <c r="H14">
        <f t="shared" si="4"/>
        <v>430</v>
      </c>
      <c r="I14">
        <f t="shared" si="5"/>
        <v>85</v>
      </c>
    </row>
    <row r="15" spans="1:9">
      <c r="A15" s="39">
        <v>540.70000000000005</v>
      </c>
      <c r="B15" s="39">
        <v>95</v>
      </c>
      <c r="C15" s="39">
        <v>520</v>
      </c>
      <c r="D15">
        <f t="shared" si="0"/>
        <v>540.70000000000005</v>
      </c>
      <c r="E15">
        <f t="shared" si="1"/>
        <v>95</v>
      </c>
      <c r="F15">
        <f t="shared" si="2"/>
        <v>520</v>
      </c>
      <c r="G15">
        <f t="shared" si="3"/>
        <v>540.70000000000005</v>
      </c>
      <c r="H15">
        <f t="shared" si="4"/>
        <v>520</v>
      </c>
      <c r="I15">
        <f t="shared" si="5"/>
        <v>95</v>
      </c>
    </row>
    <row r="16" spans="1:9">
      <c r="A16" s="39">
        <v>540.79999999999995</v>
      </c>
      <c r="B16" s="39">
        <v>105</v>
      </c>
      <c r="C16" s="39">
        <v>620</v>
      </c>
      <c r="D16">
        <f t="shared" si="0"/>
        <v>540.79999999999995</v>
      </c>
      <c r="E16">
        <f t="shared" si="1"/>
        <v>105</v>
      </c>
      <c r="F16">
        <f t="shared" si="2"/>
        <v>620</v>
      </c>
      <c r="G16">
        <f t="shared" si="3"/>
        <v>540.79999999999995</v>
      </c>
      <c r="H16">
        <f t="shared" si="4"/>
        <v>620</v>
      </c>
      <c r="I16">
        <f t="shared" si="5"/>
        <v>105</v>
      </c>
    </row>
    <row r="17" spans="1:9">
      <c r="A17" s="39">
        <v>540.9</v>
      </c>
      <c r="B17" s="39">
        <v>115</v>
      </c>
      <c r="C17" s="39">
        <v>730</v>
      </c>
      <c r="D17">
        <f t="shared" si="0"/>
        <v>540.9</v>
      </c>
      <c r="E17">
        <f t="shared" si="1"/>
        <v>115</v>
      </c>
      <c r="F17">
        <f t="shared" si="2"/>
        <v>730</v>
      </c>
      <c r="G17">
        <f t="shared" si="3"/>
        <v>540.9</v>
      </c>
      <c r="H17">
        <f t="shared" si="4"/>
        <v>730</v>
      </c>
      <c r="I17">
        <f t="shared" si="5"/>
        <v>115</v>
      </c>
    </row>
    <row r="18" spans="1:9">
      <c r="A18" s="39">
        <v>550</v>
      </c>
      <c r="B18" s="39">
        <v>130</v>
      </c>
      <c r="C18" s="39">
        <v>850</v>
      </c>
      <c r="D18">
        <f t="shared" si="0"/>
        <v>550</v>
      </c>
      <c r="E18">
        <f t="shared" si="1"/>
        <v>130</v>
      </c>
      <c r="F18">
        <f t="shared" si="2"/>
        <v>850</v>
      </c>
      <c r="G18">
        <f t="shared" si="3"/>
        <v>550</v>
      </c>
      <c r="H18">
        <f t="shared" si="4"/>
        <v>850</v>
      </c>
      <c r="I18">
        <f t="shared" si="5"/>
        <v>130</v>
      </c>
    </row>
    <row r="19" spans="1:9">
      <c r="A19" s="39">
        <v>550.1</v>
      </c>
      <c r="B19" s="39">
        <v>150</v>
      </c>
      <c r="C19" s="39">
        <v>990</v>
      </c>
      <c r="D19">
        <f t="shared" si="0"/>
        <v>550.1</v>
      </c>
      <c r="E19">
        <f t="shared" si="1"/>
        <v>150</v>
      </c>
      <c r="F19">
        <f t="shared" si="2"/>
        <v>990</v>
      </c>
      <c r="G19">
        <f t="shared" si="3"/>
        <v>550.1</v>
      </c>
      <c r="H19">
        <f t="shared" si="4"/>
        <v>990</v>
      </c>
      <c r="I19">
        <f t="shared" si="5"/>
        <v>150</v>
      </c>
    </row>
    <row r="20" spans="1:9">
      <c r="A20" s="39">
        <v>550.20000000000005</v>
      </c>
      <c r="B20" s="39">
        <v>170</v>
      </c>
      <c r="C20" s="39">
        <v>1150</v>
      </c>
      <c r="D20">
        <f t="shared" si="0"/>
        <v>550.20000000000005</v>
      </c>
      <c r="E20">
        <f t="shared" si="1"/>
        <v>170</v>
      </c>
      <c r="F20">
        <f t="shared" si="2"/>
        <v>1150</v>
      </c>
      <c r="G20">
        <f t="shared" si="3"/>
        <v>550.20000000000005</v>
      </c>
      <c r="H20">
        <f t="shared" si="4"/>
        <v>1150</v>
      </c>
      <c r="I20">
        <f t="shared" si="5"/>
        <v>170</v>
      </c>
    </row>
    <row r="21" spans="1:9">
      <c r="A21" s="39">
        <v>550.29999999999995</v>
      </c>
      <c r="B21" s="39">
        <v>190</v>
      </c>
      <c r="C21" s="39">
        <v>1330</v>
      </c>
      <c r="D21">
        <f t="shared" si="0"/>
        <v>550.29999999999995</v>
      </c>
      <c r="E21">
        <f t="shared" si="1"/>
        <v>190</v>
      </c>
      <c r="F21">
        <f t="shared" si="2"/>
        <v>1330</v>
      </c>
      <c r="G21">
        <f t="shared" si="3"/>
        <v>550.29999999999995</v>
      </c>
      <c r="H21">
        <f t="shared" si="4"/>
        <v>1330</v>
      </c>
      <c r="I21">
        <f t="shared" si="5"/>
        <v>190</v>
      </c>
    </row>
    <row r="22" spans="1:9">
      <c r="A22" s="39">
        <v>550.4</v>
      </c>
      <c r="B22" s="39">
        <v>205</v>
      </c>
      <c r="C22" s="39">
        <v>1530</v>
      </c>
      <c r="D22">
        <f t="shared" si="0"/>
        <v>550.4</v>
      </c>
      <c r="E22">
        <f t="shared" si="1"/>
        <v>205</v>
      </c>
      <c r="F22">
        <f t="shared" si="2"/>
        <v>1530</v>
      </c>
      <c r="G22">
        <f t="shared" si="3"/>
        <v>550.4</v>
      </c>
      <c r="H22">
        <f t="shared" si="4"/>
        <v>1530</v>
      </c>
      <c r="I22">
        <f t="shared" si="5"/>
        <v>205</v>
      </c>
    </row>
    <row r="23" spans="1:9">
      <c r="A23" s="39">
        <v>550.5</v>
      </c>
      <c r="B23" s="39">
        <v>245</v>
      </c>
      <c r="C23" s="39">
        <v>1750</v>
      </c>
      <c r="D23">
        <f t="shared" si="0"/>
        <v>550.5</v>
      </c>
      <c r="E23">
        <f t="shared" si="1"/>
        <v>245</v>
      </c>
      <c r="F23">
        <f t="shared" si="2"/>
        <v>1750</v>
      </c>
      <c r="G23">
        <f t="shared" si="3"/>
        <v>550.5</v>
      </c>
      <c r="H23">
        <f t="shared" si="4"/>
        <v>1750</v>
      </c>
      <c r="I23">
        <f t="shared" si="5"/>
        <v>245</v>
      </c>
    </row>
    <row r="24" spans="1:9">
      <c r="A24" s="39">
        <v>550.6</v>
      </c>
      <c r="B24" s="39">
        <v>280</v>
      </c>
      <c r="C24" s="39">
        <v>2015</v>
      </c>
      <c r="D24">
        <f t="shared" si="0"/>
        <v>550.6</v>
      </c>
      <c r="E24">
        <f t="shared" si="1"/>
        <v>280</v>
      </c>
      <c r="F24">
        <f t="shared" si="2"/>
        <v>2015</v>
      </c>
      <c r="G24">
        <f t="shared" si="3"/>
        <v>550.6</v>
      </c>
      <c r="H24">
        <f t="shared" si="4"/>
        <v>2015</v>
      </c>
      <c r="I24">
        <f t="shared" si="5"/>
        <v>280</v>
      </c>
    </row>
    <row r="25" spans="1:9">
      <c r="A25" s="39">
        <v>550.70000000000005</v>
      </c>
      <c r="B25" s="39">
        <v>325</v>
      </c>
      <c r="C25" s="39">
        <v>2320</v>
      </c>
      <c r="D25">
        <f t="shared" si="0"/>
        <v>550.70000000000005</v>
      </c>
      <c r="E25">
        <f t="shared" si="1"/>
        <v>325</v>
      </c>
      <c r="F25">
        <f t="shared" si="2"/>
        <v>2320</v>
      </c>
      <c r="G25">
        <f t="shared" si="3"/>
        <v>550.70000000000005</v>
      </c>
      <c r="H25">
        <f t="shared" si="4"/>
        <v>2320</v>
      </c>
      <c r="I25">
        <f t="shared" si="5"/>
        <v>325</v>
      </c>
    </row>
    <row r="26" spans="1:9">
      <c r="A26" s="39">
        <v>550.79999999999995</v>
      </c>
      <c r="B26" s="39">
        <v>370</v>
      </c>
      <c r="C26" s="39">
        <v>2665</v>
      </c>
      <c r="D26">
        <f t="shared" si="0"/>
        <v>550.79999999999995</v>
      </c>
      <c r="E26">
        <f t="shared" si="1"/>
        <v>370</v>
      </c>
      <c r="F26">
        <f t="shared" si="2"/>
        <v>2665</v>
      </c>
      <c r="G26">
        <f t="shared" si="3"/>
        <v>550.79999999999995</v>
      </c>
      <c r="H26">
        <f t="shared" si="4"/>
        <v>2665</v>
      </c>
      <c r="I26">
        <f t="shared" si="5"/>
        <v>370</v>
      </c>
    </row>
    <row r="27" spans="1:9">
      <c r="A27" s="39">
        <v>550.9</v>
      </c>
      <c r="B27" s="39">
        <v>415</v>
      </c>
      <c r="C27" s="39">
        <v>3060</v>
      </c>
      <c r="D27">
        <f t="shared" si="0"/>
        <v>550.9</v>
      </c>
      <c r="E27">
        <f t="shared" si="1"/>
        <v>415</v>
      </c>
      <c r="F27">
        <f t="shared" si="2"/>
        <v>3060</v>
      </c>
      <c r="G27">
        <f t="shared" si="3"/>
        <v>550.9</v>
      </c>
      <c r="H27">
        <f t="shared" si="4"/>
        <v>3060</v>
      </c>
      <c r="I27">
        <f t="shared" si="5"/>
        <v>415</v>
      </c>
    </row>
    <row r="28" spans="1:9">
      <c r="A28" s="39">
        <v>560</v>
      </c>
      <c r="B28" s="39">
        <v>500</v>
      </c>
      <c r="C28" s="39">
        <v>3515</v>
      </c>
      <c r="D28">
        <f t="shared" si="0"/>
        <v>560</v>
      </c>
      <c r="E28">
        <f t="shared" si="1"/>
        <v>500</v>
      </c>
      <c r="F28">
        <f t="shared" si="2"/>
        <v>3515</v>
      </c>
      <c r="G28">
        <f t="shared" si="3"/>
        <v>560</v>
      </c>
      <c r="H28">
        <f t="shared" si="4"/>
        <v>3515</v>
      </c>
      <c r="I28">
        <f t="shared" si="5"/>
        <v>500</v>
      </c>
    </row>
    <row r="29" spans="1:9">
      <c r="A29" s="39">
        <v>560.1</v>
      </c>
      <c r="B29" s="39">
        <v>600</v>
      </c>
      <c r="C29" s="39">
        <v>4065</v>
      </c>
      <c r="D29">
        <f t="shared" si="0"/>
        <v>560.1</v>
      </c>
      <c r="E29">
        <f t="shared" si="1"/>
        <v>600</v>
      </c>
      <c r="F29">
        <f t="shared" si="2"/>
        <v>4065</v>
      </c>
      <c r="G29">
        <f t="shared" si="3"/>
        <v>560.1</v>
      </c>
      <c r="H29">
        <f t="shared" si="4"/>
        <v>4065</v>
      </c>
      <c r="I29">
        <f t="shared" si="5"/>
        <v>600</v>
      </c>
    </row>
    <row r="30" spans="1:9">
      <c r="A30" s="39">
        <v>560.20000000000005</v>
      </c>
      <c r="B30" s="39">
        <v>700</v>
      </c>
      <c r="C30" s="39">
        <v>4715</v>
      </c>
      <c r="D30">
        <f t="shared" si="0"/>
        <v>560.20000000000005</v>
      </c>
      <c r="E30">
        <f t="shared" si="1"/>
        <v>700</v>
      </c>
      <c r="F30">
        <f t="shared" si="2"/>
        <v>4715</v>
      </c>
      <c r="G30">
        <f t="shared" si="3"/>
        <v>560.20000000000005</v>
      </c>
      <c r="H30">
        <f t="shared" si="4"/>
        <v>4715</v>
      </c>
      <c r="I30">
        <f t="shared" si="5"/>
        <v>700</v>
      </c>
    </row>
    <row r="31" spans="1:9">
      <c r="A31" s="39">
        <v>560.29999999999995</v>
      </c>
      <c r="B31" s="39">
        <v>800</v>
      </c>
      <c r="C31" s="39">
        <v>5465</v>
      </c>
      <c r="D31">
        <f t="shared" si="0"/>
        <v>560.29999999999995</v>
      </c>
      <c r="E31">
        <f t="shared" si="1"/>
        <v>800</v>
      </c>
      <c r="F31">
        <f t="shared" si="2"/>
        <v>5465</v>
      </c>
      <c r="G31">
        <f t="shared" si="3"/>
        <v>560.29999999999995</v>
      </c>
      <c r="H31">
        <f t="shared" si="4"/>
        <v>5465</v>
      </c>
      <c r="I31">
        <f t="shared" si="5"/>
        <v>800</v>
      </c>
    </row>
    <row r="32" spans="1:9">
      <c r="A32" s="39">
        <v>560.4</v>
      </c>
      <c r="B32" s="39">
        <v>940</v>
      </c>
      <c r="C32" s="39">
        <v>6335</v>
      </c>
      <c r="D32">
        <f t="shared" si="0"/>
        <v>560.4</v>
      </c>
      <c r="E32">
        <f t="shared" si="1"/>
        <v>940</v>
      </c>
      <c r="F32">
        <f t="shared" si="2"/>
        <v>6335</v>
      </c>
      <c r="G32">
        <f t="shared" si="3"/>
        <v>560.4</v>
      </c>
      <c r="H32">
        <f t="shared" si="4"/>
        <v>6335</v>
      </c>
      <c r="I32">
        <f t="shared" si="5"/>
        <v>940</v>
      </c>
    </row>
    <row r="33" spans="1:9">
      <c r="A33" s="39">
        <v>560.5</v>
      </c>
      <c r="B33" s="39">
        <v>1080</v>
      </c>
      <c r="C33" s="39">
        <v>7345</v>
      </c>
      <c r="D33">
        <f t="shared" si="0"/>
        <v>560.5</v>
      </c>
      <c r="E33">
        <f t="shared" si="1"/>
        <v>1080</v>
      </c>
      <c r="F33">
        <f t="shared" si="2"/>
        <v>7345</v>
      </c>
      <c r="G33">
        <f t="shared" si="3"/>
        <v>560.5</v>
      </c>
      <c r="H33">
        <f t="shared" si="4"/>
        <v>7345</v>
      </c>
      <c r="I33">
        <f t="shared" si="5"/>
        <v>1080</v>
      </c>
    </row>
    <row r="34" spans="1:9">
      <c r="A34" s="39">
        <v>560.6</v>
      </c>
      <c r="B34" s="39">
        <v>1250</v>
      </c>
      <c r="C34" s="39">
        <v>8510</v>
      </c>
      <c r="D34">
        <f t="shared" si="0"/>
        <v>560.6</v>
      </c>
      <c r="E34">
        <f t="shared" si="1"/>
        <v>1250</v>
      </c>
      <c r="F34">
        <f t="shared" si="2"/>
        <v>8510</v>
      </c>
      <c r="G34">
        <f t="shared" si="3"/>
        <v>560.6</v>
      </c>
      <c r="H34">
        <f t="shared" si="4"/>
        <v>8510</v>
      </c>
      <c r="I34">
        <f t="shared" si="5"/>
        <v>1250</v>
      </c>
    </row>
    <row r="35" spans="1:9">
      <c r="A35" s="39">
        <v>560.70000000000005</v>
      </c>
      <c r="B35" s="39">
        <v>1450</v>
      </c>
      <c r="C35" s="39">
        <v>9860</v>
      </c>
      <c r="D35">
        <f t="shared" si="0"/>
        <v>560.70000000000005</v>
      </c>
      <c r="E35">
        <f t="shared" si="1"/>
        <v>1450</v>
      </c>
      <c r="F35">
        <f t="shared" si="2"/>
        <v>9860</v>
      </c>
      <c r="G35">
        <f t="shared" si="3"/>
        <v>560.70000000000005</v>
      </c>
      <c r="H35">
        <f t="shared" si="4"/>
        <v>9860</v>
      </c>
      <c r="I35">
        <f t="shared" si="5"/>
        <v>1450</v>
      </c>
    </row>
    <row r="36" spans="1:9">
      <c r="A36" s="39">
        <v>560.79999999999995</v>
      </c>
      <c r="B36" s="39">
        <v>1700</v>
      </c>
      <c r="C36" s="39">
        <v>11440</v>
      </c>
      <c r="D36">
        <f t="shared" si="0"/>
        <v>560.79999999999995</v>
      </c>
      <c r="E36">
        <f t="shared" si="1"/>
        <v>1700</v>
      </c>
      <c r="F36">
        <f t="shared" si="2"/>
        <v>11440</v>
      </c>
      <c r="G36">
        <f t="shared" si="3"/>
        <v>560.79999999999995</v>
      </c>
      <c r="H36">
        <f t="shared" si="4"/>
        <v>11440</v>
      </c>
      <c r="I36">
        <f t="shared" si="5"/>
        <v>1700</v>
      </c>
    </row>
    <row r="37" spans="1:9">
      <c r="A37" s="39">
        <v>560.9</v>
      </c>
      <c r="B37" s="39">
        <v>1970</v>
      </c>
      <c r="C37" s="39">
        <v>13270</v>
      </c>
      <c r="D37">
        <f t="shared" si="0"/>
        <v>560.9</v>
      </c>
      <c r="E37">
        <f t="shared" si="1"/>
        <v>1970</v>
      </c>
      <c r="F37">
        <f t="shared" si="2"/>
        <v>13270</v>
      </c>
      <c r="G37">
        <f t="shared" si="3"/>
        <v>560.9</v>
      </c>
      <c r="H37">
        <f t="shared" si="4"/>
        <v>13270</v>
      </c>
      <c r="I37">
        <f t="shared" si="5"/>
        <v>1970</v>
      </c>
    </row>
    <row r="38" spans="1:9">
      <c r="A38" s="39">
        <v>570</v>
      </c>
      <c r="B38" s="39">
        <v>2260</v>
      </c>
      <c r="C38" s="39">
        <v>15390</v>
      </c>
      <c r="D38">
        <f t="shared" si="0"/>
        <v>570</v>
      </c>
      <c r="E38">
        <f t="shared" si="1"/>
        <v>2260</v>
      </c>
      <c r="F38">
        <f t="shared" si="2"/>
        <v>15390</v>
      </c>
      <c r="G38">
        <f t="shared" si="3"/>
        <v>570</v>
      </c>
      <c r="H38">
        <f t="shared" si="4"/>
        <v>15390</v>
      </c>
      <c r="I38">
        <f t="shared" si="5"/>
        <v>2260</v>
      </c>
    </row>
    <row r="39" spans="1:9">
      <c r="A39" s="39">
        <v>570.1</v>
      </c>
      <c r="B39" s="39">
        <v>2550</v>
      </c>
      <c r="C39" s="39">
        <v>17790</v>
      </c>
      <c r="D39">
        <f t="shared" si="0"/>
        <v>570.1</v>
      </c>
      <c r="E39">
        <f t="shared" si="1"/>
        <v>2550</v>
      </c>
      <c r="F39">
        <f t="shared" si="2"/>
        <v>17790</v>
      </c>
      <c r="G39">
        <f t="shared" si="3"/>
        <v>570.1</v>
      </c>
      <c r="H39">
        <f t="shared" si="4"/>
        <v>17790</v>
      </c>
      <c r="I39">
        <f t="shared" si="5"/>
        <v>2550</v>
      </c>
    </row>
    <row r="40" spans="1:9">
      <c r="A40" s="39">
        <v>570.20000000000005</v>
      </c>
      <c r="B40" s="39">
        <v>2800</v>
      </c>
      <c r="C40" s="39">
        <v>20470</v>
      </c>
      <c r="D40">
        <f t="shared" si="0"/>
        <v>570.20000000000005</v>
      </c>
      <c r="E40">
        <f t="shared" si="1"/>
        <v>2800</v>
      </c>
      <c r="F40">
        <f t="shared" si="2"/>
        <v>20470</v>
      </c>
      <c r="G40">
        <f t="shared" si="3"/>
        <v>570.20000000000005</v>
      </c>
      <c r="H40">
        <f t="shared" si="4"/>
        <v>20470</v>
      </c>
      <c r="I40">
        <f t="shared" si="5"/>
        <v>2800</v>
      </c>
    </row>
    <row r="41" spans="1:9">
      <c r="A41" s="39">
        <v>570.29999999999995</v>
      </c>
      <c r="B41" s="39">
        <v>3050</v>
      </c>
      <c r="C41" s="39">
        <v>23390</v>
      </c>
      <c r="D41">
        <f t="shared" si="0"/>
        <v>570.29999999999995</v>
      </c>
      <c r="E41">
        <f t="shared" si="1"/>
        <v>3050</v>
      </c>
      <c r="F41">
        <f t="shared" si="2"/>
        <v>23390</v>
      </c>
      <c r="G41">
        <f t="shared" si="3"/>
        <v>570.29999999999995</v>
      </c>
      <c r="H41">
        <f t="shared" si="4"/>
        <v>23390</v>
      </c>
      <c r="I41">
        <f t="shared" si="5"/>
        <v>3050</v>
      </c>
    </row>
    <row r="42" spans="1:9">
      <c r="A42" s="39">
        <v>570.4</v>
      </c>
      <c r="B42" s="39">
        <v>3300</v>
      </c>
      <c r="C42" s="39">
        <v>26570</v>
      </c>
      <c r="D42">
        <f t="shared" si="0"/>
        <v>570.4</v>
      </c>
      <c r="E42">
        <f t="shared" si="1"/>
        <v>3300</v>
      </c>
      <c r="F42">
        <f t="shared" si="2"/>
        <v>26570</v>
      </c>
      <c r="G42">
        <f t="shared" si="3"/>
        <v>570.4</v>
      </c>
      <c r="H42">
        <f t="shared" si="4"/>
        <v>26570</v>
      </c>
      <c r="I42">
        <f t="shared" si="5"/>
        <v>3300</v>
      </c>
    </row>
    <row r="43" spans="1:9">
      <c r="A43" s="39">
        <v>570.5</v>
      </c>
      <c r="B43" s="39">
        <v>3550</v>
      </c>
      <c r="C43" s="39">
        <v>29990</v>
      </c>
      <c r="D43">
        <f t="shared" si="0"/>
        <v>570.5</v>
      </c>
      <c r="E43">
        <f t="shared" si="1"/>
        <v>3550</v>
      </c>
      <c r="F43">
        <f t="shared" si="2"/>
        <v>29990</v>
      </c>
      <c r="G43">
        <f t="shared" si="3"/>
        <v>570.5</v>
      </c>
      <c r="H43">
        <f t="shared" si="4"/>
        <v>29990</v>
      </c>
      <c r="I43">
        <f t="shared" si="5"/>
        <v>3550</v>
      </c>
    </row>
    <row r="44" spans="1:9">
      <c r="A44" s="39">
        <v>570.6</v>
      </c>
      <c r="B44" s="39">
        <v>3770</v>
      </c>
      <c r="C44" s="39">
        <v>33650</v>
      </c>
      <c r="D44">
        <f t="shared" si="0"/>
        <v>570.6</v>
      </c>
      <c r="E44">
        <f t="shared" si="1"/>
        <v>3770</v>
      </c>
      <c r="F44">
        <f t="shared" si="2"/>
        <v>33650</v>
      </c>
      <c r="G44">
        <f t="shared" si="3"/>
        <v>570.6</v>
      </c>
      <c r="H44">
        <f t="shared" si="4"/>
        <v>33650</v>
      </c>
      <c r="I44">
        <f t="shared" si="5"/>
        <v>3770</v>
      </c>
    </row>
    <row r="45" spans="1:9">
      <c r="A45" s="39">
        <v>570.70000000000005</v>
      </c>
      <c r="B45" s="39">
        <v>4000</v>
      </c>
      <c r="C45" s="39">
        <v>37540</v>
      </c>
      <c r="D45">
        <f t="shared" si="0"/>
        <v>570.70000000000005</v>
      </c>
      <c r="E45">
        <f t="shared" si="1"/>
        <v>4000</v>
      </c>
      <c r="F45">
        <f t="shared" si="2"/>
        <v>37540</v>
      </c>
      <c r="G45">
        <f t="shared" si="3"/>
        <v>570.70000000000005</v>
      </c>
      <c r="H45">
        <f t="shared" si="4"/>
        <v>37540</v>
      </c>
      <c r="I45">
        <f t="shared" si="5"/>
        <v>4000</v>
      </c>
    </row>
    <row r="46" spans="1:9">
      <c r="A46" s="39">
        <v>570.79999999999995</v>
      </c>
      <c r="B46" s="39">
        <v>4230</v>
      </c>
      <c r="C46" s="39">
        <v>41660</v>
      </c>
      <c r="D46">
        <f t="shared" si="0"/>
        <v>570.79999999999995</v>
      </c>
      <c r="E46">
        <f t="shared" si="1"/>
        <v>4230</v>
      </c>
      <c r="F46">
        <f t="shared" si="2"/>
        <v>41660</v>
      </c>
      <c r="G46">
        <f t="shared" si="3"/>
        <v>570.79999999999995</v>
      </c>
      <c r="H46">
        <f t="shared" si="4"/>
        <v>41660</v>
      </c>
      <c r="I46">
        <f t="shared" si="5"/>
        <v>4230</v>
      </c>
    </row>
    <row r="47" spans="1:9">
      <c r="A47" s="39">
        <v>570.9</v>
      </c>
      <c r="B47" s="39">
        <v>4440</v>
      </c>
      <c r="C47" s="39">
        <v>45990</v>
      </c>
      <c r="D47">
        <f t="shared" si="0"/>
        <v>570.9</v>
      </c>
      <c r="E47">
        <f t="shared" si="1"/>
        <v>4440</v>
      </c>
      <c r="F47">
        <f t="shared" si="2"/>
        <v>45990</v>
      </c>
      <c r="G47">
        <f t="shared" si="3"/>
        <v>570.9</v>
      </c>
      <c r="H47">
        <f t="shared" si="4"/>
        <v>45990</v>
      </c>
      <c r="I47">
        <f t="shared" si="5"/>
        <v>4440</v>
      </c>
    </row>
    <row r="48" spans="1:9">
      <c r="A48" s="39">
        <v>580</v>
      </c>
      <c r="B48" s="39">
        <v>4640</v>
      </c>
      <c r="C48" s="39">
        <v>109500</v>
      </c>
      <c r="D48">
        <f t="shared" si="0"/>
        <v>580</v>
      </c>
      <c r="E48">
        <f t="shared" si="1"/>
        <v>4640</v>
      </c>
      <c r="F48">
        <f t="shared" si="2"/>
        <v>109500</v>
      </c>
      <c r="G48">
        <f t="shared" si="3"/>
        <v>580</v>
      </c>
      <c r="H48">
        <f t="shared" si="4"/>
        <v>109500</v>
      </c>
      <c r="I48">
        <f t="shared" si="5"/>
        <v>4640</v>
      </c>
    </row>
    <row r="49" spans="1:9">
      <c r="A49" s="39">
        <v>580.1</v>
      </c>
      <c r="B49" s="39">
        <v>4890</v>
      </c>
      <c r="C49" s="39">
        <v>116900</v>
      </c>
      <c r="D49">
        <f t="shared" si="0"/>
        <v>580.1</v>
      </c>
      <c r="E49">
        <f t="shared" si="1"/>
        <v>4890</v>
      </c>
      <c r="F49">
        <f t="shared" si="2"/>
        <v>116900</v>
      </c>
      <c r="G49">
        <f t="shared" si="3"/>
        <v>580.1</v>
      </c>
      <c r="H49">
        <f t="shared" si="4"/>
        <v>116900</v>
      </c>
      <c r="I49">
        <f t="shared" si="5"/>
        <v>4890</v>
      </c>
    </row>
    <row r="50" spans="1:9">
      <c r="A50" s="39">
        <v>580.20000000000005</v>
      </c>
      <c r="B50" s="39">
        <v>5120</v>
      </c>
      <c r="C50" s="39">
        <v>124600</v>
      </c>
      <c r="D50">
        <f t="shared" si="0"/>
        <v>580.20000000000005</v>
      </c>
      <c r="E50">
        <f t="shared" si="1"/>
        <v>5120</v>
      </c>
      <c r="F50">
        <f t="shared" si="2"/>
        <v>124600</v>
      </c>
      <c r="G50">
        <f t="shared" si="3"/>
        <v>580.20000000000005</v>
      </c>
      <c r="H50">
        <f t="shared" si="4"/>
        <v>124600</v>
      </c>
      <c r="I50">
        <f t="shared" si="5"/>
        <v>5120</v>
      </c>
    </row>
    <row r="51" spans="1:9">
      <c r="A51" s="39">
        <v>580.29999999999995</v>
      </c>
      <c r="B51" s="39">
        <v>5350</v>
      </c>
      <c r="C51" s="39">
        <v>132500</v>
      </c>
      <c r="D51">
        <f t="shared" si="0"/>
        <v>580.29999999999995</v>
      </c>
      <c r="E51">
        <f t="shared" si="1"/>
        <v>5350</v>
      </c>
      <c r="F51">
        <f t="shared" si="2"/>
        <v>132500</v>
      </c>
      <c r="G51">
        <f t="shared" si="3"/>
        <v>580.29999999999995</v>
      </c>
      <c r="H51">
        <f t="shared" si="4"/>
        <v>132500</v>
      </c>
      <c r="I51">
        <f t="shared" si="5"/>
        <v>5350</v>
      </c>
    </row>
    <row r="52" spans="1:9">
      <c r="A52" s="39">
        <v>580.4</v>
      </c>
      <c r="B52" s="39">
        <v>5600</v>
      </c>
      <c r="C52" s="39">
        <v>140800</v>
      </c>
      <c r="D52">
        <f t="shared" si="0"/>
        <v>580.4</v>
      </c>
      <c r="E52">
        <f t="shared" si="1"/>
        <v>5600</v>
      </c>
      <c r="F52">
        <f t="shared" si="2"/>
        <v>140800</v>
      </c>
      <c r="G52">
        <f t="shared" si="3"/>
        <v>580.4</v>
      </c>
      <c r="H52">
        <f t="shared" si="4"/>
        <v>140800</v>
      </c>
      <c r="I52">
        <f t="shared" si="5"/>
        <v>5600</v>
      </c>
    </row>
    <row r="53" spans="1:9">
      <c r="A53" s="39">
        <v>580.5</v>
      </c>
      <c r="B53" s="39">
        <v>5850</v>
      </c>
      <c r="C53" s="39">
        <v>149300</v>
      </c>
      <c r="D53">
        <f t="shared" si="0"/>
        <v>580.5</v>
      </c>
      <c r="E53">
        <f t="shared" si="1"/>
        <v>5850</v>
      </c>
      <c r="F53">
        <f t="shared" si="2"/>
        <v>149300</v>
      </c>
      <c r="G53">
        <f t="shared" si="3"/>
        <v>580.5</v>
      </c>
      <c r="H53">
        <f t="shared" si="4"/>
        <v>149300</v>
      </c>
      <c r="I53">
        <f t="shared" si="5"/>
        <v>5850</v>
      </c>
    </row>
    <row r="54" spans="1:9">
      <c r="A54" s="39">
        <v>580.6</v>
      </c>
      <c r="B54" s="39">
        <v>6120</v>
      </c>
      <c r="C54" s="39">
        <v>158200</v>
      </c>
      <c r="D54">
        <f t="shared" si="0"/>
        <v>580.6</v>
      </c>
      <c r="E54">
        <f t="shared" si="1"/>
        <v>6120</v>
      </c>
      <c r="F54">
        <f t="shared" si="2"/>
        <v>158200</v>
      </c>
      <c r="G54">
        <f t="shared" si="3"/>
        <v>580.6</v>
      </c>
      <c r="H54">
        <f t="shared" si="4"/>
        <v>158200</v>
      </c>
      <c r="I54">
        <f t="shared" si="5"/>
        <v>6120</v>
      </c>
    </row>
    <row r="55" spans="1:9">
      <c r="A55" s="39">
        <v>580.70000000000005</v>
      </c>
      <c r="B55" s="39">
        <v>6400</v>
      </c>
      <c r="C55" s="39">
        <v>167400</v>
      </c>
      <c r="D55">
        <f t="shared" si="0"/>
        <v>580.70000000000005</v>
      </c>
      <c r="E55">
        <f t="shared" si="1"/>
        <v>6400</v>
      </c>
      <c r="F55">
        <f t="shared" si="2"/>
        <v>167400</v>
      </c>
      <c r="G55">
        <f t="shared" si="3"/>
        <v>580.70000000000005</v>
      </c>
      <c r="H55">
        <f t="shared" si="4"/>
        <v>167400</v>
      </c>
      <c r="I55">
        <f t="shared" si="5"/>
        <v>6400</v>
      </c>
    </row>
    <row r="56" spans="1:9">
      <c r="A56" s="39">
        <v>580.79999999999995</v>
      </c>
      <c r="B56" s="39">
        <v>6670</v>
      </c>
      <c r="C56" s="39">
        <v>177000</v>
      </c>
      <c r="D56">
        <f t="shared" si="0"/>
        <v>580.79999999999995</v>
      </c>
      <c r="E56">
        <f t="shared" si="1"/>
        <v>6670</v>
      </c>
      <c r="F56">
        <f t="shared" si="2"/>
        <v>177000</v>
      </c>
      <c r="G56">
        <f t="shared" si="3"/>
        <v>580.79999999999995</v>
      </c>
      <c r="H56">
        <f t="shared" si="4"/>
        <v>177000</v>
      </c>
      <c r="I56">
        <f t="shared" si="5"/>
        <v>6670</v>
      </c>
    </row>
    <row r="57" spans="1:9">
      <c r="A57" s="39">
        <v>580.9</v>
      </c>
      <c r="B57" s="39">
        <v>7000</v>
      </c>
      <c r="C57" s="39">
        <v>186900</v>
      </c>
      <c r="D57">
        <f t="shared" si="0"/>
        <v>580.9</v>
      </c>
      <c r="E57">
        <f t="shared" si="1"/>
        <v>7000</v>
      </c>
      <c r="F57">
        <f t="shared" si="2"/>
        <v>186900</v>
      </c>
      <c r="G57">
        <f t="shared" si="3"/>
        <v>580.9</v>
      </c>
      <c r="H57">
        <f t="shared" si="4"/>
        <v>186900</v>
      </c>
      <c r="I57">
        <f t="shared" si="5"/>
        <v>7000</v>
      </c>
    </row>
    <row r="58" spans="1:9">
      <c r="A58" s="39">
        <v>590</v>
      </c>
      <c r="B58" s="39">
        <v>7290</v>
      </c>
      <c r="C58" s="39">
        <v>197100</v>
      </c>
      <c r="D58">
        <f t="shared" si="0"/>
        <v>590</v>
      </c>
      <c r="E58">
        <f t="shared" si="1"/>
        <v>7290</v>
      </c>
      <c r="F58">
        <f t="shared" si="2"/>
        <v>197100</v>
      </c>
      <c r="G58">
        <f t="shared" si="3"/>
        <v>590</v>
      </c>
      <c r="H58">
        <f t="shared" si="4"/>
        <v>197100</v>
      </c>
      <c r="I58">
        <f t="shared" si="5"/>
        <v>7290</v>
      </c>
    </row>
    <row r="59" spans="1:9">
      <c r="A59" s="39">
        <v>590.1</v>
      </c>
      <c r="B59" s="39">
        <v>7540</v>
      </c>
      <c r="C59" s="39">
        <v>207800</v>
      </c>
      <c r="D59">
        <f t="shared" si="0"/>
        <v>590.1</v>
      </c>
      <c r="E59">
        <f t="shared" si="1"/>
        <v>7540</v>
      </c>
      <c r="F59">
        <f t="shared" si="2"/>
        <v>207800</v>
      </c>
      <c r="G59">
        <f t="shared" si="3"/>
        <v>590.1</v>
      </c>
      <c r="H59">
        <f t="shared" si="4"/>
        <v>207800</v>
      </c>
      <c r="I59">
        <f t="shared" si="5"/>
        <v>7540</v>
      </c>
    </row>
    <row r="60" spans="1:9">
      <c r="A60" s="39">
        <v>590.20000000000005</v>
      </c>
      <c r="B60" s="39">
        <v>7810</v>
      </c>
      <c r="C60" s="39">
        <v>218800</v>
      </c>
      <c r="D60">
        <f t="shared" si="0"/>
        <v>590.20000000000005</v>
      </c>
      <c r="E60">
        <f t="shared" si="1"/>
        <v>7810</v>
      </c>
      <c r="F60">
        <f t="shared" si="2"/>
        <v>218800</v>
      </c>
      <c r="G60">
        <f t="shared" si="3"/>
        <v>590.20000000000005</v>
      </c>
      <c r="H60">
        <f t="shared" si="4"/>
        <v>218800</v>
      </c>
      <c r="I60">
        <f t="shared" si="5"/>
        <v>7810</v>
      </c>
    </row>
    <row r="61" spans="1:9">
      <c r="A61" s="39">
        <v>590.29999999999995</v>
      </c>
      <c r="B61" s="39">
        <v>8100</v>
      </c>
      <c r="C61" s="39">
        <v>230200</v>
      </c>
      <c r="D61">
        <f t="shared" si="0"/>
        <v>590.29999999999995</v>
      </c>
      <c r="E61">
        <f t="shared" si="1"/>
        <v>8100</v>
      </c>
      <c r="F61">
        <f t="shared" si="2"/>
        <v>230200</v>
      </c>
      <c r="G61">
        <f t="shared" si="3"/>
        <v>590.29999999999995</v>
      </c>
      <c r="H61">
        <f t="shared" si="4"/>
        <v>230200</v>
      </c>
      <c r="I61">
        <f t="shared" si="5"/>
        <v>8100</v>
      </c>
    </row>
    <row r="62" spans="1:9">
      <c r="A62" s="39">
        <v>590.4</v>
      </c>
      <c r="B62" s="39">
        <v>8400</v>
      </c>
      <c r="C62" s="39">
        <v>242000</v>
      </c>
      <c r="D62">
        <f t="shared" si="0"/>
        <v>590.4</v>
      </c>
      <c r="E62">
        <f t="shared" si="1"/>
        <v>8400</v>
      </c>
      <c r="F62">
        <f t="shared" si="2"/>
        <v>242000</v>
      </c>
      <c r="G62">
        <f t="shared" si="3"/>
        <v>590.4</v>
      </c>
      <c r="H62">
        <f t="shared" si="4"/>
        <v>242000</v>
      </c>
      <c r="I62">
        <f t="shared" si="5"/>
        <v>8400</v>
      </c>
    </row>
    <row r="63" spans="1:9">
      <c r="A63" s="39">
        <v>590.5</v>
      </c>
      <c r="B63" s="39">
        <v>8710</v>
      </c>
      <c r="C63" s="39">
        <v>254300</v>
      </c>
      <c r="D63">
        <f t="shared" si="0"/>
        <v>590.5</v>
      </c>
      <c r="E63">
        <f t="shared" si="1"/>
        <v>8710</v>
      </c>
      <c r="F63">
        <f t="shared" si="2"/>
        <v>254300</v>
      </c>
      <c r="G63">
        <f t="shared" si="3"/>
        <v>590.5</v>
      </c>
      <c r="H63">
        <f t="shared" si="4"/>
        <v>254300</v>
      </c>
      <c r="I63">
        <f t="shared" si="5"/>
        <v>8710</v>
      </c>
    </row>
    <row r="64" spans="1:9">
      <c r="A64" s="39">
        <v>590.6</v>
      </c>
      <c r="B64" s="39">
        <v>9040</v>
      </c>
      <c r="C64" s="39">
        <v>266900</v>
      </c>
      <c r="D64">
        <f t="shared" si="0"/>
        <v>590.6</v>
      </c>
      <c r="E64">
        <f t="shared" si="1"/>
        <v>9040</v>
      </c>
      <c r="F64">
        <f t="shared" si="2"/>
        <v>266900</v>
      </c>
      <c r="G64">
        <f t="shared" si="3"/>
        <v>590.6</v>
      </c>
      <c r="H64">
        <f t="shared" si="4"/>
        <v>266900</v>
      </c>
      <c r="I64">
        <f t="shared" si="5"/>
        <v>9040</v>
      </c>
    </row>
    <row r="65" spans="1:9">
      <c r="A65" s="39">
        <v>590.70000000000005</v>
      </c>
      <c r="B65" s="39">
        <v>9380</v>
      </c>
      <c r="C65" s="39">
        <v>280000</v>
      </c>
      <c r="D65">
        <f t="shared" ref="D65:D98" si="6">A65</f>
        <v>590.70000000000005</v>
      </c>
      <c r="E65">
        <f t="shared" ref="E65:E98" si="7">B65</f>
        <v>9380</v>
      </c>
      <c r="F65">
        <f t="shared" ref="F65:F98" si="8">C65</f>
        <v>280000</v>
      </c>
      <c r="G65">
        <f t="shared" si="3"/>
        <v>590.70000000000005</v>
      </c>
      <c r="H65">
        <f t="shared" si="4"/>
        <v>280000</v>
      </c>
      <c r="I65">
        <f t="shared" si="5"/>
        <v>9380</v>
      </c>
    </row>
    <row r="66" spans="1:9">
      <c r="A66" s="39">
        <v>590.79999999999995</v>
      </c>
      <c r="B66" s="39">
        <v>9700</v>
      </c>
      <c r="C66" s="39">
        <v>293400</v>
      </c>
      <c r="D66">
        <f t="shared" si="6"/>
        <v>590.79999999999995</v>
      </c>
      <c r="E66">
        <f t="shared" si="7"/>
        <v>9700</v>
      </c>
      <c r="F66">
        <f t="shared" si="8"/>
        <v>293400</v>
      </c>
      <c r="G66">
        <f t="shared" ref="G66:G98" si="9">A66</f>
        <v>590.79999999999995</v>
      </c>
      <c r="H66">
        <f t="shared" ref="H66:H98" si="10">C66</f>
        <v>293400</v>
      </c>
      <c r="I66">
        <f t="shared" ref="I66:I98" si="11">B66</f>
        <v>9700</v>
      </c>
    </row>
    <row r="67" spans="1:9">
      <c r="A67" s="39">
        <v>590.9</v>
      </c>
      <c r="B67" s="39">
        <v>10080</v>
      </c>
      <c r="C67" s="39">
        <v>307300</v>
      </c>
      <c r="D67">
        <f t="shared" si="6"/>
        <v>590.9</v>
      </c>
      <c r="E67">
        <f t="shared" si="7"/>
        <v>10080</v>
      </c>
      <c r="F67">
        <f t="shared" si="8"/>
        <v>307300</v>
      </c>
      <c r="G67">
        <f t="shared" si="9"/>
        <v>590.9</v>
      </c>
      <c r="H67">
        <f t="shared" si="10"/>
        <v>307300</v>
      </c>
      <c r="I67">
        <f t="shared" si="11"/>
        <v>10080</v>
      </c>
    </row>
    <row r="68" spans="1:9">
      <c r="A68" s="39">
        <v>600</v>
      </c>
      <c r="B68" s="39">
        <v>10460</v>
      </c>
      <c r="C68" s="39">
        <v>321600</v>
      </c>
      <c r="D68">
        <f t="shared" si="6"/>
        <v>600</v>
      </c>
      <c r="E68">
        <f t="shared" si="7"/>
        <v>10460</v>
      </c>
      <c r="F68">
        <f t="shared" si="8"/>
        <v>321600</v>
      </c>
      <c r="G68">
        <f t="shared" si="9"/>
        <v>600</v>
      </c>
      <c r="H68">
        <f t="shared" si="10"/>
        <v>321600</v>
      </c>
      <c r="I68">
        <f t="shared" si="11"/>
        <v>10460</v>
      </c>
    </row>
    <row r="69" spans="1:9">
      <c r="A69" s="39">
        <v>600.1</v>
      </c>
      <c r="B69" s="39">
        <v>10820</v>
      </c>
      <c r="C69" s="39">
        <v>336400</v>
      </c>
      <c r="D69">
        <f t="shared" si="6"/>
        <v>600.1</v>
      </c>
      <c r="E69">
        <f t="shared" si="7"/>
        <v>10820</v>
      </c>
      <c r="F69">
        <f t="shared" si="8"/>
        <v>336400</v>
      </c>
      <c r="G69">
        <f t="shared" si="9"/>
        <v>600.1</v>
      </c>
      <c r="H69">
        <f t="shared" si="10"/>
        <v>336400</v>
      </c>
      <c r="I69">
        <f t="shared" si="11"/>
        <v>10820</v>
      </c>
    </row>
    <row r="70" spans="1:9">
      <c r="A70" s="39">
        <v>600.20000000000005</v>
      </c>
      <c r="B70" s="39">
        <v>11220</v>
      </c>
      <c r="C70" s="39">
        <v>351600</v>
      </c>
      <c r="D70">
        <f t="shared" si="6"/>
        <v>600.20000000000005</v>
      </c>
      <c r="E70">
        <f t="shared" si="7"/>
        <v>11220</v>
      </c>
      <c r="F70">
        <f t="shared" si="8"/>
        <v>351600</v>
      </c>
      <c r="G70">
        <f t="shared" si="9"/>
        <v>600.20000000000005</v>
      </c>
      <c r="H70">
        <f t="shared" si="10"/>
        <v>351600</v>
      </c>
      <c r="I70">
        <f t="shared" si="11"/>
        <v>11220</v>
      </c>
    </row>
    <row r="71" spans="1:9">
      <c r="A71" s="39">
        <v>600.29999999999995</v>
      </c>
      <c r="B71" s="39">
        <v>11600</v>
      </c>
      <c r="C71" s="39">
        <v>367300</v>
      </c>
      <c r="D71">
        <f t="shared" si="6"/>
        <v>600.29999999999995</v>
      </c>
      <c r="E71">
        <f t="shared" si="7"/>
        <v>11600</v>
      </c>
      <c r="F71">
        <f t="shared" si="8"/>
        <v>367300</v>
      </c>
      <c r="G71">
        <f t="shared" si="9"/>
        <v>600.29999999999995</v>
      </c>
      <c r="H71">
        <f t="shared" si="10"/>
        <v>367300</v>
      </c>
      <c r="I71">
        <f t="shared" si="11"/>
        <v>11600</v>
      </c>
    </row>
    <row r="72" spans="1:9">
      <c r="A72" s="39">
        <v>600.4</v>
      </c>
      <c r="B72" s="39">
        <v>12000</v>
      </c>
      <c r="C72" s="39">
        <v>383400</v>
      </c>
      <c r="D72">
        <f t="shared" si="6"/>
        <v>600.4</v>
      </c>
      <c r="E72">
        <f t="shared" si="7"/>
        <v>12000</v>
      </c>
      <c r="F72">
        <f t="shared" si="8"/>
        <v>383400</v>
      </c>
      <c r="G72">
        <f t="shared" si="9"/>
        <v>600.4</v>
      </c>
      <c r="H72">
        <f t="shared" si="10"/>
        <v>383400</v>
      </c>
      <c r="I72">
        <f t="shared" si="11"/>
        <v>12000</v>
      </c>
    </row>
    <row r="73" spans="1:9">
      <c r="A73" s="39">
        <v>600.5</v>
      </c>
      <c r="B73" s="39">
        <v>12520</v>
      </c>
      <c r="C73" s="39">
        <v>400000</v>
      </c>
      <c r="D73">
        <f t="shared" si="6"/>
        <v>600.5</v>
      </c>
      <c r="E73">
        <f t="shared" si="7"/>
        <v>12520</v>
      </c>
      <c r="F73">
        <f t="shared" si="8"/>
        <v>400000</v>
      </c>
      <c r="G73">
        <f t="shared" si="9"/>
        <v>600.5</v>
      </c>
      <c r="H73">
        <f t="shared" si="10"/>
        <v>400000</v>
      </c>
      <c r="I73">
        <f t="shared" si="11"/>
        <v>12520</v>
      </c>
    </row>
    <row r="74" spans="1:9">
      <c r="A74" s="39">
        <v>600.6</v>
      </c>
      <c r="B74" s="39">
        <v>12820</v>
      </c>
      <c r="C74" s="39">
        <v>417100</v>
      </c>
      <c r="D74">
        <f t="shared" si="6"/>
        <v>600.6</v>
      </c>
      <c r="E74">
        <f t="shared" si="7"/>
        <v>12820</v>
      </c>
      <c r="F74">
        <f t="shared" si="8"/>
        <v>417100</v>
      </c>
      <c r="G74">
        <f t="shared" si="9"/>
        <v>600.6</v>
      </c>
      <c r="H74">
        <f t="shared" si="10"/>
        <v>417100</v>
      </c>
      <c r="I74">
        <f t="shared" si="11"/>
        <v>12820</v>
      </c>
    </row>
    <row r="75" spans="1:9">
      <c r="A75" s="39">
        <v>600.70000000000005</v>
      </c>
      <c r="B75" s="39">
        <v>13240</v>
      </c>
      <c r="C75" s="39">
        <v>434800</v>
      </c>
      <c r="D75">
        <f t="shared" si="6"/>
        <v>600.70000000000005</v>
      </c>
      <c r="E75">
        <f t="shared" si="7"/>
        <v>13240</v>
      </c>
      <c r="F75">
        <f t="shared" si="8"/>
        <v>434800</v>
      </c>
      <c r="G75">
        <f t="shared" si="9"/>
        <v>600.70000000000005</v>
      </c>
      <c r="H75">
        <f t="shared" si="10"/>
        <v>434800</v>
      </c>
      <c r="I75">
        <f t="shared" si="11"/>
        <v>13240</v>
      </c>
    </row>
    <row r="76" spans="1:9">
      <c r="A76" s="39">
        <v>600.79999999999995</v>
      </c>
      <c r="B76" s="39">
        <v>13680</v>
      </c>
      <c r="C76" s="39">
        <v>452900</v>
      </c>
      <c r="D76">
        <f t="shared" si="6"/>
        <v>600.79999999999995</v>
      </c>
      <c r="E76">
        <f t="shared" si="7"/>
        <v>13680</v>
      </c>
      <c r="F76">
        <f t="shared" si="8"/>
        <v>452900</v>
      </c>
      <c r="G76">
        <f t="shared" si="9"/>
        <v>600.79999999999995</v>
      </c>
      <c r="H76">
        <f t="shared" si="10"/>
        <v>452900</v>
      </c>
      <c r="I76">
        <f t="shared" si="11"/>
        <v>13680</v>
      </c>
    </row>
    <row r="77" spans="1:9">
      <c r="A77" s="39">
        <v>600.9</v>
      </c>
      <c r="B77" s="39">
        <v>14090</v>
      </c>
      <c r="C77" s="39">
        <v>471500</v>
      </c>
      <c r="D77">
        <f t="shared" si="6"/>
        <v>600.9</v>
      </c>
      <c r="E77">
        <f t="shared" si="7"/>
        <v>14090</v>
      </c>
      <c r="F77">
        <f t="shared" si="8"/>
        <v>471500</v>
      </c>
      <c r="G77">
        <f t="shared" si="9"/>
        <v>600.9</v>
      </c>
      <c r="H77">
        <f t="shared" si="10"/>
        <v>471500</v>
      </c>
      <c r="I77">
        <f t="shared" si="11"/>
        <v>14090</v>
      </c>
    </row>
    <row r="78" spans="1:9">
      <c r="A78" s="39">
        <v>610</v>
      </c>
      <c r="B78" s="39">
        <v>14530</v>
      </c>
      <c r="C78" s="39">
        <v>491200</v>
      </c>
      <c r="D78">
        <f t="shared" si="6"/>
        <v>610</v>
      </c>
      <c r="E78">
        <f t="shared" si="7"/>
        <v>14530</v>
      </c>
      <c r="F78">
        <f t="shared" si="8"/>
        <v>491200</v>
      </c>
      <c r="G78">
        <f t="shared" si="9"/>
        <v>610</v>
      </c>
      <c r="H78">
        <f t="shared" si="10"/>
        <v>491200</v>
      </c>
      <c r="I78">
        <f t="shared" si="11"/>
        <v>14530</v>
      </c>
    </row>
    <row r="79" spans="1:9">
      <c r="A79" s="39">
        <v>610.1</v>
      </c>
      <c r="B79" s="39">
        <v>15000</v>
      </c>
      <c r="C79" s="39">
        <v>511900</v>
      </c>
      <c r="D79">
        <f t="shared" si="6"/>
        <v>610.1</v>
      </c>
      <c r="E79">
        <f t="shared" si="7"/>
        <v>15000</v>
      </c>
      <c r="F79">
        <f t="shared" si="8"/>
        <v>511900</v>
      </c>
      <c r="G79">
        <f t="shared" si="9"/>
        <v>610.1</v>
      </c>
      <c r="H79">
        <f t="shared" si="10"/>
        <v>511900</v>
      </c>
      <c r="I79">
        <f t="shared" si="11"/>
        <v>15000</v>
      </c>
    </row>
    <row r="80" spans="1:9">
      <c r="A80" s="39">
        <v>610.20000000000005</v>
      </c>
      <c r="B80" s="39">
        <v>15440</v>
      </c>
      <c r="C80" s="39">
        <v>533300</v>
      </c>
      <c r="D80">
        <f t="shared" si="6"/>
        <v>610.20000000000005</v>
      </c>
      <c r="E80">
        <f t="shared" si="7"/>
        <v>15440</v>
      </c>
      <c r="F80">
        <f t="shared" si="8"/>
        <v>533300</v>
      </c>
      <c r="G80">
        <f t="shared" si="9"/>
        <v>610.20000000000005</v>
      </c>
      <c r="H80">
        <f t="shared" si="10"/>
        <v>533300</v>
      </c>
      <c r="I80">
        <f t="shared" si="11"/>
        <v>15440</v>
      </c>
    </row>
    <row r="81" spans="1:9">
      <c r="A81" s="39">
        <v>610.29999999999995</v>
      </c>
      <c r="B81" s="39">
        <v>15900</v>
      </c>
      <c r="C81" s="39">
        <v>555300</v>
      </c>
      <c r="D81">
        <f t="shared" si="6"/>
        <v>610.29999999999995</v>
      </c>
      <c r="E81">
        <f t="shared" si="7"/>
        <v>15900</v>
      </c>
      <c r="F81">
        <f t="shared" si="8"/>
        <v>555300</v>
      </c>
      <c r="G81">
        <f t="shared" si="9"/>
        <v>610.29999999999995</v>
      </c>
      <c r="H81">
        <f t="shared" si="10"/>
        <v>555300</v>
      </c>
      <c r="I81">
        <f t="shared" si="11"/>
        <v>15900</v>
      </c>
    </row>
    <row r="82" spans="1:9">
      <c r="A82" s="39">
        <v>610.4</v>
      </c>
      <c r="B82" s="39">
        <v>16400</v>
      </c>
      <c r="C82" s="39">
        <v>578100</v>
      </c>
      <c r="D82">
        <f t="shared" si="6"/>
        <v>610.4</v>
      </c>
      <c r="E82">
        <f t="shared" si="7"/>
        <v>16400</v>
      </c>
      <c r="F82">
        <f t="shared" si="8"/>
        <v>578100</v>
      </c>
      <c r="G82">
        <f t="shared" si="9"/>
        <v>610.4</v>
      </c>
      <c r="H82">
        <f t="shared" si="10"/>
        <v>578100</v>
      </c>
      <c r="I82">
        <f t="shared" si="11"/>
        <v>16400</v>
      </c>
    </row>
    <row r="83" spans="1:9">
      <c r="A83" s="39">
        <v>610.5</v>
      </c>
      <c r="B83" s="39">
        <v>16840</v>
      </c>
      <c r="C83" s="39">
        <v>601500</v>
      </c>
      <c r="D83">
        <f t="shared" si="6"/>
        <v>610.5</v>
      </c>
      <c r="E83">
        <f t="shared" si="7"/>
        <v>16840</v>
      </c>
      <c r="F83">
        <f t="shared" si="8"/>
        <v>601500</v>
      </c>
      <c r="G83">
        <f t="shared" si="9"/>
        <v>610.5</v>
      </c>
      <c r="H83">
        <f t="shared" si="10"/>
        <v>601500</v>
      </c>
      <c r="I83">
        <f t="shared" si="11"/>
        <v>16840</v>
      </c>
    </row>
    <row r="84" spans="1:9">
      <c r="A84" s="39">
        <v>610.6</v>
      </c>
      <c r="B84" s="39">
        <v>17360</v>
      </c>
      <c r="C84" s="39">
        <v>625500</v>
      </c>
      <c r="D84">
        <f t="shared" si="6"/>
        <v>610.6</v>
      </c>
      <c r="E84">
        <f t="shared" si="7"/>
        <v>17360</v>
      </c>
      <c r="F84">
        <f t="shared" si="8"/>
        <v>625500</v>
      </c>
      <c r="G84">
        <f t="shared" si="9"/>
        <v>610.6</v>
      </c>
      <c r="H84">
        <f t="shared" si="10"/>
        <v>625500</v>
      </c>
      <c r="I84">
        <f t="shared" si="11"/>
        <v>17360</v>
      </c>
    </row>
    <row r="85" spans="1:9">
      <c r="A85" s="39">
        <v>610.70000000000005</v>
      </c>
      <c r="B85" s="39">
        <v>17860</v>
      </c>
      <c r="C85" s="39">
        <v>434800</v>
      </c>
      <c r="D85">
        <f t="shared" si="6"/>
        <v>610.70000000000005</v>
      </c>
      <c r="E85">
        <f t="shared" si="7"/>
        <v>17860</v>
      </c>
      <c r="F85">
        <f t="shared" si="8"/>
        <v>434800</v>
      </c>
      <c r="G85">
        <f t="shared" si="9"/>
        <v>610.70000000000005</v>
      </c>
      <c r="H85">
        <f t="shared" si="10"/>
        <v>434800</v>
      </c>
      <c r="I85">
        <f t="shared" si="11"/>
        <v>17860</v>
      </c>
    </row>
    <row r="86" spans="1:9">
      <c r="A86" s="39">
        <v>610.79999999999995</v>
      </c>
      <c r="B86" s="39">
        <v>18400</v>
      </c>
      <c r="C86" s="39">
        <v>452900</v>
      </c>
      <c r="D86">
        <f t="shared" si="6"/>
        <v>610.79999999999995</v>
      </c>
      <c r="E86">
        <f t="shared" si="7"/>
        <v>18400</v>
      </c>
      <c r="F86">
        <f t="shared" si="8"/>
        <v>452900</v>
      </c>
      <c r="G86">
        <f t="shared" si="9"/>
        <v>610.79999999999995</v>
      </c>
      <c r="H86">
        <f t="shared" si="10"/>
        <v>452900</v>
      </c>
      <c r="I86">
        <f t="shared" si="11"/>
        <v>18400</v>
      </c>
    </row>
    <row r="87" spans="1:9">
      <c r="A87" s="39">
        <v>610.9</v>
      </c>
      <c r="B87" s="39">
        <v>18900</v>
      </c>
      <c r="C87" s="39">
        <v>471500</v>
      </c>
      <c r="D87">
        <f t="shared" si="6"/>
        <v>610.9</v>
      </c>
      <c r="E87">
        <f t="shared" si="7"/>
        <v>18900</v>
      </c>
      <c r="F87">
        <f t="shared" si="8"/>
        <v>471500</v>
      </c>
      <c r="G87">
        <f t="shared" si="9"/>
        <v>610.9</v>
      </c>
      <c r="H87">
        <f t="shared" si="10"/>
        <v>471500</v>
      </c>
      <c r="I87">
        <f t="shared" si="11"/>
        <v>18900</v>
      </c>
    </row>
    <row r="88" spans="1:9">
      <c r="A88" s="39">
        <v>620</v>
      </c>
      <c r="B88" s="39">
        <v>20460</v>
      </c>
      <c r="C88" s="39">
        <v>491200</v>
      </c>
      <c r="D88">
        <f t="shared" si="6"/>
        <v>620</v>
      </c>
      <c r="E88">
        <f t="shared" si="7"/>
        <v>20460</v>
      </c>
      <c r="F88">
        <f t="shared" si="8"/>
        <v>491200</v>
      </c>
      <c r="G88">
        <f t="shared" si="9"/>
        <v>620</v>
      </c>
      <c r="H88">
        <f t="shared" si="10"/>
        <v>491200</v>
      </c>
      <c r="I88">
        <f t="shared" si="11"/>
        <v>20460</v>
      </c>
    </row>
    <row r="89" spans="1:9">
      <c r="A89" s="39">
        <v>620.1</v>
      </c>
      <c r="B89" s="39">
        <v>21000</v>
      </c>
      <c r="C89" s="39">
        <v>511900</v>
      </c>
      <c r="D89">
        <f t="shared" si="6"/>
        <v>620.1</v>
      </c>
      <c r="E89">
        <f t="shared" si="7"/>
        <v>21000</v>
      </c>
      <c r="F89">
        <f t="shared" si="8"/>
        <v>511900</v>
      </c>
      <c r="G89">
        <f t="shared" si="9"/>
        <v>620.1</v>
      </c>
      <c r="H89">
        <f t="shared" si="10"/>
        <v>511900</v>
      </c>
      <c r="I89">
        <f t="shared" si="11"/>
        <v>21000</v>
      </c>
    </row>
    <row r="90" spans="1:9">
      <c r="A90" s="39">
        <v>620.20000000000005</v>
      </c>
      <c r="B90" s="39">
        <v>21700</v>
      </c>
      <c r="C90" s="39">
        <v>533300</v>
      </c>
      <c r="D90">
        <f t="shared" si="6"/>
        <v>620.20000000000005</v>
      </c>
      <c r="E90">
        <f t="shared" si="7"/>
        <v>21700</v>
      </c>
      <c r="F90">
        <f t="shared" si="8"/>
        <v>533300</v>
      </c>
      <c r="G90">
        <f t="shared" si="9"/>
        <v>620.20000000000005</v>
      </c>
      <c r="H90">
        <f t="shared" si="10"/>
        <v>533300</v>
      </c>
      <c r="I90">
        <f t="shared" si="11"/>
        <v>21700</v>
      </c>
    </row>
    <row r="91" spans="1:9">
      <c r="A91" s="39">
        <v>620.29999999999995</v>
      </c>
      <c r="B91" s="39">
        <v>22400</v>
      </c>
      <c r="C91" s="39">
        <v>555300</v>
      </c>
      <c r="D91">
        <f t="shared" si="6"/>
        <v>620.29999999999995</v>
      </c>
      <c r="E91">
        <f t="shared" si="7"/>
        <v>22400</v>
      </c>
      <c r="F91">
        <f t="shared" si="8"/>
        <v>555300</v>
      </c>
      <c r="G91">
        <f t="shared" si="9"/>
        <v>620.29999999999995</v>
      </c>
      <c r="H91">
        <f t="shared" si="10"/>
        <v>555300</v>
      </c>
      <c r="I91">
        <f t="shared" si="11"/>
        <v>22400</v>
      </c>
    </row>
    <row r="92" spans="1:9">
      <c r="A92" s="39">
        <v>620.4</v>
      </c>
      <c r="B92" s="39">
        <v>23100</v>
      </c>
      <c r="C92" s="39">
        <v>578100</v>
      </c>
      <c r="D92">
        <f t="shared" si="6"/>
        <v>620.4</v>
      </c>
      <c r="E92">
        <f t="shared" si="7"/>
        <v>23100</v>
      </c>
      <c r="F92">
        <f t="shared" si="8"/>
        <v>578100</v>
      </c>
      <c r="G92">
        <f t="shared" si="9"/>
        <v>620.4</v>
      </c>
      <c r="H92">
        <f t="shared" si="10"/>
        <v>578100</v>
      </c>
      <c r="I92">
        <f t="shared" si="11"/>
        <v>23100</v>
      </c>
    </row>
    <row r="93" spans="1:9">
      <c r="A93" s="39">
        <v>620.5</v>
      </c>
      <c r="B93" s="39">
        <v>23700</v>
      </c>
      <c r="C93" s="39">
        <v>601500</v>
      </c>
      <c r="D93">
        <f t="shared" si="6"/>
        <v>620.5</v>
      </c>
      <c r="E93">
        <f t="shared" si="7"/>
        <v>23700</v>
      </c>
      <c r="F93">
        <f t="shared" si="8"/>
        <v>601500</v>
      </c>
      <c r="G93">
        <f t="shared" si="9"/>
        <v>620.5</v>
      </c>
      <c r="H93">
        <f t="shared" si="10"/>
        <v>601500</v>
      </c>
      <c r="I93">
        <f t="shared" si="11"/>
        <v>23700</v>
      </c>
    </row>
    <row r="94" spans="1:9">
      <c r="A94" s="39">
        <v>620.6</v>
      </c>
      <c r="B94" s="39">
        <v>24400</v>
      </c>
      <c r="C94" s="39">
        <v>625500</v>
      </c>
      <c r="D94">
        <f t="shared" si="6"/>
        <v>620.6</v>
      </c>
      <c r="E94">
        <f t="shared" si="7"/>
        <v>24400</v>
      </c>
      <c r="F94">
        <f t="shared" si="8"/>
        <v>625500</v>
      </c>
      <c r="G94">
        <f t="shared" si="9"/>
        <v>620.6</v>
      </c>
      <c r="H94">
        <f t="shared" si="10"/>
        <v>625500</v>
      </c>
      <c r="I94">
        <f t="shared" si="11"/>
        <v>24400</v>
      </c>
    </row>
    <row r="95" spans="1:9">
      <c r="A95" s="39">
        <v>620.70000000000005</v>
      </c>
      <c r="B95" s="39">
        <v>25200</v>
      </c>
      <c r="C95" s="39">
        <v>650300</v>
      </c>
      <c r="D95">
        <f t="shared" si="6"/>
        <v>620.70000000000005</v>
      </c>
      <c r="E95">
        <f t="shared" si="7"/>
        <v>25200</v>
      </c>
      <c r="F95">
        <f t="shared" si="8"/>
        <v>650300</v>
      </c>
      <c r="G95">
        <f t="shared" si="9"/>
        <v>620.70000000000005</v>
      </c>
      <c r="H95">
        <f t="shared" si="10"/>
        <v>650300</v>
      </c>
      <c r="I95">
        <f t="shared" si="11"/>
        <v>25200</v>
      </c>
    </row>
    <row r="96" spans="1:9">
      <c r="A96" s="39">
        <v>620.79999999999995</v>
      </c>
      <c r="B96" s="39">
        <v>25800</v>
      </c>
      <c r="C96" s="39">
        <v>675800</v>
      </c>
      <c r="D96">
        <f t="shared" si="6"/>
        <v>620.79999999999995</v>
      </c>
      <c r="E96">
        <f t="shared" si="7"/>
        <v>25800</v>
      </c>
      <c r="F96">
        <f t="shared" si="8"/>
        <v>675800</v>
      </c>
      <c r="G96">
        <f t="shared" si="9"/>
        <v>620.79999999999995</v>
      </c>
      <c r="H96">
        <f t="shared" si="10"/>
        <v>675800</v>
      </c>
      <c r="I96">
        <f t="shared" si="11"/>
        <v>25800</v>
      </c>
    </row>
    <row r="97" spans="1:9">
      <c r="A97" s="39">
        <v>620.9</v>
      </c>
      <c r="B97" s="39">
        <v>26600</v>
      </c>
      <c r="C97" s="39">
        <v>702000</v>
      </c>
      <c r="D97">
        <f t="shared" si="6"/>
        <v>620.9</v>
      </c>
      <c r="E97">
        <f t="shared" si="7"/>
        <v>26600</v>
      </c>
      <c r="F97">
        <f t="shared" si="8"/>
        <v>702000</v>
      </c>
      <c r="G97">
        <f t="shared" si="9"/>
        <v>620.9</v>
      </c>
      <c r="H97">
        <f t="shared" si="10"/>
        <v>702000</v>
      </c>
      <c r="I97">
        <f t="shared" si="11"/>
        <v>26600</v>
      </c>
    </row>
    <row r="98" spans="1:9">
      <c r="A98" s="39">
        <v>630</v>
      </c>
      <c r="B98" s="39">
        <v>27300</v>
      </c>
      <c r="C98" s="39">
        <v>729000</v>
      </c>
      <c r="D98">
        <f t="shared" si="6"/>
        <v>630</v>
      </c>
      <c r="E98">
        <f t="shared" si="7"/>
        <v>27300</v>
      </c>
      <c r="F98">
        <f t="shared" si="8"/>
        <v>729000</v>
      </c>
      <c r="G98">
        <f t="shared" si="9"/>
        <v>630</v>
      </c>
      <c r="H98">
        <f t="shared" si="10"/>
        <v>729000</v>
      </c>
      <c r="I98">
        <f t="shared" si="11"/>
        <v>27300</v>
      </c>
    </row>
    <row r="99" spans="1:9">
      <c r="A99" s="39">
        <v>630.1</v>
      </c>
      <c r="B99" s="39">
        <v>28100</v>
      </c>
      <c r="C99" s="39">
        <v>756700</v>
      </c>
      <c r="D99">
        <f t="shared" ref="D99:D133" si="12">A99</f>
        <v>630.1</v>
      </c>
      <c r="E99">
        <f t="shared" ref="E99:E133" si="13">B99</f>
        <v>28100</v>
      </c>
      <c r="F99">
        <f t="shared" ref="F99:F133" si="14">C99</f>
        <v>756700</v>
      </c>
      <c r="G99">
        <f t="shared" ref="G99:G133" si="15">A99</f>
        <v>630.1</v>
      </c>
      <c r="H99">
        <f t="shared" ref="H99:H133" si="16">C99</f>
        <v>756700</v>
      </c>
      <c r="I99">
        <f t="shared" ref="I99:I133" si="17">B99</f>
        <v>28100</v>
      </c>
    </row>
    <row r="100" spans="1:9">
      <c r="A100" s="39">
        <v>630.20000000000005</v>
      </c>
      <c r="B100" s="39">
        <v>28900</v>
      </c>
      <c r="C100" s="39">
        <v>785200</v>
      </c>
      <c r="D100">
        <f t="shared" si="12"/>
        <v>630.20000000000005</v>
      </c>
      <c r="E100">
        <f t="shared" si="13"/>
        <v>28900</v>
      </c>
      <c r="F100">
        <f t="shared" si="14"/>
        <v>785200</v>
      </c>
      <c r="G100">
        <f t="shared" si="15"/>
        <v>630.20000000000005</v>
      </c>
      <c r="H100">
        <f t="shared" si="16"/>
        <v>785200</v>
      </c>
      <c r="I100">
        <f t="shared" si="17"/>
        <v>28900</v>
      </c>
    </row>
    <row r="101" spans="1:9">
      <c r="A101" s="39">
        <v>630.29999999999995</v>
      </c>
      <c r="B101" s="39">
        <v>29800</v>
      </c>
      <c r="C101" s="39">
        <v>814500</v>
      </c>
      <c r="D101">
        <f t="shared" si="12"/>
        <v>630.29999999999995</v>
      </c>
      <c r="E101">
        <f t="shared" si="13"/>
        <v>29800</v>
      </c>
      <c r="F101">
        <f t="shared" si="14"/>
        <v>814500</v>
      </c>
      <c r="G101">
        <f t="shared" si="15"/>
        <v>630.29999999999995</v>
      </c>
      <c r="H101">
        <f t="shared" si="16"/>
        <v>814500</v>
      </c>
      <c r="I101">
        <f t="shared" si="17"/>
        <v>29800</v>
      </c>
    </row>
    <row r="102" spans="1:9">
      <c r="A102" s="39">
        <v>630.4</v>
      </c>
      <c r="B102" s="39">
        <v>30700</v>
      </c>
      <c r="C102" s="39">
        <v>844800</v>
      </c>
      <c r="D102">
        <f t="shared" si="12"/>
        <v>630.4</v>
      </c>
      <c r="E102">
        <f t="shared" si="13"/>
        <v>30700</v>
      </c>
      <c r="F102">
        <f t="shared" si="14"/>
        <v>844800</v>
      </c>
      <c r="G102">
        <f t="shared" si="15"/>
        <v>630.4</v>
      </c>
      <c r="H102">
        <f t="shared" si="16"/>
        <v>844800</v>
      </c>
      <c r="I102">
        <f t="shared" si="17"/>
        <v>30700</v>
      </c>
    </row>
    <row r="103" spans="1:9">
      <c r="A103" s="39">
        <v>630.5</v>
      </c>
      <c r="B103" s="39">
        <v>31700</v>
      </c>
      <c r="C103" s="39">
        <v>876000</v>
      </c>
      <c r="D103">
        <f t="shared" si="12"/>
        <v>630.5</v>
      </c>
      <c r="E103">
        <f t="shared" si="13"/>
        <v>31700</v>
      </c>
      <c r="F103">
        <f t="shared" si="14"/>
        <v>876000</v>
      </c>
      <c r="G103">
        <f t="shared" si="15"/>
        <v>630.5</v>
      </c>
      <c r="H103">
        <f t="shared" si="16"/>
        <v>876000</v>
      </c>
      <c r="I103">
        <f t="shared" si="17"/>
        <v>31700</v>
      </c>
    </row>
    <row r="104" spans="1:9">
      <c r="A104" s="39">
        <v>630.6</v>
      </c>
      <c r="B104" s="39">
        <v>32600</v>
      </c>
      <c r="C104" s="39">
        <v>908100</v>
      </c>
      <c r="D104">
        <f t="shared" si="12"/>
        <v>630.6</v>
      </c>
      <c r="E104">
        <f t="shared" si="13"/>
        <v>32600</v>
      </c>
      <c r="F104">
        <f t="shared" si="14"/>
        <v>908100</v>
      </c>
      <c r="G104">
        <f t="shared" si="15"/>
        <v>630.6</v>
      </c>
      <c r="H104">
        <f t="shared" si="16"/>
        <v>908100</v>
      </c>
      <c r="I104">
        <f t="shared" si="17"/>
        <v>32600</v>
      </c>
    </row>
    <row r="105" spans="1:9">
      <c r="A105" s="39">
        <v>630.70000000000005</v>
      </c>
      <c r="B105" s="39">
        <v>33600</v>
      </c>
      <c r="C105" s="39">
        <v>941200</v>
      </c>
      <c r="D105">
        <f t="shared" si="12"/>
        <v>630.70000000000005</v>
      </c>
      <c r="E105">
        <f t="shared" si="13"/>
        <v>33600</v>
      </c>
      <c r="F105">
        <f t="shared" si="14"/>
        <v>941200</v>
      </c>
      <c r="G105">
        <f t="shared" si="15"/>
        <v>630.70000000000005</v>
      </c>
      <c r="H105">
        <f t="shared" si="16"/>
        <v>941200</v>
      </c>
      <c r="I105">
        <f t="shared" si="17"/>
        <v>33600</v>
      </c>
    </row>
    <row r="106" spans="1:9">
      <c r="A106" s="39">
        <v>630.79999999999995</v>
      </c>
      <c r="B106" s="39">
        <v>34500</v>
      </c>
      <c r="C106" s="39">
        <v>975300</v>
      </c>
      <c r="D106">
        <f t="shared" si="12"/>
        <v>630.79999999999995</v>
      </c>
      <c r="E106">
        <f t="shared" si="13"/>
        <v>34500</v>
      </c>
      <c r="F106">
        <f t="shared" si="14"/>
        <v>975300</v>
      </c>
      <c r="G106">
        <f t="shared" si="15"/>
        <v>630.79999999999995</v>
      </c>
      <c r="H106">
        <f t="shared" si="16"/>
        <v>975300</v>
      </c>
      <c r="I106">
        <f t="shared" si="17"/>
        <v>34500</v>
      </c>
    </row>
    <row r="107" spans="1:9">
      <c r="A107" s="39">
        <v>630.9</v>
      </c>
      <c r="B107" s="39">
        <v>35500</v>
      </c>
      <c r="C107" s="39">
        <v>1010300</v>
      </c>
      <c r="D107">
        <f t="shared" si="12"/>
        <v>630.9</v>
      </c>
      <c r="E107">
        <f t="shared" si="13"/>
        <v>35500</v>
      </c>
      <c r="F107">
        <f t="shared" si="14"/>
        <v>1010300</v>
      </c>
      <c r="G107">
        <f t="shared" si="15"/>
        <v>630.9</v>
      </c>
      <c r="H107">
        <f t="shared" si="16"/>
        <v>1010300</v>
      </c>
      <c r="I107">
        <f t="shared" si="17"/>
        <v>35500</v>
      </c>
    </row>
    <row r="108" spans="1:9">
      <c r="A108" s="39">
        <v>640</v>
      </c>
      <c r="B108" s="39">
        <v>36500</v>
      </c>
      <c r="C108" s="39">
        <v>1046300</v>
      </c>
      <c r="D108">
        <f t="shared" si="12"/>
        <v>640</v>
      </c>
      <c r="E108">
        <f t="shared" si="13"/>
        <v>36500</v>
      </c>
      <c r="F108">
        <f t="shared" si="14"/>
        <v>1046300</v>
      </c>
      <c r="G108">
        <f t="shared" si="15"/>
        <v>640</v>
      </c>
      <c r="H108">
        <f t="shared" si="16"/>
        <v>1046300</v>
      </c>
      <c r="I108">
        <f t="shared" si="17"/>
        <v>36500</v>
      </c>
    </row>
    <row r="109" spans="1:9">
      <c r="A109" s="39">
        <v>640.1</v>
      </c>
      <c r="B109" s="39">
        <v>37300</v>
      </c>
      <c r="C109" s="39">
        <v>1083200</v>
      </c>
      <c r="D109">
        <f t="shared" si="12"/>
        <v>640.1</v>
      </c>
      <c r="E109">
        <f t="shared" si="13"/>
        <v>37300</v>
      </c>
      <c r="F109">
        <f t="shared" si="14"/>
        <v>1083200</v>
      </c>
      <c r="G109">
        <f t="shared" si="15"/>
        <v>640.1</v>
      </c>
      <c r="H109">
        <f t="shared" si="16"/>
        <v>1083200</v>
      </c>
      <c r="I109">
        <f t="shared" si="17"/>
        <v>37300</v>
      </c>
    </row>
    <row r="110" spans="1:9">
      <c r="A110" s="39">
        <v>640.20000000000005</v>
      </c>
      <c r="B110" s="39">
        <v>38300</v>
      </c>
      <c r="C110" s="39">
        <v>1121000</v>
      </c>
      <c r="D110">
        <f t="shared" si="12"/>
        <v>640.20000000000005</v>
      </c>
      <c r="E110">
        <f t="shared" si="13"/>
        <v>38300</v>
      </c>
      <c r="F110">
        <f t="shared" si="14"/>
        <v>1121000</v>
      </c>
      <c r="G110">
        <f t="shared" si="15"/>
        <v>640.20000000000005</v>
      </c>
      <c r="H110">
        <f t="shared" si="16"/>
        <v>1121000</v>
      </c>
      <c r="I110">
        <f t="shared" si="17"/>
        <v>38300</v>
      </c>
    </row>
    <row r="111" spans="1:9">
      <c r="A111" s="39">
        <v>640.29999999999995</v>
      </c>
      <c r="B111" s="39">
        <v>39300</v>
      </c>
      <c r="C111" s="39">
        <v>1159800</v>
      </c>
      <c r="D111">
        <f t="shared" si="12"/>
        <v>640.29999999999995</v>
      </c>
      <c r="E111">
        <f t="shared" si="13"/>
        <v>39300</v>
      </c>
      <c r="F111">
        <f t="shared" si="14"/>
        <v>1159800</v>
      </c>
      <c r="G111">
        <f t="shared" si="15"/>
        <v>640.29999999999995</v>
      </c>
      <c r="H111">
        <f t="shared" si="16"/>
        <v>1159800</v>
      </c>
      <c r="I111">
        <f t="shared" si="17"/>
        <v>39300</v>
      </c>
    </row>
    <row r="112" spans="1:9">
      <c r="A112" s="39">
        <v>640.4</v>
      </c>
      <c r="B112" s="39">
        <v>40400</v>
      </c>
      <c r="C112" s="39">
        <v>1199600</v>
      </c>
      <c r="D112">
        <f t="shared" si="12"/>
        <v>640.4</v>
      </c>
      <c r="E112">
        <f t="shared" si="13"/>
        <v>40400</v>
      </c>
      <c r="F112">
        <f t="shared" si="14"/>
        <v>1199600</v>
      </c>
      <c r="G112">
        <f t="shared" si="15"/>
        <v>640.4</v>
      </c>
      <c r="H112">
        <f t="shared" si="16"/>
        <v>1199600</v>
      </c>
      <c r="I112">
        <f t="shared" si="17"/>
        <v>40400</v>
      </c>
    </row>
    <row r="113" spans="1:9">
      <c r="A113" s="39">
        <v>640.5</v>
      </c>
      <c r="B113" s="39">
        <v>41500</v>
      </c>
      <c r="C113" s="39">
        <v>1240600</v>
      </c>
      <c r="D113">
        <f t="shared" si="12"/>
        <v>640.5</v>
      </c>
      <c r="E113">
        <f t="shared" si="13"/>
        <v>41500</v>
      </c>
      <c r="F113">
        <f t="shared" si="14"/>
        <v>1240600</v>
      </c>
      <c r="G113">
        <f t="shared" si="15"/>
        <v>640.5</v>
      </c>
      <c r="H113">
        <f t="shared" si="16"/>
        <v>1240600</v>
      </c>
      <c r="I113">
        <f t="shared" si="17"/>
        <v>41500</v>
      </c>
    </row>
    <row r="114" spans="1:9">
      <c r="A114" s="39">
        <v>640.6</v>
      </c>
      <c r="B114" s="39">
        <v>42500</v>
      </c>
      <c r="C114" s="39">
        <v>1282600</v>
      </c>
      <c r="D114">
        <f t="shared" si="12"/>
        <v>640.6</v>
      </c>
      <c r="E114">
        <f t="shared" si="13"/>
        <v>42500</v>
      </c>
      <c r="F114">
        <f t="shared" si="14"/>
        <v>1282600</v>
      </c>
      <c r="G114">
        <f t="shared" si="15"/>
        <v>640.6</v>
      </c>
      <c r="H114">
        <f t="shared" si="16"/>
        <v>1282600</v>
      </c>
      <c r="I114">
        <f t="shared" si="17"/>
        <v>42500</v>
      </c>
    </row>
    <row r="115" spans="1:9">
      <c r="A115" s="39">
        <v>640.70000000000005</v>
      </c>
      <c r="B115" s="39">
        <v>43600</v>
      </c>
      <c r="C115" s="39">
        <v>1325600</v>
      </c>
      <c r="D115">
        <f t="shared" si="12"/>
        <v>640.70000000000005</v>
      </c>
      <c r="E115">
        <f t="shared" si="13"/>
        <v>43600</v>
      </c>
      <c r="F115">
        <f t="shared" si="14"/>
        <v>1325600</v>
      </c>
      <c r="G115">
        <f t="shared" si="15"/>
        <v>640.70000000000005</v>
      </c>
      <c r="H115">
        <f t="shared" si="16"/>
        <v>1325600</v>
      </c>
      <c r="I115">
        <f t="shared" si="17"/>
        <v>43600</v>
      </c>
    </row>
    <row r="116" spans="1:9">
      <c r="A116" s="39">
        <v>640.79999999999995</v>
      </c>
      <c r="B116" s="39">
        <v>44900</v>
      </c>
      <c r="C116" s="39">
        <v>1369900</v>
      </c>
      <c r="D116">
        <f t="shared" si="12"/>
        <v>640.79999999999995</v>
      </c>
      <c r="E116">
        <f t="shared" si="13"/>
        <v>44900</v>
      </c>
      <c r="F116">
        <f t="shared" si="14"/>
        <v>1369900</v>
      </c>
      <c r="G116">
        <f t="shared" si="15"/>
        <v>640.79999999999995</v>
      </c>
      <c r="H116">
        <f t="shared" si="16"/>
        <v>1369900</v>
      </c>
      <c r="I116">
        <f t="shared" si="17"/>
        <v>44900</v>
      </c>
    </row>
    <row r="117" spans="1:9">
      <c r="A117" s="39">
        <v>640.9</v>
      </c>
      <c r="B117" s="39">
        <v>46200</v>
      </c>
      <c r="C117" s="39">
        <v>1415400</v>
      </c>
      <c r="D117">
        <f t="shared" si="12"/>
        <v>640.9</v>
      </c>
      <c r="E117">
        <f t="shared" si="13"/>
        <v>46200</v>
      </c>
      <c r="F117">
        <f t="shared" si="14"/>
        <v>1415400</v>
      </c>
      <c r="G117">
        <f t="shared" si="15"/>
        <v>640.9</v>
      </c>
      <c r="H117">
        <f t="shared" si="16"/>
        <v>1415400</v>
      </c>
      <c r="I117">
        <f t="shared" si="17"/>
        <v>46200</v>
      </c>
    </row>
    <row r="118" spans="1:9">
      <c r="A118" s="39">
        <v>650</v>
      </c>
      <c r="B118" s="39">
        <v>47400</v>
      </c>
      <c r="C118" s="39">
        <v>1462200</v>
      </c>
      <c r="D118">
        <f t="shared" si="12"/>
        <v>650</v>
      </c>
      <c r="E118">
        <f t="shared" si="13"/>
        <v>47400</v>
      </c>
      <c r="F118">
        <f t="shared" si="14"/>
        <v>1462200</v>
      </c>
      <c r="G118">
        <f t="shared" si="15"/>
        <v>650</v>
      </c>
      <c r="H118">
        <f t="shared" si="16"/>
        <v>1462200</v>
      </c>
      <c r="I118">
        <f t="shared" si="17"/>
        <v>47400</v>
      </c>
    </row>
    <row r="119" spans="1:9">
      <c r="A119" s="39">
        <v>650.1</v>
      </c>
      <c r="B119" s="39">
        <v>48700</v>
      </c>
      <c r="C119" s="39">
        <v>1510300</v>
      </c>
      <c r="D119">
        <f t="shared" si="12"/>
        <v>650.1</v>
      </c>
      <c r="E119">
        <f t="shared" si="13"/>
        <v>48700</v>
      </c>
      <c r="F119">
        <f t="shared" si="14"/>
        <v>1510300</v>
      </c>
      <c r="G119">
        <f t="shared" si="15"/>
        <v>650.1</v>
      </c>
      <c r="H119">
        <f t="shared" si="16"/>
        <v>1510300</v>
      </c>
      <c r="I119">
        <f t="shared" si="17"/>
        <v>48700</v>
      </c>
    </row>
    <row r="120" spans="1:9">
      <c r="A120" s="39">
        <v>650.20000000000005</v>
      </c>
      <c r="B120" s="39">
        <v>50000</v>
      </c>
      <c r="C120" s="39">
        <v>1559600</v>
      </c>
      <c r="D120">
        <f t="shared" si="12"/>
        <v>650.20000000000005</v>
      </c>
      <c r="E120">
        <f t="shared" si="13"/>
        <v>50000</v>
      </c>
      <c r="F120">
        <f t="shared" si="14"/>
        <v>1559600</v>
      </c>
      <c r="G120">
        <f t="shared" si="15"/>
        <v>650.20000000000005</v>
      </c>
      <c r="H120">
        <f t="shared" si="16"/>
        <v>1559600</v>
      </c>
      <c r="I120">
        <f t="shared" si="17"/>
        <v>50000</v>
      </c>
    </row>
    <row r="121" spans="1:9">
      <c r="A121" s="39">
        <v>650.29999999999995</v>
      </c>
      <c r="B121" s="39">
        <v>51400</v>
      </c>
      <c r="C121" s="39">
        <v>1610300</v>
      </c>
      <c r="D121">
        <f t="shared" si="12"/>
        <v>650.29999999999995</v>
      </c>
      <c r="E121">
        <f t="shared" si="13"/>
        <v>51400</v>
      </c>
      <c r="F121">
        <f t="shared" si="14"/>
        <v>1610300</v>
      </c>
      <c r="G121">
        <f t="shared" si="15"/>
        <v>650.29999999999995</v>
      </c>
      <c r="H121">
        <f t="shared" si="16"/>
        <v>1610300</v>
      </c>
      <c r="I121">
        <f t="shared" si="17"/>
        <v>51400</v>
      </c>
    </row>
    <row r="122" spans="1:9">
      <c r="A122" s="39">
        <v>650.4</v>
      </c>
      <c r="B122" s="39">
        <v>52800</v>
      </c>
      <c r="C122" s="39">
        <v>1662400</v>
      </c>
      <c r="D122">
        <f t="shared" si="12"/>
        <v>650.4</v>
      </c>
      <c r="E122">
        <f t="shared" si="13"/>
        <v>52800</v>
      </c>
      <c r="F122">
        <f t="shared" si="14"/>
        <v>1662400</v>
      </c>
      <c r="G122">
        <f t="shared" si="15"/>
        <v>650.4</v>
      </c>
      <c r="H122">
        <f t="shared" si="16"/>
        <v>1662400</v>
      </c>
      <c r="I122">
        <f t="shared" si="17"/>
        <v>52800</v>
      </c>
    </row>
    <row r="123" spans="1:9">
      <c r="A123" s="39">
        <v>650.5</v>
      </c>
      <c r="B123" s="39">
        <v>54200</v>
      </c>
      <c r="C123" s="39">
        <v>1715900</v>
      </c>
      <c r="D123">
        <f t="shared" si="12"/>
        <v>650.5</v>
      </c>
      <c r="E123">
        <f t="shared" si="13"/>
        <v>54200</v>
      </c>
      <c r="F123">
        <f t="shared" si="14"/>
        <v>1715900</v>
      </c>
      <c r="G123">
        <f t="shared" si="15"/>
        <v>650.5</v>
      </c>
      <c r="H123">
        <f t="shared" si="16"/>
        <v>1715900</v>
      </c>
      <c r="I123">
        <f t="shared" si="17"/>
        <v>54200</v>
      </c>
    </row>
    <row r="124" spans="1:9">
      <c r="A124" s="39">
        <v>650.6</v>
      </c>
      <c r="B124" s="39">
        <v>55600</v>
      </c>
      <c r="C124" s="39">
        <v>1770800</v>
      </c>
      <c r="D124">
        <f t="shared" si="12"/>
        <v>650.6</v>
      </c>
      <c r="E124">
        <f t="shared" si="13"/>
        <v>55600</v>
      </c>
      <c r="F124">
        <f t="shared" si="14"/>
        <v>1770800</v>
      </c>
      <c r="G124">
        <f t="shared" si="15"/>
        <v>650.6</v>
      </c>
      <c r="H124">
        <f t="shared" si="16"/>
        <v>1770800</v>
      </c>
      <c r="I124">
        <f t="shared" si="17"/>
        <v>55600</v>
      </c>
    </row>
    <row r="125" spans="1:9">
      <c r="A125" s="39">
        <v>650.70000000000005</v>
      </c>
      <c r="B125" s="39">
        <v>57000</v>
      </c>
      <c r="C125" s="39">
        <v>1827100</v>
      </c>
      <c r="D125">
        <f t="shared" si="12"/>
        <v>650.70000000000005</v>
      </c>
      <c r="E125">
        <f t="shared" si="13"/>
        <v>57000</v>
      </c>
      <c r="F125">
        <f t="shared" si="14"/>
        <v>1827100</v>
      </c>
      <c r="G125">
        <f t="shared" si="15"/>
        <v>650.70000000000005</v>
      </c>
      <c r="H125">
        <f t="shared" si="16"/>
        <v>1827100</v>
      </c>
      <c r="I125">
        <f t="shared" si="17"/>
        <v>57000</v>
      </c>
    </row>
    <row r="126" spans="1:9">
      <c r="A126" s="39">
        <v>650.79999999999995</v>
      </c>
      <c r="B126" s="39">
        <v>58500</v>
      </c>
      <c r="C126" s="39">
        <v>1884900</v>
      </c>
      <c r="D126">
        <f t="shared" si="12"/>
        <v>650.79999999999995</v>
      </c>
      <c r="E126">
        <f t="shared" si="13"/>
        <v>58500</v>
      </c>
      <c r="F126">
        <f t="shared" si="14"/>
        <v>1884900</v>
      </c>
      <c r="G126">
        <f t="shared" si="15"/>
        <v>650.79999999999995</v>
      </c>
      <c r="H126">
        <f t="shared" si="16"/>
        <v>1884900</v>
      </c>
      <c r="I126">
        <f t="shared" si="17"/>
        <v>58500</v>
      </c>
    </row>
    <row r="127" spans="1:9">
      <c r="A127" s="39">
        <v>650.9</v>
      </c>
      <c r="B127" s="39">
        <v>59900</v>
      </c>
      <c r="C127" s="39">
        <v>1944100</v>
      </c>
      <c r="D127">
        <f t="shared" si="12"/>
        <v>650.9</v>
      </c>
      <c r="E127">
        <f t="shared" si="13"/>
        <v>59900</v>
      </c>
      <c r="F127">
        <f t="shared" si="14"/>
        <v>1944100</v>
      </c>
      <c r="G127">
        <f t="shared" si="15"/>
        <v>650.9</v>
      </c>
      <c r="H127">
        <f t="shared" si="16"/>
        <v>1944100</v>
      </c>
      <c r="I127">
        <f t="shared" si="17"/>
        <v>59900</v>
      </c>
    </row>
    <row r="128" spans="1:9">
      <c r="A128" s="39">
        <v>660</v>
      </c>
      <c r="B128" s="39">
        <v>61300</v>
      </c>
      <c r="C128" s="39">
        <v>2004700</v>
      </c>
      <c r="D128">
        <f t="shared" si="12"/>
        <v>660</v>
      </c>
      <c r="E128">
        <f t="shared" si="13"/>
        <v>61300</v>
      </c>
      <c r="F128">
        <f t="shared" si="14"/>
        <v>2004700</v>
      </c>
      <c r="G128">
        <f t="shared" si="15"/>
        <v>660</v>
      </c>
      <c r="H128">
        <f t="shared" si="16"/>
        <v>2004700</v>
      </c>
      <c r="I128">
        <f t="shared" si="17"/>
        <v>61300</v>
      </c>
    </row>
    <row r="129" spans="1:9">
      <c r="A129" s="39">
        <v>660.1</v>
      </c>
      <c r="B129" s="39">
        <v>62700</v>
      </c>
      <c r="C129" s="39">
        <v>2066700</v>
      </c>
      <c r="D129">
        <f t="shared" si="12"/>
        <v>660.1</v>
      </c>
      <c r="E129">
        <f t="shared" si="13"/>
        <v>62700</v>
      </c>
      <c r="F129">
        <f t="shared" si="14"/>
        <v>2066700</v>
      </c>
      <c r="G129">
        <f t="shared" si="15"/>
        <v>660.1</v>
      </c>
      <c r="H129">
        <f t="shared" si="16"/>
        <v>2066700</v>
      </c>
      <c r="I129">
        <f t="shared" si="17"/>
        <v>62700</v>
      </c>
    </row>
    <row r="130" spans="1:9">
      <c r="A130" s="39">
        <v>660.2</v>
      </c>
      <c r="B130" s="39">
        <v>64200</v>
      </c>
      <c r="C130" s="39">
        <v>2130100</v>
      </c>
      <c r="D130">
        <f t="shared" si="12"/>
        <v>660.2</v>
      </c>
      <c r="E130">
        <f t="shared" si="13"/>
        <v>64200</v>
      </c>
      <c r="F130">
        <f t="shared" si="14"/>
        <v>2130100</v>
      </c>
      <c r="G130">
        <f t="shared" si="15"/>
        <v>660.2</v>
      </c>
      <c r="H130">
        <f t="shared" si="16"/>
        <v>2130100</v>
      </c>
      <c r="I130">
        <f t="shared" si="17"/>
        <v>64200</v>
      </c>
    </row>
    <row r="131" spans="1:9">
      <c r="A131" s="39">
        <v>660.3</v>
      </c>
      <c r="B131" s="39">
        <v>65600</v>
      </c>
      <c r="C131" s="39">
        <v>2195000</v>
      </c>
      <c r="D131">
        <f t="shared" si="12"/>
        <v>660.3</v>
      </c>
      <c r="E131">
        <f t="shared" si="13"/>
        <v>65600</v>
      </c>
      <c r="F131">
        <f t="shared" si="14"/>
        <v>2195000</v>
      </c>
      <c r="G131">
        <f t="shared" si="15"/>
        <v>660.3</v>
      </c>
      <c r="H131">
        <f t="shared" si="16"/>
        <v>2195000</v>
      </c>
      <c r="I131">
        <f t="shared" si="17"/>
        <v>65600</v>
      </c>
    </row>
    <row r="132" spans="1:9">
      <c r="A132" s="39">
        <v>660.4</v>
      </c>
      <c r="B132" s="39">
        <v>67000</v>
      </c>
      <c r="C132" s="39">
        <v>2261300</v>
      </c>
      <c r="D132">
        <f t="shared" si="12"/>
        <v>660.4</v>
      </c>
      <c r="E132">
        <f t="shared" si="13"/>
        <v>67000</v>
      </c>
      <c r="F132">
        <f t="shared" si="14"/>
        <v>2261300</v>
      </c>
      <c r="G132">
        <f t="shared" si="15"/>
        <v>660.4</v>
      </c>
      <c r="H132">
        <f t="shared" si="16"/>
        <v>2261300</v>
      </c>
      <c r="I132">
        <f t="shared" si="17"/>
        <v>67000</v>
      </c>
    </row>
    <row r="133" spans="1:9">
      <c r="A133" s="39">
        <v>660.5</v>
      </c>
      <c r="B133" s="39">
        <v>68500</v>
      </c>
      <c r="C133" s="39">
        <v>2329100</v>
      </c>
      <c r="D133">
        <f t="shared" si="12"/>
        <v>660.5</v>
      </c>
      <c r="E133">
        <f t="shared" si="13"/>
        <v>68500</v>
      </c>
      <c r="F133">
        <f t="shared" si="14"/>
        <v>2329100</v>
      </c>
      <c r="G133">
        <f t="shared" si="15"/>
        <v>660.5</v>
      </c>
      <c r="H133">
        <f t="shared" si="16"/>
        <v>2329100</v>
      </c>
      <c r="I133">
        <f t="shared" si="17"/>
        <v>68500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7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6" sqref="N46"/>
    </sheetView>
  </sheetViews>
  <sheetFormatPr defaultRowHeight="12.75"/>
  <cols>
    <col min="1" max="1" width="9.140625" style="2"/>
    <col min="2" max="2" width="12.140625" style="2" bestFit="1" customWidth="1"/>
    <col min="3" max="3" width="10.5703125" bestFit="1" customWidth="1"/>
    <col min="4" max="4" width="9.28515625" bestFit="1" customWidth="1"/>
    <col min="5" max="5" width="9.42578125" bestFit="1" customWidth="1"/>
    <col min="6" max="6" width="12.140625" style="2" bestFit="1" customWidth="1"/>
    <col min="7" max="7" width="12.140625" style="2" customWidth="1"/>
    <col min="8" max="10" width="9.42578125" bestFit="1" customWidth="1"/>
    <col min="11" max="11" width="10" bestFit="1" customWidth="1"/>
    <col min="12" max="12" width="10.42578125" bestFit="1" customWidth="1"/>
    <col min="13" max="18" width="9.42578125" bestFit="1" customWidth="1"/>
    <col min="19" max="19" width="9.28515625" bestFit="1" customWidth="1"/>
  </cols>
  <sheetData>
    <row r="1" spans="1:8">
      <c r="A1" s="2" t="s">
        <v>0</v>
      </c>
      <c r="B1" s="2" t="s">
        <v>11</v>
      </c>
      <c r="F1" s="2" t="s">
        <v>11</v>
      </c>
    </row>
    <row r="2" spans="1:8">
      <c r="A2" s="8">
        <f>Evaporation!A2</f>
        <v>14611</v>
      </c>
      <c r="B2" s="18">
        <v>0</v>
      </c>
      <c r="E2">
        <f>YEAR(A2)</f>
        <v>1940</v>
      </c>
      <c r="F2" s="18">
        <v>0</v>
      </c>
      <c r="G2" s="43">
        <v>1940</v>
      </c>
      <c r="H2">
        <f>SUMIF($E$2:$E$781,G2,$F$2:$F$781)</f>
        <v>166216.18335529999</v>
      </c>
    </row>
    <row r="3" spans="1:8">
      <c r="A3" s="8">
        <f>Evaporation!A3</f>
        <v>14642</v>
      </c>
      <c r="B3" s="18">
        <v>0</v>
      </c>
      <c r="E3">
        <f t="shared" ref="E3:E66" si="0">YEAR(A3)</f>
        <v>1940</v>
      </c>
      <c r="F3" s="18">
        <v>0</v>
      </c>
      <c r="G3" s="43">
        <v>1941</v>
      </c>
      <c r="H3">
        <f t="shared" ref="H3:H66" si="1">SUMIF($E$2:$E$781,G3,$F$2:$F$781)</f>
        <v>274419.50465670001</v>
      </c>
    </row>
    <row r="4" spans="1:8">
      <c r="A4" s="8">
        <f>Evaporation!A4</f>
        <v>14671</v>
      </c>
      <c r="B4" s="18">
        <v>240.59100000000001</v>
      </c>
      <c r="E4">
        <f t="shared" si="0"/>
        <v>1940</v>
      </c>
      <c r="F4" s="18">
        <v>240.59100000000001</v>
      </c>
      <c r="G4" s="43">
        <v>1942</v>
      </c>
      <c r="H4">
        <f t="shared" si="1"/>
        <v>350243.01582790003</v>
      </c>
    </row>
    <row r="5" spans="1:8">
      <c r="A5" s="8">
        <f>Evaporation!A5</f>
        <v>14702</v>
      </c>
      <c r="B5" s="18">
        <v>15570.080063200001</v>
      </c>
      <c r="E5">
        <f t="shared" si="0"/>
        <v>1940</v>
      </c>
      <c r="F5" s="18">
        <v>15570.080063200001</v>
      </c>
      <c r="G5" s="43">
        <v>1943</v>
      </c>
      <c r="H5">
        <f t="shared" si="1"/>
        <v>90784.758863499999</v>
      </c>
    </row>
    <row r="6" spans="1:8">
      <c r="A6" s="8">
        <f>Evaporation!A6</f>
        <v>14732</v>
      </c>
      <c r="B6" s="18">
        <v>23079.246807500003</v>
      </c>
      <c r="E6">
        <f t="shared" si="0"/>
        <v>1940</v>
      </c>
      <c r="F6" s="18">
        <v>23079.246807500003</v>
      </c>
      <c r="G6" s="43">
        <v>1944</v>
      </c>
      <c r="H6">
        <f t="shared" si="1"/>
        <v>148396.94683189999</v>
      </c>
    </row>
    <row r="7" spans="1:8">
      <c r="A7" s="8">
        <f>Evaporation!A7</f>
        <v>14763</v>
      </c>
      <c r="B7" s="18">
        <v>33084.005479200001</v>
      </c>
      <c r="E7">
        <f t="shared" si="0"/>
        <v>1940</v>
      </c>
      <c r="F7" s="18">
        <v>33084.005479200001</v>
      </c>
      <c r="G7" s="43">
        <v>1945</v>
      </c>
      <c r="H7">
        <f t="shared" si="1"/>
        <v>370082.42417119996</v>
      </c>
    </row>
    <row r="8" spans="1:8">
      <c r="A8" s="8">
        <f>Evaporation!A8</f>
        <v>14793</v>
      </c>
      <c r="B8" s="18">
        <v>29209.4921885</v>
      </c>
      <c r="E8">
        <f t="shared" si="0"/>
        <v>1940</v>
      </c>
      <c r="F8" s="18">
        <v>29209.4921885</v>
      </c>
      <c r="G8" s="43">
        <v>1946</v>
      </c>
      <c r="H8">
        <f t="shared" si="1"/>
        <v>289531.31218180008</v>
      </c>
    </row>
    <row r="9" spans="1:8">
      <c r="A9" s="8">
        <f>Evaporation!A9</f>
        <v>14824</v>
      </c>
      <c r="B9" s="18">
        <v>2603.1785</v>
      </c>
      <c r="E9">
        <f t="shared" si="0"/>
        <v>1940</v>
      </c>
      <c r="F9" s="18">
        <v>2603.1785</v>
      </c>
      <c r="G9" s="43">
        <v>1947</v>
      </c>
      <c r="H9">
        <f t="shared" si="1"/>
        <v>87875.272481200009</v>
      </c>
    </row>
    <row r="10" spans="1:8">
      <c r="A10" s="8">
        <f>Evaporation!A10</f>
        <v>14855</v>
      </c>
      <c r="B10" s="18">
        <v>2.0913282</v>
      </c>
      <c r="E10">
        <f t="shared" si="0"/>
        <v>1940</v>
      </c>
      <c r="F10" s="18">
        <v>2.0913282</v>
      </c>
      <c r="G10" s="43">
        <v>1948</v>
      </c>
      <c r="H10">
        <f t="shared" si="1"/>
        <v>85720</v>
      </c>
    </row>
    <row r="11" spans="1:8">
      <c r="A11" s="8">
        <f>Evaporation!A11</f>
        <v>14885</v>
      </c>
      <c r="B11" s="18">
        <v>497.30200000000002</v>
      </c>
      <c r="E11">
        <f t="shared" si="0"/>
        <v>1940</v>
      </c>
      <c r="F11" s="18">
        <v>497.30200000000002</v>
      </c>
      <c r="G11" s="43">
        <v>1949</v>
      </c>
      <c r="H11">
        <f t="shared" si="1"/>
        <v>132637</v>
      </c>
    </row>
    <row r="12" spans="1:8">
      <c r="A12" s="8">
        <f>Evaporation!A12</f>
        <v>14916</v>
      </c>
      <c r="B12" s="18">
        <v>22783.521256600001</v>
      </c>
      <c r="E12">
        <f t="shared" si="0"/>
        <v>1940</v>
      </c>
      <c r="F12" s="18">
        <v>22783.521256600001</v>
      </c>
      <c r="G12" s="43">
        <v>1950</v>
      </c>
      <c r="H12">
        <f t="shared" si="1"/>
        <v>223250</v>
      </c>
    </row>
    <row r="13" spans="1:8">
      <c r="A13" s="8">
        <f>Evaporation!A13</f>
        <v>14946</v>
      </c>
      <c r="B13" s="18">
        <v>39146.6747321</v>
      </c>
      <c r="C13">
        <f>SUM(B2:B13)</f>
        <v>166216.18335529999</v>
      </c>
      <c r="E13">
        <f t="shared" si="0"/>
        <v>1940</v>
      </c>
      <c r="F13" s="18">
        <v>39146.6747321</v>
      </c>
      <c r="G13" s="43">
        <v>1951</v>
      </c>
      <c r="H13">
        <f t="shared" si="1"/>
        <v>39883</v>
      </c>
    </row>
    <row r="14" spans="1:8">
      <c r="A14" s="8">
        <f>Evaporation!A14</f>
        <v>14977</v>
      </c>
      <c r="B14" s="18">
        <v>9610.3937124000004</v>
      </c>
      <c r="E14">
        <f t="shared" si="0"/>
        <v>1941</v>
      </c>
      <c r="F14" s="18">
        <v>9610.3937124000004</v>
      </c>
      <c r="G14" s="43">
        <v>1952</v>
      </c>
      <c r="H14">
        <f t="shared" si="1"/>
        <v>13154</v>
      </c>
    </row>
    <row r="15" spans="1:8">
      <c r="A15" s="8">
        <f>Evaporation!A15</f>
        <v>15008</v>
      </c>
      <c r="B15" s="18">
        <v>29757.391362400002</v>
      </c>
      <c r="E15">
        <f t="shared" si="0"/>
        <v>1941</v>
      </c>
      <c r="F15" s="18">
        <v>29757.391362400002</v>
      </c>
      <c r="G15" s="43">
        <v>1953</v>
      </c>
      <c r="H15">
        <f t="shared" si="1"/>
        <v>37361</v>
      </c>
    </row>
    <row r="16" spans="1:8">
      <c r="A16" s="8">
        <f>Evaporation!A16</f>
        <v>15036</v>
      </c>
      <c r="B16" s="18">
        <v>9573.2319943000002</v>
      </c>
      <c r="E16">
        <f t="shared" si="0"/>
        <v>1941</v>
      </c>
      <c r="F16" s="18">
        <v>9573.2319943000002</v>
      </c>
      <c r="G16" s="43">
        <v>1954</v>
      </c>
      <c r="H16">
        <f t="shared" si="1"/>
        <v>12264</v>
      </c>
    </row>
    <row r="17" spans="1:8">
      <c r="A17" s="8">
        <f>Evaporation!A17</f>
        <v>15067</v>
      </c>
      <c r="B17" s="18">
        <v>44975.661734900008</v>
      </c>
      <c r="E17">
        <f t="shared" si="0"/>
        <v>1941</v>
      </c>
      <c r="F17" s="18">
        <v>44975.661734900008</v>
      </c>
      <c r="G17" s="43">
        <v>1955</v>
      </c>
      <c r="H17">
        <f t="shared" si="1"/>
        <v>16146</v>
      </c>
    </row>
    <row r="18" spans="1:8">
      <c r="A18" s="8">
        <f>Evaporation!A18</f>
        <v>15097</v>
      </c>
      <c r="B18" s="18">
        <v>17253.033008900002</v>
      </c>
      <c r="E18">
        <f t="shared" si="0"/>
        <v>1941</v>
      </c>
      <c r="F18" s="18">
        <v>17253.033008900002</v>
      </c>
      <c r="G18" s="43">
        <v>1956</v>
      </c>
      <c r="H18">
        <f t="shared" si="1"/>
        <v>12461</v>
      </c>
    </row>
    <row r="19" spans="1:8">
      <c r="A19" s="8">
        <f>Evaporation!A19</f>
        <v>15128</v>
      </c>
      <c r="B19" s="18">
        <v>118631.46681620002</v>
      </c>
      <c r="E19">
        <f t="shared" si="0"/>
        <v>1941</v>
      </c>
      <c r="F19" s="18">
        <v>118631.46681620002</v>
      </c>
      <c r="G19" s="43">
        <v>1957</v>
      </c>
      <c r="H19">
        <f t="shared" si="1"/>
        <v>483122</v>
      </c>
    </row>
    <row r="20" spans="1:8">
      <c r="A20" s="8">
        <f>Evaporation!A20</f>
        <v>15158</v>
      </c>
      <c r="B20" s="18">
        <v>3530.6446747</v>
      </c>
      <c r="E20">
        <f t="shared" si="0"/>
        <v>1941</v>
      </c>
      <c r="F20" s="18">
        <v>3530.6446747</v>
      </c>
      <c r="G20" s="43">
        <v>1958</v>
      </c>
      <c r="H20">
        <f t="shared" si="1"/>
        <v>192694</v>
      </c>
    </row>
    <row r="21" spans="1:8">
      <c r="A21" s="8">
        <f>Evaporation!A21</f>
        <v>15189</v>
      </c>
      <c r="B21" s="18">
        <v>4126.6401254000002</v>
      </c>
      <c r="E21">
        <f t="shared" si="0"/>
        <v>1941</v>
      </c>
      <c r="F21" s="18">
        <v>4126.6401254000002</v>
      </c>
      <c r="G21" s="43">
        <v>1959</v>
      </c>
      <c r="H21">
        <f t="shared" si="1"/>
        <v>81210</v>
      </c>
    </row>
    <row r="22" spans="1:8">
      <c r="A22" s="8">
        <f>Evaporation!A22</f>
        <v>15220</v>
      </c>
      <c r="B22" s="18">
        <v>588.75765130000002</v>
      </c>
      <c r="E22">
        <f t="shared" si="0"/>
        <v>1941</v>
      </c>
      <c r="F22" s="18">
        <v>588.75765130000002</v>
      </c>
      <c r="G22" s="43">
        <v>1960</v>
      </c>
      <c r="H22">
        <f t="shared" si="1"/>
        <v>56423</v>
      </c>
    </row>
    <row r="23" spans="1:8">
      <c r="A23" s="8">
        <f>Evaporation!A23</f>
        <v>15250</v>
      </c>
      <c r="B23" s="18">
        <v>21064.006659800001</v>
      </c>
      <c r="E23">
        <f t="shared" si="0"/>
        <v>1941</v>
      </c>
      <c r="F23" s="18">
        <v>21064.006659800001</v>
      </c>
      <c r="G23" s="43">
        <v>1961</v>
      </c>
      <c r="H23">
        <f t="shared" si="1"/>
        <v>53835</v>
      </c>
    </row>
    <row r="24" spans="1:8">
      <c r="A24" s="8">
        <f>Evaporation!A24</f>
        <v>15281</v>
      </c>
      <c r="B24" s="18">
        <v>10418.9882667</v>
      </c>
      <c r="E24">
        <f t="shared" si="0"/>
        <v>1941</v>
      </c>
      <c r="F24" s="18">
        <v>10418.9882667</v>
      </c>
      <c r="G24" s="43">
        <v>1962</v>
      </c>
      <c r="H24">
        <f t="shared" si="1"/>
        <v>185375</v>
      </c>
    </row>
    <row r="25" spans="1:8">
      <c r="A25" s="8">
        <f>Evaporation!A25</f>
        <v>15311</v>
      </c>
      <c r="B25" s="18">
        <v>4889.2886497000009</v>
      </c>
      <c r="C25">
        <f>SUM(B14:B25)</f>
        <v>274419.50465670001</v>
      </c>
      <c r="E25">
        <f t="shared" si="0"/>
        <v>1941</v>
      </c>
      <c r="F25" s="18">
        <v>4889.2886497000009</v>
      </c>
      <c r="G25" s="43">
        <v>1963</v>
      </c>
      <c r="H25">
        <f>SUMIF($E$2:$E$781,G25,$F$2:$F$781)</f>
        <v>47270</v>
      </c>
    </row>
    <row r="26" spans="1:8">
      <c r="A26" s="8">
        <f>Evaporation!A26</f>
        <v>15342</v>
      </c>
      <c r="B26" s="18">
        <v>1367.4002381000003</v>
      </c>
      <c r="E26">
        <f t="shared" si="0"/>
        <v>1942</v>
      </c>
      <c r="F26" s="18">
        <v>1367.4002381000003</v>
      </c>
      <c r="G26" s="43">
        <v>1964</v>
      </c>
      <c r="H26">
        <f t="shared" si="1"/>
        <v>159201</v>
      </c>
    </row>
    <row r="27" spans="1:8">
      <c r="A27" s="8">
        <f>Evaporation!A27</f>
        <v>15373</v>
      </c>
      <c r="B27" s="18">
        <v>1496.1759059000001</v>
      </c>
      <c r="E27">
        <f t="shared" si="0"/>
        <v>1942</v>
      </c>
      <c r="F27" s="18">
        <v>1496.1759059000001</v>
      </c>
      <c r="G27" s="43">
        <v>1965</v>
      </c>
      <c r="H27">
        <f t="shared" si="1"/>
        <v>125811</v>
      </c>
    </row>
    <row r="28" spans="1:8">
      <c r="A28" s="8">
        <f>Evaporation!A28</f>
        <v>15401</v>
      </c>
      <c r="B28" s="18">
        <v>3039.3919868000003</v>
      </c>
      <c r="E28">
        <f t="shared" si="0"/>
        <v>1942</v>
      </c>
      <c r="F28" s="18">
        <v>3039.3919868000003</v>
      </c>
      <c r="G28" s="43">
        <v>1966</v>
      </c>
      <c r="H28">
        <f t="shared" si="1"/>
        <v>183105</v>
      </c>
    </row>
    <row r="29" spans="1:8">
      <c r="A29" s="8">
        <f>Evaporation!A29</f>
        <v>15432</v>
      </c>
      <c r="B29" s="18">
        <v>232812.30064950002</v>
      </c>
      <c r="E29">
        <f t="shared" si="0"/>
        <v>1942</v>
      </c>
      <c r="F29" s="18">
        <v>232812.30064950002</v>
      </c>
      <c r="G29" s="43">
        <v>1967</v>
      </c>
      <c r="H29">
        <f t="shared" si="1"/>
        <v>48507</v>
      </c>
    </row>
    <row r="30" spans="1:8">
      <c r="A30" s="8">
        <f>Evaporation!A30</f>
        <v>15462</v>
      </c>
      <c r="B30" s="18">
        <v>48294.6635847</v>
      </c>
      <c r="E30">
        <f t="shared" si="0"/>
        <v>1942</v>
      </c>
      <c r="F30" s="18">
        <v>48294.6635847</v>
      </c>
      <c r="G30" s="43">
        <v>1968</v>
      </c>
      <c r="H30">
        <f t="shared" si="1"/>
        <v>167037</v>
      </c>
    </row>
    <row r="31" spans="1:8">
      <c r="A31" s="8">
        <f>Evaporation!A31</f>
        <v>15493</v>
      </c>
      <c r="B31" s="18">
        <v>40312.776188099997</v>
      </c>
      <c r="E31">
        <f t="shared" si="0"/>
        <v>1942</v>
      </c>
      <c r="F31" s="18">
        <v>40312.776188099997</v>
      </c>
      <c r="G31" s="43">
        <v>1969</v>
      </c>
      <c r="H31">
        <f t="shared" si="1"/>
        <v>204434</v>
      </c>
    </row>
    <row r="32" spans="1:8">
      <c r="A32" s="8">
        <f>Evaporation!A32</f>
        <v>15523</v>
      </c>
      <c r="B32" s="18">
        <v>2494.6156196000002</v>
      </c>
      <c r="E32">
        <f t="shared" si="0"/>
        <v>1942</v>
      </c>
      <c r="F32" s="18">
        <v>2494.6156196000002</v>
      </c>
      <c r="G32" s="43">
        <v>1970</v>
      </c>
      <c r="H32">
        <f t="shared" si="1"/>
        <v>226243</v>
      </c>
    </row>
    <row r="33" spans="1:8">
      <c r="A33" s="8">
        <f>Evaporation!A33</f>
        <v>15554</v>
      </c>
      <c r="B33" s="18">
        <v>1064.7260000000001</v>
      </c>
      <c r="E33">
        <f t="shared" si="0"/>
        <v>1942</v>
      </c>
      <c r="F33" s="18">
        <v>1064.7260000000001</v>
      </c>
      <c r="G33" s="43">
        <v>1971</v>
      </c>
      <c r="H33">
        <f t="shared" si="1"/>
        <v>115167</v>
      </c>
    </row>
    <row r="34" spans="1:8">
      <c r="A34" s="8">
        <f>Evaporation!A34</f>
        <v>15585</v>
      </c>
      <c r="B34" s="18">
        <v>2014.2303102999999</v>
      </c>
      <c r="E34">
        <f t="shared" si="0"/>
        <v>1942</v>
      </c>
      <c r="F34" s="18">
        <v>2014.2303102999999</v>
      </c>
      <c r="G34" s="43">
        <v>1972</v>
      </c>
      <c r="H34">
        <f t="shared" si="1"/>
        <v>16978</v>
      </c>
    </row>
    <row r="35" spans="1:8">
      <c r="A35" s="8">
        <f>Evaporation!A35</f>
        <v>15615</v>
      </c>
      <c r="B35" s="18">
        <v>9578.2038456000009</v>
      </c>
      <c r="E35">
        <f t="shared" si="0"/>
        <v>1942</v>
      </c>
      <c r="F35" s="18">
        <v>9578.2038456000009</v>
      </c>
      <c r="G35" s="43">
        <v>1973</v>
      </c>
      <c r="H35">
        <f t="shared" si="1"/>
        <v>156842</v>
      </c>
    </row>
    <row r="36" spans="1:8">
      <c r="A36" s="8">
        <f>Evaporation!A36</f>
        <v>15646</v>
      </c>
      <c r="B36" s="18">
        <v>3237.1713295999998</v>
      </c>
      <c r="E36">
        <f t="shared" si="0"/>
        <v>1942</v>
      </c>
      <c r="F36" s="18">
        <v>3237.1713295999998</v>
      </c>
      <c r="G36" s="43">
        <v>1974</v>
      </c>
      <c r="H36">
        <f t="shared" si="1"/>
        <v>212433</v>
      </c>
    </row>
    <row r="37" spans="1:8">
      <c r="A37" s="8">
        <f>Evaporation!A37</f>
        <v>15676</v>
      </c>
      <c r="B37" s="18">
        <v>4531.3601697000004</v>
      </c>
      <c r="C37">
        <f>SUM(B26:B37)</f>
        <v>350243.01582790003</v>
      </c>
      <c r="E37">
        <f t="shared" si="0"/>
        <v>1942</v>
      </c>
      <c r="F37" s="18">
        <v>4531.3601697000004</v>
      </c>
      <c r="G37" s="43">
        <v>1975</v>
      </c>
      <c r="H37">
        <f t="shared" si="1"/>
        <v>191328</v>
      </c>
    </row>
    <row r="38" spans="1:8">
      <c r="A38" s="8">
        <f>Evaporation!A38</f>
        <v>15707</v>
      </c>
      <c r="B38" s="18">
        <v>382.37716010000003</v>
      </c>
      <c r="E38">
        <f t="shared" si="0"/>
        <v>1943</v>
      </c>
      <c r="F38" s="18">
        <v>382.37716010000003</v>
      </c>
      <c r="G38" s="43">
        <v>1976</v>
      </c>
      <c r="H38">
        <f t="shared" si="1"/>
        <v>34655</v>
      </c>
    </row>
    <row r="39" spans="1:8">
      <c r="A39" s="8">
        <f>Evaporation!A39</f>
        <v>15738</v>
      </c>
      <c r="B39" s="18">
        <v>1648.0817184</v>
      </c>
      <c r="E39">
        <f t="shared" si="0"/>
        <v>1943</v>
      </c>
      <c r="F39" s="18">
        <v>1648.0817184</v>
      </c>
      <c r="G39" s="43">
        <v>1977</v>
      </c>
      <c r="H39">
        <f t="shared" si="1"/>
        <v>117241</v>
      </c>
    </row>
    <row r="40" spans="1:8">
      <c r="A40" s="8">
        <f>Evaporation!A40</f>
        <v>15766</v>
      </c>
      <c r="B40" s="18">
        <v>34094.641584900004</v>
      </c>
      <c r="E40">
        <f t="shared" si="0"/>
        <v>1943</v>
      </c>
      <c r="F40" s="18">
        <v>34094.641584900004</v>
      </c>
      <c r="G40" s="43">
        <v>1978</v>
      </c>
      <c r="H40">
        <f t="shared" si="1"/>
        <v>0</v>
      </c>
    </row>
    <row r="41" spans="1:8">
      <c r="A41" s="8">
        <f>Evaporation!A41</f>
        <v>15797</v>
      </c>
      <c r="B41" s="18">
        <v>9070.051836300001</v>
      </c>
      <c r="E41">
        <f t="shared" si="0"/>
        <v>1943</v>
      </c>
      <c r="F41" s="18">
        <v>9070.051836300001</v>
      </c>
      <c r="G41" s="43">
        <v>1979</v>
      </c>
      <c r="H41">
        <f t="shared" si="1"/>
        <v>91392</v>
      </c>
    </row>
    <row r="42" spans="1:8">
      <c r="A42" s="8">
        <f>Evaporation!A42</f>
        <v>15827</v>
      </c>
      <c r="B42" s="18">
        <v>27910.634109800001</v>
      </c>
      <c r="E42">
        <f t="shared" si="0"/>
        <v>1943</v>
      </c>
      <c r="F42" s="18">
        <v>27910.634109800001</v>
      </c>
      <c r="G42" s="43">
        <v>1980</v>
      </c>
      <c r="H42">
        <f t="shared" si="1"/>
        <v>5370</v>
      </c>
    </row>
    <row r="43" spans="1:8">
      <c r="A43" s="8">
        <f>Evaporation!A43</f>
        <v>15858</v>
      </c>
      <c r="B43" s="18">
        <v>13071.177732600001</v>
      </c>
      <c r="E43">
        <f t="shared" si="0"/>
        <v>1943</v>
      </c>
      <c r="F43" s="18">
        <v>13071.177732600001</v>
      </c>
      <c r="G43" s="43">
        <v>1981</v>
      </c>
      <c r="H43">
        <f t="shared" si="1"/>
        <v>471476</v>
      </c>
    </row>
    <row r="44" spans="1:8">
      <c r="A44" s="8">
        <f>Evaporation!A44</f>
        <v>15888</v>
      </c>
      <c r="B44" s="18">
        <v>1036.6539872000001</v>
      </c>
      <c r="E44">
        <f t="shared" si="0"/>
        <v>1943</v>
      </c>
      <c r="F44" s="18">
        <v>1036.6539872000001</v>
      </c>
      <c r="G44" s="43">
        <v>1982</v>
      </c>
      <c r="H44">
        <f t="shared" si="1"/>
        <v>394108</v>
      </c>
    </row>
    <row r="45" spans="1:8">
      <c r="A45" s="8">
        <f>Evaporation!A45</f>
        <v>15919</v>
      </c>
      <c r="B45" s="18">
        <v>0</v>
      </c>
      <c r="E45">
        <f t="shared" si="0"/>
        <v>1943</v>
      </c>
      <c r="F45" s="18">
        <v>0</v>
      </c>
      <c r="G45" s="43">
        <v>1983</v>
      </c>
      <c r="H45">
        <f t="shared" si="1"/>
        <v>46976</v>
      </c>
    </row>
    <row r="46" spans="1:8">
      <c r="A46" s="8">
        <f>Evaporation!A46</f>
        <v>15950</v>
      </c>
      <c r="B46" s="18">
        <v>551.37194580000005</v>
      </c>
      <c r="E46">
        <f t="shared" si="0"/>
        <v>1943</v>
      </c>
      <c r="F46" s="18">
        <v>551.37194580000005</v>
      </c>
      <c r="G46" s="43">
        <v>1984</v>
      </c>
      <c r="H46">
        <f t="shared" si="1"/>
        <v>30780</v>
      </c>
    </row>
    <row r="47" spans="1:8">
      <c r="A47" s="8">
        <f>Evaporation!A47</f>
        <v>15980</v>
      </c>
      <c r="B47" s="18">
        <v>1426.0220286000001</v>
      </c>
      <c r="E47">
        <f t="shared" si="0"/>
        <v>1943</v>
      </c>
      <c r="F47" s="18">
        <v>1426.0220286000001</v>
      </c>
      <c r="G47" s="43">
        <v>1985</v>
      </c>
      <c r="H47">
        <f t="shared" si="1"/>
        <v>160320</v>
      </c>
    </row>
    <row r="48" spans="1:8">
      <c r="A48" s="8">
        <f>Evaporation!A48</f>
        <v>16011</v>
      </c>
      <c r="B48" s="18">
        <v>0</v>
      </c>
      <c r="E48">
        <f t="shared" si="0"/>
        <v>1943</v>
      </c>
      <c r="F48" s="18">
        <v>0</v>
      </c>
      <c r="G48" s="43">
        <v>1986</v>
      </c>
      <c r="H48">
        <f t="shared" si="1"/>
        <v>198231</v>
      </c>
    </row>
    <row r="49" spans="1:8">
      <c r="A49" s="8">
        <f>Evaporation!A49</f>
        <v>16041</v>
      </c>
      <c r="B49" s="18">
        <v>1593.7467598000001</v>
      </c>
      <c r="C49">
        <f>SUM(B38:B49)</f>
        <v>90784.758863499999</v>
      </c>
      <c r="E49">
        <f t="shared" si="0"/>
        <v>1943</v>
      </c>
      <c r="F49" s="18">
        <v>1593.7467598000001</v>
      </c>
      <c r="G49" s="43">
        <v>1987</v>
      </c>
      <c r="H49">
        <f t="shared" si="1"/>
        <v>240739</v>
      </c>
    </row>
    <row r="50" spans="1:8">
      <c r="A50" s="8">
        <f>Evaporation!A50</f>
        <v>16072</v>
      </c>
      <c r="B50" s="18">
        <v>2300.9924561000003</v>
      </c>
      <c r="E50">
        <f t="shared" si="0"/>
        <v>1944</v>
      </c>
      <c r="F50" s="18">
        <v>2300.9924561000003</v>
      </c>
      <c r="G50" s="43">
        <v>1988</v>
      </c>
      <c r="H50">
        <f t="shared" si="1"/>
        <v>20153</v>
      </c>
    </row>
    <row r="51" spans="1:8">
      <c r="A51" s="8">
        <f>Evaporation!A51</f>
        <v>16103</v>
      </c>
      <c r="B51" s="18">
        <v>29191.183817900001</v>
      </c>
      <c r="E51">
        <f t="shared" si="0"/>
        <v>1944</v>
      </c>
      <c r="F51" s="18">
        <v>29191.183817900001</v>
      </c>
      <c r="G51" s="43">
        <v>1989</v>
      </c>
      <c r="H51">
        <f t="shared" si="1"/>
        <v>473864</v>
      </c>
    </row>
    <row r="52" spans="1:8">
      <c r="A52" s="8">
        <f>Evaporation!A52</f>
        <v>16132</v>
      </c>
      <c r="B52" s="18">
        <v>17569.867699800001</v>
      </c>
      <c r="E52">
        <f t="shared" si="0"/>
        <v>1944</v>
      </c>
      <c r="F52" s="18">
        <v>17569.867699800001</v>
      </c>
      <c r="G52" s="43">
        <v>1990</v>
      </c>
      <c r="H52">
        <f t="shared" si="1"/>
        <v>478301</v>
      </c>
    </row>
    <row r="53" spans="1:8">
      <c r="A53" s="8">
        <f>Evaporation!A53</f>
        <v>16163</v>
      </c>
      <c r="B53" s="18">
        <v>12844.731468400001</v>
      </c>
      <c r="E53">
        <f t="shared" si="0"/>
        <v>1944</v>
      </c>
      <c r="F53" s="18">
        <v>12844.731468400001</v>
      </c>
      <c r="G53" s="43">
        <v>1991</v>
      </c>
      <c r="H53">
        <f t="shared" si="1"/>
        <v>282907.40159999998</v>
      </c>
    </row>
    <row r="54" spans="1:8">
      <c r="A54" s="8">
        <f>Evaporation!A54</f>
        <v>16193</v>
      </c>
      <c r="B54" s="18">
        <v>57137.254967000001</v>
      </c>
      <c r="E54">
        <f t="shared" si="0"/>
        <v>1944</v>
      </c>
      <c r="F54" s="18">
        <v>57137.254967000001</v>
      </c>
      <c r="G54" s="43">
        <v>1992</v>
      </c>
      <c r="H54">
        <f t="shared" si="1"/>
        <v>205772.11200000002</v>
      </c>
    </row>
    <row r="55" spans="1:8">
      <c r="A55" s="8">
        <f>Evaporation!A55</f>
        <v>16224</v>
      </c>
      <c r="B55" s="18">
        <v>3871.1924901000002</v>
      </c>
      <c r="E55">
        <f t="shared" si="0"/>
        <v>1944</v>
      </c>
      <c r="F55" s="18">
        <v>3871.1924901000002</v>
      </c>
      <c r="G55" s="43">
        <v>1993</v>
      </c>
      <c r="H55">
        <f t="shared" si="1"/>
        <v>280821.1152</v>
      </c>
    </row>
    <row r="56" spans="1:8">
      <c r="A56" s="8">
        <f>Evaporation!A56</f>
        <v>16254</v>
      </c>
      <c r="B56" s="18">
        <v>1317.2665948000001</v>
      </c>
      <c r="E56">
        <f t="shared" si="0"/>
        <v>1944</v>
      </c>
      <c r="F56" s="18">
        <v>1317.2665948000001</v>
      </c>
      <c r="G56" s="43">
        <v>1994</v>
      </c>
      <c r="H56">
        <f t="shared" si="1"/>
        <v>255173.5968</v>
      </c>
    </row>
    <row r="57" spans="1:8">
      <c r="A57" s="8">
        <f>Evaporation!A57</f>
        <v>16285</v>
      </c>
      <c r="B57" s="18">
        <v>1828.4110000000001</v>
      </c>
      <c r="E57">
        <f t="shared" si="0"/>
        <v>1944</v>
      </c>
      <c r="F57" s="18">
        <v>1828.4110000000001</v>
      </c>
      <c r="G57" s="43">
        <v>1995</v>
      </c>
      <c r="H57">
        <f t="shared" si="1"/>
        <v>167171.22719999996</v>
      </c>
    </row>
    <row r="58" spans="1:8">
      <c r="A58" s="8">
        <f>Evaporation!A58</f>
        <v>16316</v>
      </c>
      <c r="B58" s="18">
        <v>1269.3150353000001</v>
      </c>
      <c r="E58">
        <f t="shared" si="0"/>
        <v>1944</v>
      </c>
      <c r="F58" s="18">
        <v>1269.3150353000001</v>
      </c>
      <c r="G58" s="43">
        <v>1996</v>
      </c>
      <c r="H58">
        <f t="shared" si="1"/>
        <v>81700.334399999992</v>
      </c>
    </row>
    <row r="59" spans="1:8">
      <c r="A59" s="8">
        <f>Evaporation!A59</f>
        <v>16346</v>
      </c>
      <c r="B59" s="18">
        <v>1423.7957760000002</v>
      </c>
      <c r="E59">
        <f t="shared" si="0"/>
        <v>1944</v>
      </c>
      <c r="F59" s="18">
        <v>1423.7957760000002</v>
      </c>
      <c r="G59" s="43">
        <v>1997</v>
      </c>
      <c r="H59">
        <f t="shared" si="1"/>
        <v>0</v>
      </c>
    </row>
    <row r="60" spans="1:8">
      <c r="A60" s="8">
        <f>Evaporation!A60</f>
        <v>16377</v>
      </c>
      <c r="B60" s="18">
        <v>4755.5784484000005</v>
      </c>
      <c r="E60">
        <f t="shared" si="0"/>
        <v>1944</v>
      </c>
      <c r="F60" s="18">
        <v>4755.5784484000005</v>
      </c>
      <c r="G60" s="43">
        <v>1998</v>
      </c>
      <c r="H60">
        <f t="shared" si="1"/>
        <v>0</v>
      </c>
    </row>
    <row r="61" spans="1:8">
      <c r="A61" s="8">
        <f>Evaporation!A61</f>
        <v>16407</v>
      </c>
      <c r="B61" s="18">
        <v>14887.3570781</v>
      </c>
      <c r="C61">
        <f>SUM(B50:B61)</f>
        <v>148396.94683189999</v>
      </c>
      <c r="E61">
        <f t="shared" si="0"/>
        <v>1944</v>
      </c>
      <c r="F61" s="18">
        <v>14887.3570781</v>
      </c>
      <c r="G61" s="43">
        <v>1999</v>
      </c>
      <c r="H61">
        <f t="shared" si="1"/>
        <v>0</v>
      </c>
    </row>
    <row r="62" spans="1:8">
      <c r="A62" s="8">
        <f>Evaporation!A62</f>
        <v>16438</v>
      </c>
      <c r="B62" s="18">
        <v>8293.6596821000003</v>
      </c>
      <c r="E62">
        <f t="shared" si="0"/>
        <v>1945</v>
      </c>
      <c r="F62" s="18">
        <v>8293.6596821000003</v>
      </c>
      <c r="G62" s="43">
        <v>2000</v>
      </c>
      <c r="H62">
        <f t="shared" si="1"/>
        <v>0</v>
      </c>
    </row>
    <row r="63" spans="1:8">
      <c r="A63" s="8">
        <f>Evaporation!A63</f>
        <v>16469</v>
      </c>
      <c r="B63" s="18">
        <v>76817.37707670001</v>
      </c>
      <c r="E63">
        <f t="shared" si="0"/>
        <v>1945</v>
      </c>
      <c r="F63" s="18">
        <v>76817.37707670001</v>
      </c>
      <c r="G63" s="43">
        <v>2001</v>
      </c>
      <c r="H63">
        <f t="shared" si="1"/>
        <v>0</v>
      </c>
    </row>
    <row r="64" spans="1:8">
      <c r="A64" s="8">
        <f>Evaporation!A64</f>
        <v>16497</v>
      </c>
      <c r="B64" s="18">
        <v>123362.43764130001</v>
      </c>
      <c r="E64">
        <f t="shared" si="0"/>
        <v>1945</v>
      </c>
      <c r="F64" s="18">
        <v>123362.43764130001</v>
      </c>
      <c r="G64" s="43">
        <v>2002</v>
      </c>
      <c r="H64">
        <f t="shared" si="1"/>
        <v>0</v>
      </c>
    </row>
    <row r="65" spans="1:8">
      <c r="A65" s="8">
        <f>Evaporation!A65</f>
        <v>16528</v>
      </c>
      <c r="B65" s="18">
        <v>62108.95502110001</v>
      </c>
      <c r="E65">
        <f t="shared" si="0"/>
        <v>1945</v>
      </c>
      <c r="F65" s="18">
        <v>62108.95502110001</v>
      </c>
      <c r="G65" s="43">
        <v>2003</v>
      </c>
      <c r="H65">
        <f t="shared" si="1"/>
        <v>0</v>
      </c>
    </row>
    <row r="66" spans="1:8">
      <c r="A66" s="8">
        <f>Evaporation!A66</f>
        <v>16558</v>
      </c>
      <c r="B66" s="18">
        <v>5251.7738104</v>
      </c>
      <c r="E66">
        <f t="shared" si="0"/>
        <v>1945</v>
      </c>
      <c r="F66" s="18">
        <v>5251.7738104</v>
      </c>
      <c r="G66" s="43">
        <v>2004</v>
      </c>
      <c r="H66">
        <f t="shared" si="1"/>
        <v>0</v>
      </c>
    </row>
    <row r="67" spans="1:8">
      <c r="A67" s="8">
        <f>Evaporation!A67</f>
        <v>16589</v>
      </c>
      <c r="B67" s="18">
        <v>26762.245632200003</v>
      </c>
      <c r="E67">
        <f t="shared" ref="E67:E130" si="2">YEAR(A67)</f>
        <v>1945</v>
      </c>
      <c r="F67" s="18">
        <v>26762.245632200003</v>
      </c>
      <c r="G67" s="18"/>
    </row>
    <row r="68" spans="1:8">
      <c r="A68" s="8">
        <f>Evaporation!A68</f>
        <v>16619</v>
      </c>
      <c r="B68" s="18">
        <v>28638.0000244</v>
      </c>
      <c r="E68">
        <f t="shared" si="2"/>
        <v>1945</v>
      </c>
      <c r="F68" s="18">
        <v>28638.0000244</v>
      </c>
      <c r="G68" s="18"/>
    </row>
    <row r="69" spans="1:8">
      <c r="A69" s="8">
        <f>Evaporation!A69</f>
        <v>16650</v>
      </c>
      <c r="B69" s="18">
        <v>615.16205009999999</v>
      </c>
      <c r="E69">
        <f t="shared" si="2"/>
        <v>1945</v>
      </c>
      <c r="F69" s="18">
        <v>615.16205009999999</v>
      </c>
      <c r="G69" s="18"/>
    </row>
    <row r="70" spans="1:8">
      <c r="A70" s="8">
        <f>Evaporation!A70</f>
        <v>16681</v>
      </c>
      <c r="B70" s="18">
        <v>10516.425445500001</v>
      </c>
      <c r="E70">
        <f t="shared" si="2"/>
        <v>1945</v>
      </c>
      <c r="F70" s="18">
        <v>10516.425445500001</v>
      </c>
      <c r="G70" s="18"/>
    </row>
    <row r="71" spans="1:8">
      <c r="A71" s="8">
        <f>Evaporation!A71</f>
        <v>16711</v>
      </c>
      <c r="B71" s="18">
        <v>23289.571500000002</v>
      </c>
      <c r="E71">
        <f t="shared" si="2"/>
        <v>1945</v>
      </c>
      <c r="F71" s="18">
        <v>23289.571500000002</v>
      </c>
      <c r="G71" s="18"/>
    </row>
    <row r="72" spans="1:8">
      <c r="A72" s="8">
        <f>Evaporation!A72</f>
        <v>16742</v>
      </c>
      <c r="B72" s="18">
        <v>3593.7153837000001</v>
      </c>
      <c r="E72">
        <f t="shared" si="2"/>
        <v>1945</v>
      </c>
      <c r="F72" s="18">
        <v>3593.7153837000001</v>
      </c>
      <c r="G72" s="18"/>
    </row>
    <row r="73" spans="1:8">
      <c r="A73" s="8">
        <f>Evaporation!A73</f>
        <v>16772</v>
      </c>
      <c r="B73" s="18">
        <v>833.1009037</v>
      </c>
      <c r="C73">
        <f>SUM(B62:B73)</f>
        <v>370082.42417119996</v>
      </c>
      <c r="E73">
        <f t="shared" si="2"/>
        <v>1945</v>
      </c>
      <c r="F73" s="18">
        <v>833.1009037</v>
      </c>
      <c r="G73" s="18"/>
    </row>
    <row r="74" spans="1:8">
      <c r="A74" s="8">
        <f>Evaporation!A74</f>
        <v>16803</v>
      </c>
      <c r="B74" s="18">
        <v>16048.734205400002</v>
      </c>
      <c r="E74">
        <f t="shared" si="2"/>
        <v>1946</v>
      </c>
      <c r="F74" s="18">
        <v>16048.734205400002</v>
      </c>
      <c r="G74" s="18"/>
    </row>
    <row r="75" spans="1:8">
      <c r="A75" s="8">
        <f>Evaporation!A75</f>
        <v>16834</v>
      </c>
      <c r="B75" s="18">
        <v>45377.145286200008</v>
      </c>
      <c r="E75">
        <f t="shared" si="2"/>
        <v>1946</v>
      </c>
      <c r="F75" s="18">
        <v>45377.145286200008</v>
      </c>
      <c r="G75" s="18"/>
    </row>
    <row r="76" spans="1:8">
      <c r="A76" s="8">
        <f>Evaporation!A76</f>
        <v>16862</v>
      </c>
      <c r="B76" s="18">
        <v>17486.584525800001</v>
      </c>
      <c r="E76">
        <f t="shared" si="2"/>
        <v>1946</v>
      </c>
      <c r="F76" s="18">
        <v>17486.584525800001</v>
      </c>
      <c r="G76" s="18"/>
    </row>
    <row r="77" spans="1:8">
      <c r="A77" s="8">
        <f>Evaporation!A77</f>
        <v>16893</v>
      </c>
      <c r="B77" s="18">
        <v>9901.3261022000006</v>
      </c>
      <c r="E77">
        <f t="shared" si="2"/>
        <v>1946</v>
      </c>
      <c r="F77" s="18">
        <v>9901.3261022000006</v>
      </c>
      <c r="G77" s="18"/>
    </row>
    <row r="78" spans="1:8">
      <c r="A78" s="8">
        <f>Evaporation!A78</f>
        <v>16923</v>
      </c>
      <c r="B78" s="18">
        <v>57044.889099900007</v>
      </c>
      <c r="E78">
        <f t="shared" si="2"/>
        <v>1946</v>
      </c>
      <c r="F78" s="18">
        <v>57044.889099900007</v>
      </c>
      <c r="G78" s="18"/>
    </row>
    <row r="79" spans="1:8">
      <c r="A79" s="8">
        <f>Evaporation!A79</f>
        <v>16954</v>
      </c>
      <c r="B79" s="18">
        <v>51600.579097600006</v>
      </c>
      <c r="E79">
        <f t="shared" si="2"/>
        <v>1946</v>
      </c>
      <c r="F79" s="18">
        <v>51600.579097600006</v>
      </c>
      <c r="G79" s="18"/>
    </row>
    <row r="80" spans="1:8">
      <c r="A80" s="8">
        <f>Evaporation!A80</f>
        <v>16984</v>
      </c>
      <c r="B80" s="18">
        <v>1611.9181507000001</v>
      </c>
      <c r="E80">
        <f t="shared" si="2"/>
        <v>1946</v>
      </c>
      <c r="F80" s="18">
        <v>1611.9181507000001</v>
      </c>
      <c r="G80" s="18"/>
    </row>
    <row r="81" spans="1:7">
      <c r="A81" s="8">
        <f>Evaporation!A81</f>
        <v>17015</v>
      </c>
      <c r="B81" s="18">
        <v>1145.5740062000002</v>
      </c>
      <c r="E81">
        <f t="shared" si="2"/>
        <v>1946</v>
      </c>
      <c r="F81" s="18">
        <v>1145.5740062000002</v>
      </c>
      <c r="G81" s="18"/>
    </row>
    <row r="82" spans="1:7">
      <c r="A82" s="8">
        <f>Evaporation!A82</f>
        <v>17046</v>
      </c>
      <c r="B82" s="18">
        <v>1019.0881441</v>
      </c>
      <c r="E82">
        <f t="shared" si="2"/>
        <v>1946</v>
      </c>
      <c r="F82" s="18">
        <v>1019.0881441</v>
      </c>
      <c r="G82" s="18"/>
    </row>
    <row r="83" spans="1:7">
      <c r="A83" s="8">
        <f>Evaporation!A83</f>
        <v>17076</v>
      </c>
      <c r="B83" s="18">
        <v>0</v>
      </c>
      <c r="E83">
        <f t="shared" si="2"/>
        <v>1946</v>
      </c>
      <c r="F83" s="18">
        <v>0</v>
      </c>
      <c r="G83" s="18"/>
    </row>
    <row r="84" spans="1:7">
      <c r="A84" s="8">
        <f>Evaporation!A84</f>
        <v>17107</v>
      </c>
      <c r="B84" s="18">
        <v>45116.7498184</v>
      </c>
      <c r="E84">
        <f t="shared" si="2"/>
        <v>1946</v>
      </c>
      <c r="F84" s="18">
        <v>45116.7498184</v>
      </c>
      <c r="G84" s="18"/>
    </row>
    <row r="85" spans="1:7">
      <c r="A85" s="8">
        <f>Evaporation!A85</f>
        <v>17137</v>
      </c>
      <c r="B85" s="18">
        <v>43178.723745300005</v>
      </c>
      <c r="C85">
        <f>SUM(B74:B85)</f>
        <v>289531.31218180008</v>
      </c>
      <c r="E85">
        <f t="shared" si="2"/>
        <v>1946</v>
      </c>
      <c r="F85" s="18">
        <v>43178.723745300005</v>
      </c>
      <c r="G85" s="18"/>
    </row>
    <row r="86" spans="1:7">
      <c r="A86" s="8">
        <f>Evaporation!A86</f>
        <v>17168</v>
      </c>
      <c r="B86" s="18">
        <v>4219.806149</v>
      </c>
      <c r="E86">
        <f t="shared" si="2"/>
        <v>1947</v>
      </c>
      <c r="F86" s="18">
        <v>4219.806149</v>
      </c>
      <c r="G86" s="18"/>
    </row>
    <row r="87" spans="1:7">
      <c r="A87" s="8">
        <f>Evaporation!A87</f>
        <v>17199</v>
      </c>
      <c r="B87" s="18">
        <v>813.34947069999998</v>
      </c>
      <c r="E87">
        <f t="shared" si="2"/>
        <v>1947</v>
      </c>
      <c r="F87" s="18">
        <v>813.34947069999998</v>
      </c>
      <c r="G87" s="18"/>
    </row>
    <row r="88" spans="1:7">
      <c r="A88" s="8">
        <f>Evaporation!A88</f>
        <v>17227</v>
      </c>
      <c r="B88" s="18">
        <v>5836.2831969000008</v>
      </c>
      <c r="E88">
        <f t="shared" si="2"/>
        <v>1947</v>
      </c>
      <c r="F88" s="18">
        <v>5836.2831969000008</v>
      </c>
      <c r="G88" s="18"/>
    </row>
    <row r="89" spans="1:7">
      <c r="A89" s="8">
        <f>Evaporation!A89</f>
        <v>17258</v>
      </c>
      <c r="B89" s="18">
        <v>15109.753031100001</v>
      </c>
      <c r="E89">
        <f t="shared" si="2"/>
        <v>1947</v>
      </c>
      <c r="F89" s="18">
        <v>15109.753031100001</v>
      </c>
      <c r="G89" s="18"/>
    </row>
    <row r="90" spans="1:7">
      <c r="A90" s="8">
        <f>Evaporation!A90</f>
        <v>17288</v>
      </c>
      <c r="B90" s="18">
        <v>19357.390279499999</v>
      </c>
      <c r="E90">
        <f t="shared" si="2"/>
        <v>1947</v>
      </c>
      <c r="F90" s="18">
        <v>19357.390279499999</v>
      </c>
      <c r="G90" s="18"/>
    </row>
    <row r="91" spans="1:7">
      <c r="A91" s="8">
        <f>Evaporation!A91</f>
        <v>17319</v>
      </c>
      <c r="B91" s="18">
        <v>18512.418164500003</v>
      </c>
      <c r="E91">
        <f t="shared" si="2"/>
        <v>1947</v>
      </c>
      <c r="F91" s="18">
        <v>18512.418164500003</v>
      </c>
      <c r="G91" s="18"/>
    </row>
    <row r="92" spans="1:7">
      <c r="A92" s="8">
        <f>Evaporation!A92</f>
        <v>17349</v>
      </c>
      <c r="B92" s="18">
        <v>444.37202030000003</v>
      </c>
      <c r="E92">
        <f t="shared" si="2"/>
        <v>1947</v>
      </c>
      <c r="F92" s="18">
        <v>444.37202030000003</v>
      </c>
      <c r="G92" s="18"/>
    </row>
    <row r="93" spans="1:7">
      <c r="A93" s="8">
        <f>Evaporation!A93</f>
        <v>17380</v>
      </c>
      <c r="B93" s="18">
        <v>7621.0128657000005</v>
      </c>
      <c r="E93">
        <f t="shared" si="2"/>
        <v>1947</v>
      </c>
      <c r="F93" s="18">
        <v>7621.0128657000005</v>
      </c>
      <c r="G93" s="18"/>
    </row>
    <row r="94" spans="1:7">
      <c r="A94" s="8">
        <f>Evaporation!A94</f>
        <v>17411</v>
      </c>
      <c r="B94" s="18">
        <v>772.88730350000003</v>
      </c>
      <c r="E94">
        <f t="shared" si="2"/>
        <v>1947</v>
      </c>
      <c r="F94" s="18">
        <v>772.88730350000003</v>
      </c>
      <c r="G94" s="18"/>
    </row>
    <row r="95" spans="1:7">
      <c r="A95" s="8">
        <f>Evaporation!A95</f>
        <v>17441</v>
      </c>
      <c r="B95" s="18">
        <v>91</v>
      </c>
      <c r="E95">
        <f t="shared" si="2"/>
        <v>1947</v>
      </c>
      <c r="F95" s="18">
        <v>91</v>
      </c>
      <c r="G95" s="18"/>
    </row>
    <row r="96" spans="1:7">
      <c r="A96" s="8">
        <f>Evaporation!A96</f>
        <v>17472</v>
      </c>
      <c r="B96" s="18">
        <v>217</v>
      </c>
      <c r="E96">
        <f t="shared" si="2"/>
        <v>1947</v>
      </c>
      <c r="F96" s="18">
        <v>217</v>
      </c>
      <c r="G96" s="18"/>
    </row>
    <row r="97" spans="1:7">
      <c r="A97" s="8">
        <f>Evaporation!A97</f>
        <v>17502</v>
      </c>
      <c r="B97" s="18">
        <v>14880</v>
      </c>
      <c r="C97">
        <f>SUM(B86:B97)</f>
        <v>87875.272481200009</v>
      </c>
      <c r="E97">
        <f t="shared" si="2"/>
        <v>1947</v>
      </c>
      <c r="F97" s="18">
        <v>14880</v>
      </c>
      <c r="G97" s="18"/>
    </row>
    <row r="98" spans="1:7">
      <c r="A98" s="8">
        <f>Evaporation!A98</f>
        <v>17533</v>
      </c>
      <c r="B98" s="18">
        <v>14540</v>
      </c>
      <c r="E98">
        <f t="shared" si="2"/>
        <v>1948</v>
      </c>
      <c r="F98" s="18">
        <v>14540</v>
      </c>
      <c r="G98" s="18"/>
    </row>
    <row r="99" spans="1:7">
      <c r="A99" s="8">
        <f>Evaporation!A99</f>
        <v>17564</v>
      </c>
      <c r="B99" s="18">
        <v>48050</v>
      </c>
      <c r="E99">
        <f t="shared" si="2"/>
        <v>1948</v>
      </c>
      <c r="F99" s="18">
        <v>48050</v>
      </c>
      <c r="G99" s="18"/>
    </row>
    <row r="100" spans="1:7">
      <c r="A100" s="8">
        <f>Evaporation!A100</f>
        <v>17593</v>
      </c>
      <c r="B100" s="18">
        <v>12230</v>
      </c>
      <c r="E100">
        <f t="shared" si="2"/>
        <v>1948</v>
      </c>
      <c r="F100" s="18">
        <v>12230</v>
      </c>
      <c r="G100" s="18"/>
    </row>
    <row r="101" spans="1:7">
      <c r="A101" s="8">
        <f>Evaporation!A101</f>
        <v>17624</v>
      </c>
      <c r="B101" s="18">
        <v>2900</v>
      </c>
      <c r="E101">
        <f t="shared" si="2"/>
        <v>1948</v>
      </c>
      <c r="F101" s="18">
        <v>2900</v>
      </c>
      <c r="G101" s="18"/>
    </row>
    <row r="102" spans="1:7">
      <c r="A102" s="8">
        <f>Evaporation!A102</f>
        <v>17654</v>
      </c>
      <c r="B102" s="18">
        <v>3690</v>
      </c>
      <c r="E102">
        <f t="shared" si="2"/>
        <v>1948</v>
      </c>
      <c r="F102" s="18">
        <v>3690</v>
      </c>
      <c r="G102" s="18"/>
    </row>
    <row r="103" spans="1:7">
      <c r="A103" s="8">
        <f>Evaporation!A103</f>
        <v>17685</v>
      </c>
      <c r="B103" s="18">
        <v>1790</v>
      </c>
      <c r="E103">
        <f t="shared" si="2"/>
        <v>1948</v>
      </c>
      <c r="F103" s="18">
        <v>1790</v>
      </c>
      <c r="G103" s="18"/>
    </row>
    <row r="104" spans="1:7">
      <c r="A104" s="8">
        <f>Evaporation!A104</f>
        <v>17715</v>
      </c>
      <c r="B104" s="18">
        <v>2520</v>
      </c>
      <c r="E104">
        <f t="shared" si="2"/>
        <v>1948</v>
      </c>
      <c r="F104" s="18">
        <v>2520</v>
      </c>
      <c r="G104" s="18"/>
    </row>
    <row r="105" spans="1:7">
      <c r="A105" s="8">
        <f>Evaporation!A105</f>
        <v>17746</v>
      </c>
      <c r="B105" s="18">
        <v>0</v>
      </c>
      <c r="E105">
        <f t="shared" si="2"/>
        <v>1948</v>
      </c>
      <c r="F105" s="18">
        <v>0</v>
      </c>
      <c r="G105" s="18"/>
    </row>
    <row r="106" spans="1:7">
      <c r="A106" s="8">
        <f>Evaporation!A106</f>
        <v>17777</v>
      </c>
      <c r="B106" s="18">
        <v>0</v>
      </c>
      <c r="E106">
        <f t="shared" si="2"/>
        <v>1948</v>
      </c>
      <c r="F106" s="18">
        <v>0</v>
      </c>
      <c r="G106" s="18"/>
    </row>
    <row r="107" spans="1:7">
      <c r="A107" s="8">
        <f>Evaporation!A107</f>
        <v>17807</v>
      </c>
      <c r="B107" s="18">
        <v>0</v>
      </c>
      <c r="E107">
        <f t="shared" si="2"/>
        <v>1948</v>
      </c>
      <c r="F107" s="18">
        <v>0</v>
      </c>
      <c r="G107" s="18"/>
    </row>
    <row r="108" spans="1:7">
      <c r="A108" s="8">
        <f>Evaporation!A108</f>
        <v>17838</v>
      </c>
      <c r="B108" s="18">
        <v>0</v>
      </c>
      <c r="E108">
        <f t="shared" si="2"/>
        <v>1948</v>
      </c>
      <c r="F108" s="18">
        <v>0</v>
      </c>
      <c r="G108" s="18"/>
    </row>
    <row r="109" spans="1:7">
      <c r="A109" s="8">
        <f>Evaporation!A109</f>
        <v>17868</v>
      </c>
      <c r="B109" s="18">
        <v>0</v>
      </c>
      <c r="C109">
        <f>SUM(B98:B109)</f>
        <v>85720</v>
      </c>
      <c r="E109">
        <f t="shared" si="2"/>
        <v>1948</v>
      </c>
      <c r="F109" s="18">
        <v>0</v>
      </c>
      <c r="G109" s="18"/>
    </row>
    <row r="110" spans="1:7">
      <c r="A110" s="8">
        <f>Evaporation!A110</f>
        <v>17899</v>
      </c>
      <c r="B110" s="18">
        <v>553</v>
      </c>
      <c r="E110">
        <f t="shared" si="2"/>
        <v>1949</v>
      </c>
      <c r="F110" s="18">
        <v>553</v>
      </c>
      <c r="G110" s="18"/>
    </row>
    <row r="111" spans="1:7">
      <c r="A111" s="8">
        <f>Evaporation!A111</f>
        <v>17930</v>
      </c>
      <c r="B111" s="18">
        <v>5070</v>
      </c>
      <c r="E111">
        <f t="shared" si="2"/>
        <v>1949</v>
      </c>
      <c r="F111" s="18">
        <v>5070</v>
      </c>
      <c r="G111" s="18"/>
    </row>
    <row r="112" spans="1:7">
      <c r="A112" s="8">
        <f>Evaporation!A112</f>
        <v>17958</v>
      </c>
      <c r="B112" s="18">
        <v>10460</v>
      </c>
      <c r="E112">
        <f t="shared" si="2"/>
        <v>1949</v>
      </c>
      <c r="F112" s="18">
        <v>10460</v>
      </c>
      <c r="G112" s="18"/>
    </row>
    <row r="113" spans="1:7">
      <c r="A113" s="8">
        <f>Evaporation!A113</f>
        <v>17989</v>
      </c>
      <c r="B113" s="18">
        <v>1730</v>
      </c>
      <c r="E113">
        <f t="shared" si="2"/>
        <v>1949</v>
      </c>
      <c r="F113" s="18">
        <v>1730</v>
      </c>
      <c r="G113" s="18"/>
    </row>
    <row r="114" spans="1:7">
      <c r="A114" s="8">
        <f>Evaporation!A114</f>
        <v>18019</v>
      </c>
      <c r="B114" s="18">
        <v>53510</v>
      </c>
      <c r="E114">
        <f t="shared" si="2"/>
        <v>1949</v>
      </c>
      <c r="F114" s="18">
        <v>53510</v>
      </c>
      <c r="G114" s="18"/>
    </row>
    <row r="115" spans="1:7">
      <c r="A115" s="8">
        <f>Evaporation!A115</f>
        <v>18050</v>
      </c>
      <c r="B115" s="18">
        <v>30340</v>
      </c>
      <c r="E115">
        <f t="shared" si="2"/>
        <v>1949</v>
      </c>
      <c r="F115" s="18">
        <v>30340</v>
      </c>
      <c r="G115" s="18"/>
    </row>
    <row r="116" spans="1:7">
      <c r="A116" s="8">
        <f>Evaporation!A116</f>
        <v>18080</v>
      </c>
      <c r="B116" s="18">
        <v>766</v>
      </c>
      <c r="E116">
        <f t="shared" si="2"/>
        <v>1949</v>
      </c>
      <c r="F116" s="18">
        <v>766</v>
      </c>
      <c r="G116" s="18"/>
    </row>
    <row r="117" spans="1:7">
      <c r="A117" s="8">
        <f>Evaporation!A117</f>
        <v>18111</v>
      </c>
      <c r="B117" s="18">
        <v>196</v>
      </c>
      <c r="E117">
        <f t="shared" si="2"/>
        <v>1949</v>
      </c>
      <c r="F117" s="18">
        <v>196</v>
      </c>
      <c r="G117" s="18"/>
    </row>
    <row r="118" spans="1:7">
      <c r="A118" s="8">
        <f>Evaporation!A118</f>
        <v>18142</v>
      </c>
      <c r="B118" s="18">
        <v>2350</v>
      </c>
      <c r="E118">
        <f t="shared" si="2"/>
        <v>1949</v>
      </c>
      <c r="F118" s="18">
        <v>2350</v>
      </c>
      <c r="G118" s="18"/>
    </row>
    <row r="119" spans="1:7">
      <c r="A119" s="8">
        <f>Evaporation!A119</f>
        <v>18172</v>
      </c>
      <c r="B119" s="18">
        <v>25870</v>
      </c>
      <c r="E119">
        <f t="shared" si="2"/>
        <v>1949</v>
      </c>
      <c r="F119" s="18">
        <v>25870</v>
      </c>
      <c r="G119" s="18"/>
    </row>
    <row r="120" spans="1:7">
      <c r="A120" s="8">
        <f>Evaporation!A120</f>
        <v>18203</v>
      </c>
      <c r="B120" s="18">
        <v>937</v>
      </c>
      <c r="E120">
        <f t="shared" si="2"/>
        <v>1949</v>
      </c>
      <c r="F120" s="18">
        <v>937</v>
      </c>
      <c r="G120" s="18"/>
    </row>
    <row r="121" spans="1:7">
      <c r="A121" s="8">
        <f>Evaporation!A121</f>
        <v>18233</v>
      </c>
      <c r="B121" s="18">
        <v>855</v>
      </c>
      <c r="C121">
        <f>SUM(B110:B121)</f>
        <v>132637</v>
      </c>
      <c r="E121">
        <f t="shared" si="2"/>
        <v>1949</v>
      </c>
      <c r="F121" s="18">
        <v>855</v>
      </c>
      <c r="G121" s="18"/>
    </row>
    <row r="122" spans="1:7">
      <c r="A122" s="8">
        <f>Evaporation!A122</f>
        <v>18264</v>
      </c>
      <c r="B122" s="18">
        <v>10490</v>
      </c>
      <c r="E122">
        <f t="shared" si="2"/>
        <v>1950</v>
      </c>
      <c r="F122" s="18">
        <v>10490</v>
      </c>
      <c r="G122" s="18"/>
    </row>
    <row r="123" spans="1:7">
      <c r="A123" s="8">
        <f>Evaporation!A123</f>
        <v>18295</v>
      </c>
      <c r="B123" s="18">
        <v>25290</v>
      </c>
      <c r="E123">
        <f t="shared" si="2"/>
        <v>1950</v>
      </c>
      <c r="F123" s="18">
        <v>25290</v>
      </c>
      <c r="G123" s="18"/>
    </row>
    <row r="124" spans="1:7">
      <c r="A124" s="8">
        <f>Evaporation!A124</f>
        <v>18323</v>
      </c>
      <c r="B124" s="18">
        <v>3410</v>
      </c>
      <c r="E124">
        <f t="shared" si="2"/>
        <v>1950</v>
      </c>
      <c r="F124" s="18">
        <v>3410</v>
      </c>
      <c r="G124" s="18"/>
    </row>
    <row r="125" spans="1:7">
      <c r="A125" s="8">
        <f>Evaporation!A125</f>
        <v>18354</v>
      </c>
      <c r="B125" s="18">
        <v>14387</v>
      </c>
      <c r="E125">
        <f t="shared" si="2"/>
        <v>1950</v>
      </c>
      <c r="F125" s="18">
        <v>14387</v>
      </c>
      <c r="G125" s="18"/>
    </row>
    <row r="126" spans="1:7">
      <c r="A126" s="8">
        <f>Evaporation!A126</f>
        <v>18384</v>
      </c>
      <c r="B126" s="18">
        <v>70258</v>
      </c>
      <c r="E126">
        <f t="shared" si="2"/>
        <v>1950</v>
      </c>
      <c r="F126" s="18">
        <v>70258</v>
      </c>
      <c r="G126" s="18"/>
    </row>
    <row r="127" spans="1:7">
      <c r="A127" s="8">
        <f>Evaporation!A127</f>
        <v>18415</v>
      </c>
      <c r="B127" s="18">
        <v>14189</v>
      </c>
      <c r="E127">
        <f t="shared" si="2"/>
        <v>1950</v>
      </c>
      <c r="F127" s="18">
        <v>14189</v>
      </c>
      <c r="G127" s="18"/>
    </row>
    <row r="128" spans="1:7">
      <c r="A128" s="8">
        <f>Evaporation!A128</f>
        <v>18445</v>
      </c>
      <c r="B128" s="18">
        <v>45212</v>
      </c>
      <c r="E128">
        <f t="shared" si="2"/>
        <v>1950</v>
      </c>
      <c r="F128" s="18">
        <v>45212</v>
      </c>
      <c r="G128" s="18"/>
    </row>
    <row r="129" spans="1:7">
      <c r="A129" s="8">
        <f>Evaporation!A129</f>
        <v>18476</v>
      </c>
      <c r="B129" s="18">
        <v>4957</v>
      </c>
      <c r="E129">
        <f t="shared" si="2"/>
        <v>1950</v>
      </c>
      <c r="F129" s="18">
        <v>4957</v>
      </c>
      <c r="G129" s="18"/>
    </row>
    <row r="130" spans="1:7">
      <c r="A130" s="8">
        <f>Evaporation!A130</f>
        <v>18507</v>
      </c>
      <c r="B130" s="18">
        <v>30446</v>
      </c>
      <c r="E130">
        <f t="shared" si="2"/>
        <v>1950</v>
      </c>
      <c r="F130" s="18">
        <v>30446</v>
      </c>
      <c r="G130" s="18"/>
    </row>
    <row r="131" spans="1:7">
      <c r="A131" s="8">
        <f>Evaporation!A131</f>
        <v>18537</v>
      </c>
      <c r="B131" s="18">
        <v>2021</v>
      </c>
      <c r="E131">
        <f t="shared" ref="E131:E194" si="3">YEAR(A131)</f>
        <v>1950</v>
      </c>
      <c r="F131" s="18">
        <v>2021</v>
      </c>
      <c r="G131" s="18"/>
    </row>
    <row r="132" spans="1:7">
      <c r="A132" s="8">
        <f>Evaporation!A132</f>
        <v>18568</v>
      </c>
      <c r="B132" s="18">
        <v>1180</v>
      </c>
      <c r="E132">
        <f t="shared" si="3"/>
        <v>1950</v>
      </c>
      <c r="F132" s="18">
        <v>1180</v>
      </c>
      <c r="G132" s="18"/>
    </row>
    <row r="133" spans="1:7">
      <c r="A133" s="8">
        <f>Evaporation!A133</f>
        <v>18598</v>
      </c>
      <c r="B133" s="18">
        <v>1410</v>
      </c>
      <c r="C133">
        <f>SUM(B122:B133)</f>
        <v>223250</v>
      </c>
      <c r="E133">
        <f t="shared" si="3"/>
        <v>1950</v>
      </c>
      <c r="F133" s="18">
        <v>1410</v>
      </c>
      <c r="G133" s="18"/>
    </row>
    <row r="134" spans="1:7">
      <c r="A134" s="8">
        <f>Evaporation!A134</f>
        <v>18629</v>
      </c>
      <c r="B134" s="18">
        <v>1290</v>
      </c>
      <c r="E134">
        <f t="shared" si="3"/>
        <v>1951</v>
      </c>
      <c r="F134" s="18">
        <v>1290</v>
      </c>
      <c r="G134" s="18"/>
    </row>
    <row r="135" spans="1:7">
      <c r="A135" s="8">
        <f>Evaporation!A135</f>
        <v>18660</v>
      </c>
      <c r="B135" s="18">
        <v>2030</v>
      </c>
      <c r="E135">
        <f t="shared" si="3"/>
        <v>1951</v>
      </c>
      <c r="F135" s="18">
        <v>2030</v>
      </c>
      <c r="G135" s="18"/>
    </row>
    <row r="136" spans="1:7">
      <c r="A136" s="8">
        <f>Evaporation!A136</f>
        <v>18688</v>
      </c>
      <c r="B136" s="18">
        <v>1780</v>
      </c>
      <c r="E136">
        <f t="shared" si="3"/>
        <v>1951</v>
      </c>
      <c r="F136" s="18">
        <v>1780</v>
      </c>
      <c r="G136" s="18"/>
    </row>
    <row r="137" spans="1:7">
      <c r="A137" s="8">
        <f>Evaporation!A137</f>
        <v>18719</v>
      </c>
      <c r="B137" s="18">
        <v>1492</v>
      </c>
      <c r="E137">
        <f t="shared" si="3"/>
        <v>1951</v>
      </c>
      <c r="F137" s="18">
        <v>1492</v>
      </c>
      <c r="G137" s="18"/>
    </row>
    <row r="138" spans="1:7">
      <c r="A138" s="8">
        <f>Evaporation!A138</f>
        <v>18749</v>
      </c>
      <c r="B138" s="18">
        <v>2973</v>
      </c>
      <c r="E138">
        <f t="shared" si="3"/>
        <v>1951</v>
      </c>
      <c r="F138" s="18">
        <v>2973</v>
      </c>
      <c r="G138" s="18"/>
    </row>
    <row r="139" spans="1:7">
      <c r="A139" s="8">
        <f>Evaporation!A139</f>
        <v>18780</v>
      </c>
      <c r="B139" s="18">
        <v>23153</v>
      </c>
      <c r="E139">
        <f t="shared" si="3"/>
        <v>1951</v>
      </c>
      <c r="F139" s="18">
        <v>23153</v>
      </c>
      <c r="G139" s="18"/>
    </row>
    <row r="140" spans="1:7">
      <c r="A140" s="8">
        <f>Evaporation!A140</f>
        <v>18810</v>
      </c>
      <c r="B140" s="18">
        <v>6854</v>
      </c>
      <c r="E140">
        <f t="shared" si="3"/>
        <v>1951</v>
      </c>
      <c r="F140" s="18">
        <v>6854</v>
      </c>
      <c r="G140" s="18"/>
    </row>
    <row r="141" spans="1:7">
      <c r="A141" s="8">
        <f>Evaporation!A141</f>
        <v>18841</v>
      </c>
      <c r="B141" s="18">
        <v>37</v>
      </c>
      <c r="E141">
        <f t="shared" si="3"/>
        <v>1951</v>
      </c>
      <c r="F141" s="18">
        <v>37</v>
      </c>
      <c r="G141" s="18"/>
    </row>
    <row r="142" spans="1:7">
      <c r="A142" s="8">
        <f>Evaporation!A142</f>
        <v>18872</v>
      </c>
      <c r="B142" s="18">
        <v>272</v>
      </c>
      <c r="E142">
        <f t="shared" si="3"/>
        <v>1951</v>
      </c>
      <c r="F142" s="18">
        <v>272</v>
      </c>
      <c r="G142" s="18"/>
    </row>
    <row r="143" spans="1:7">
      <c r="A143" s="8">
        <f>Evaporation!A143</f>
        <v>18902</v>
      </c>
      <c r="B143" s="18">
        <v>2</v>
      </c>
      <c r="E143">
        <f t="shared" si="3"/>
        <v>1951</v>
      </c>
      <c r="F143" s="18">
        <v>2</v>
      </c>
      <c r="G143" s="18"/>
    </row>
    <row r="144" spans="1:7">
      <c r="A144" s="8">
        <f>Evaporation!A144</f>
        <v>18933</v>
      </c>
      <c r="B144" s="18">
        <v>0</v>
      </c>
      <c r="E144">
        <f t="shared" si="3"/>
        <v>1951</v>
      </c>
      <c r="F144" s="18">
        <v>0</v>
      </c>
      <c r="G144" s="18"/>
    </row>
    <row r="145" spans="1:7">
      <c r="A145" s="8">
        <f>Evaporation!A145</f>
        <v>18963</v>
      </c>
      <c r="B145" s="18">
        <v>0</v>
      </c>
      <c r="C145">
        <f>SUM(B134:B145)</f>
        <v>39883</v>
      </c>
      <c r="E145">
        <f t="shared" si="3"/>
        <v>1951</v>
      </c>
      <c r="F145" s="18">
        <v>0</v>
      </c>
      <c r="G145" s="18"/>
    </row>
    <row r="146" spans="1:7">
      <c r="A146" s="8">
        <f>Evaporation!A146</f>
        <v>18994</v>
      </c>
      <c r="B146" s="18">
        <v>12</v>
      </c>
      <c r="E146">
        <f t="shared" si="3"/>
        <v>1952</v>
      </c>
      <c r="F146" s="18">
        <v>12</v>
      </c>
      <c r="G146" s="18"/>
    </row>
    <row r="147" spans="1:7">
      <c r="A147" s="8">
        <f>Evaporation!A147</f>
        <v>19025</v>
      </c>
      <c r="B147" s="18">
        <v>25</v>
      </c>
      <c r="E147">
        <f t="shared" si="3"/>
        <v>1952</v>
      </c>
      <c r="F147" s="18">
        <v>25</v>
      </c>
      <c r="G147" s="18"/>
    </row>
    <row r="148" spans="1:7">
      <c r="A148" s="8">
        <f>Evaporation!A148</f>
        <v>19054</v>
      </c>
      <c r="B148" s="18">
        <v>5</v>
      </c>
      <c r="E148">
        <f t="shared" si="3"/>
        <v>1952</v>
      </c>
      <c r="F148" s="18">
        <v>5</v>
      </c>
      <c r="G148" s="18"/>
    </row>
    <row r="149" spans="1:7">
      <c r="A149" s="8">
        <f>Evaporation!A149</f>
        <v>19085</v>
      </c>
      <c r="B149" s="18">
        <v>7220</v>
      </c>
      <c r="E149">
        <f t="shared" si="3"/>
        <v>1952</v>
      </c>
      <c r="F149" s="18">
        <v>7220</v>
      </c>
      <c r="G149" s="18"/>
    </row>
    <row r="150" spans="1:7">
      <c r="A150" s="8">
        <f>Evaporation!A150</f>
        <v>19115</v>
      </c>
      <c r="B150" s="18">
        <v>2590</v>
      </c>
      <c r="E150">
        <f t="shared" si="3"/>
        <v>1952</v>
      </c>
      <c r="F150" s="18">
        <v>2590</v>
      </c>
      <c r="G150" s="18"/>
    </row>
    <row r="151" spans="1:7">
      <c r="A151" s="8">
        <f>Evaporation!A151</f>
        <v>19146</v>
      </c>
      <c r="B151" s="18">
        <v>1233</v>
      </c>
      <c r="E151">
        <f t="shared" si="3"/>
        <v>1952</v>
      </c>
      <c r="F151" s="18">
        <v>1233</v>
      </c>
      <c r="G151" s="18"/>
    </row>
    <row r="152" spans="1:7">
      <c r="A152" s="8">
        <f>Evaporation!A152</f>
        <v>19176</v>
      </c>
      <c r="B152" s="18">
        <v>884</v>
      </c>
      <c r="E152">
        <f t="shared" si="3"/>
        <v>1952</v>
      </c>
      <c r="F152" s="18">
        <v>884</v>
      </c>
      <c r="G152" s="18"/>
    </row>
    <row r="153" spans="1:7">
      <c r="A153" s="8">
        <f>Evaporation!A153</f>
        <v>19207</v>
      </c>
      <c r="B153" s="18">
        <v>146</v>
      </c>
      <c r="E153">
        <f t="shared" si="3"/>
        <v>1952</v>
      </c>
      <c r="F153" s="18">
        <v>146</v>
      </c>
      <c r="G153" s="18"/>
    </row>
    <row r="154" spans="1:7">
      <c r="A154" s="8">
        <f>Evaporation!A154</f>
        <v>19238</v>
      </c>
      <c r="B154" s="18">
        <v>0</v>
      </c>
      <c r="E154">
        <f t="shared" si="3"/>
        <v>1952</v>
      </c>
      <c r="F154" s="18">
        <v>0</v>
      </c>
      <c r="G154" s="18"/>
    </row>
    <row r="155" spans="1:7">
      <c r="A155" s="8">
        <f>Evaporation!A155</f>
        <v>19268</v>
      </c>
      <c r="B155" s="18">
        <v>0</v>
      </c>
      <c r="E155">
        <f t="shared" si="3"/>
        <v>1952</v>
      </c>
      <c r="F155" s="18">
        <v>0</v>
      </c>
      <c r="G155" s="18"/>
    </row>
    <row r="156" spans="1:7">
      <c r="A156" s="8">
        <f>Evaporation!A156</f>
        <v>19299</v>
      </c>
      <c r="B156" s="18">
        <v>768</v>
      </c>
      <c r="E156">
        <f t="shared" si="3"/>
        <v>1952</v>
      </c>
      <c r="F156" s="18">
        <v>768</v>
      </c>
      <c r="G156" s="18"/>
    </row>
    <row r="157" spans="1:7">
      <c r="A157" s="8">
        <f>Evaporation!A157</f>
        <v>19329</v>
      </c>
      <c r="B157" s="18">
        <v>271</v>
      </c>
      <c r="C157">
        <f>SUM(B146:B157)</f>
        <v>13154</v>
      </c>
      <c r="E157">
        <f t="shared" si="3"/>
        <v>1952</v>
      </c>
      <c r="F157" s="18">
        <v>271</v>
      </c>
      <c r="G157" s="18"/>
    </row>
    <row r="158" spans="1:7">
      <c r="A158" s="8">
        <f>Evaporation!A158</f>
        <v>19360</v>
      </c>
      <c r="B158" s="18">
        <v>0</v>
      </c>
      <c r="E158">
        <f t="shared" si="3"/>
        <v>1953</v>
      </c>
      <c r="F158" s="18">
        <v>0</v>
      </c>
      <c r="G158" s="18"/>
    </row>
    <row r="159" spans="1:7">
      <c r="A159" s="8">
        <f>Evaporation!A159</f>
        <v>19391</v>
      </c>
      <c r="B159" s="18">
        <v>50</v>
      </c>
      <c r="E159">
        <f t="shared" si="3"/>
        <v>1953</v>
      </c>
      <c r="F159" s="18">
        <v>50</v>
      </c>
      <c r="G159" s="18"/>
    </row>
    <row r="160" spans="1:7">
      <c r="A160" s="8">
        <f>Evaporation!A160</f>
        <v>19419</v>
      </c>
      <c r="B160" s="18">
        <v>472</v>
      </c>
      <c r="E160">
        <f t="shared" si="3"/>
        <v>1953</v>
      </c>
      <c r="F160" s="18">
        <v>472</v>
      </c>
      <c r="G160" s="18"/>
    </row>
    <row r="161" spans="1:7">
      <c r="A161" s="8">
        <f>Evaporation!A161</f>
        <v>19450</v>
      </c>
      <c r="B161" s="18">
        <v>11067</v>
      </c>
      <c r="E161">
        <f t="shared" si="3"/>
        <v>1953</v>
      </c>
      <c r="F161" s="18">
        <v>11067</v>
      </c>
      <c r="G161" s="18"/>
    </row>
    <row r="162" spans="1:7">
      <c r="A162" s="8">
        <f>Evaporation!A162</f>
        <v>19480</v>
      </c>
      <c r="B162" s="18">
        <v>13430</v>
      </c>
      <c r="E162">
        <f t="shared" si="3"/>
        <v>1953</v>
      </c>
      <c r="F162" s="18">
        <v>13430</v>
      </c>
      <c r="G162" s="18"/>
    </row>
    <row r="163" spans="1:7">
      <c r="A163" s="8">
        <f>Evaporation!A163</f>
        <v>19511</v>
      </c>
      <c r="B163" s="18">
        <v>0</v>
      </c>
      <c r="E163">
        <f t="shared" si="3"/>
        <v>1953</v>
      </c>
      <c r="F163" s="18">
        <v>0</v>
      </c>
      <c r="G163" s="18"/>
    </row>
    <row r="164" spans="1:7">
      <c r="A164" s="8">
        <f>Evaporation!A164</f>
        <v>19541</v>
      </c>
      <c r="B164" s="18">
        <v>73</v>
      </c>
      <c r="E164">
        <f t="shared" si="3"/>
        <v>1953</v>
      </c>
      <c r="F164" s="18">
        <v>73</v>
      </c>
      <c r="G164" s="18"/>
    </row>
    <row r="165" spans="1:7">
      <c r="A165" s="8">
        <f>Evaporation!A165</f>
        <v>19572</v>
      </c>
      <c r="B165" s="18">
        <v>20</v>
      </c>
      <c r="E165">
        <f t="shared" si="3"/>
        <v>1953</v>
      </c>
      <c r="F165" s="18">
        <v>20</v>
      </c>
      <c r="G165" s="18"/>
    </row>
    <row r="166" spans="1:7">
      <c r="A166" s="8">
        <f>Evaporation!A166</f>
        <v>19603</v>
      </c>
      <c r="B166" s="18">
        <v>282</v>
      </c>
      <c r="E166">
        <f t="shared" si="3"/>
        <v>1953</v>
      </c>
      <c r="F166" s="18">
        <v>282</v>
      </c>
      <c r="G166" s="18"/>
    </row>
    <row r="167" spans="1:7">
      <c r="A167" s="8">
        <f>Evaporation!A167</f>
        <v>19633</v>
      </c>
      <c r="B167" s="18">
        <v>8501</v>
      </c>
      <c r="E167">
        <f t="shared" si="3"/>
        <v>1953</v>
      </c>
      <c r="F167" s="18">
        <v>8501</v>
      </c>
      <c r="G167" s="18"/>
    </row>
    <row r="168" spans="1:7">
      <c r="A168" s="8">
        <f>Evaporation!A168</f>
        <v>19664</v>
      </c>
      <c r="B168" s="18">
        <v>2471</v>
      </c>
      <c r="E168">
        <f t="shared" si="3"/>
        <v>1953</v>
      </c>
      <c r="F168" s="18">
        <v>2471</v>
      </c>
      <c r="G168" s="18"/>
    </row>
    <row r="169" spans="1:7">
      <c r="A169" s="8">
        <f>Evaporation!A169</f>
        <v>19694</v>
      </c>
      <c r="B169" s="18">
        <v>995</v>
      </c>
      <c r="C169">
        <f>SUM(B158:B169)</f>
        <v>37361</v>
      </c>
      <c r="E169">
        <f t="shared" si="3"/>
        <v>1953</v>
      </c>
      <c r="F169" s="18">
        <v>995</v>
      </c>
      <c r="G169" s="18"/>
    </row>
    <row r="170" spans="1:7">
      <c r="A170" s="8">
        <f>Evaporation!A170</f>
        <v>19725</v>
      </c>
      <c r="B170" s="18">
        <v>2023</v>
      </c>
      <c r="E170">
        <f t="shared" si="3"/>
        <v>1954</v>
      </c>
      <c r="F170" s="18">
        <v>2023</v>
      </c>
      <c r="G170" s="18"/>
    </row>
    <row r="171" spans="1:7">
      <c r="A171" s="8">
        <f>Evaporation!A171</f>
        <v>19756</v>
      </c>
      <c r="B171" s="18">
        <v>913</v>
      </c>
      <c r="E171">
        <f t="shared" si="3"/>
        <v>1954</v>
      </c>
      <c r="F171" s="18">
        <v>913</v>
      </c>
      <c r="G171" s="18"/>
    </row>
    <row r="172" spans="1:7">
      <c r="A172" s="8">
        <f>Evaporation!A172</f>
        <v>19784</v>
      </c>
      <c r="B172" s="18">
        <v>393</v>
      </c>
      <c r="E172">
        <f t="shared" si="3"/>
        <v>1954</v>
      </c>
      <c r="F172" s="18">
        <v>393</v>
      </c>
      <c r="G172" s="18"/>
    </row>
    <row r="173" spans="1:7">
      <c r="A173" s="8">
        <f>Evaporation!A173</f>
        <v>19815</v>
      </c>
      <c r="B173" s="18">
        <v>1334</v>
      </c>
      <c r="E173">
        <f t="shared" si="3"/>
        <v>1954</v>
      </c>
      <c r="F173" s="18">
        <v>1334</v>
      </c>
      <c r="G173" s="18"/>
    </row>
    <row r="174" spans="1:7">
      <c r="A174" s="8">
        <f>Evaporation!A174</f>
        <v>19845</v>
      </c>
      <c r="B174" s="18">
        <v>4212</v>
      </c>
      <c r="E174">
        <f t="shared" si="3"/>
        <v>1954</v>
      </c>
      <c r="F174" s="18">
        <v>4212</v>
      </c>
      <c r="G174" s="18"/>
    </row>
    <row r="175" spans="1:7">
      <c r="A175" s="8">
        <f>Evaporation!A175</f>
        <v>19876</v>
      </c>
      <c r="B175" s="18">
        <v>3274</v>
      </c>
      <c r="E175">
        <f t="shared" si="3"/>
        <v>1954</v>
      </c>
      <c r="F175" s="18">
        <v>3274</v>
      </c>
      <c r="G175" s="18"/>
    </row>
    <row r="176" spans="1:7">
      <c r="A176" s="8">
        <f>Evaporation!A176</f>
        <v>19906</v>
      </c>
      <c r="B176" s="18">
        <v>0</v>
      </c>
      <c r="E176">
        <f t="shared" si="3"/>
        <v>1954</v>
      </c>
      <c r="F176" s="18">
        <v>0</v>
      </c>
      <c r="G176" s="18"/>
    </row>
    <row r="177" spans="1:7">
      <c r="A177" s="8">
        <f>Evaporation!A177</f>
        <v>19937</v>
      </c>
      <c r="B177" s="18">
        <v>0</v>
      </c>
      <c r="E177">
        <f t="shared" si="3"/>
        <v>1954</v>
      </c>
      <c r="F177" s="18">
        <v>0</v>
      </c>
      <c r="G177" s="18"/>
    </row>
    <row r="178" spans="1:7">
      <c r="A178" s="8">
        <f>Evaporation!A178</f>
        <v>19968</v>
      </c>
      <c r="B178" s="18">
        <v>115</v>
      </c>
      <c r="E178">
        <f t="shared" si="3"/>
        <v>1954</v>
      </c>
      <c r="F178" s="18">
        <v>115</v>
      </c>
      <c r="G178" s="18"/>
    </row>
    <row r="179" spans="1:7">
      <c r="A179" s="8">
        <f>Evaporation!A179</f>
        <v>19998</v>
      </c>
      <c r="B179" s="18">
        <v>0</v>
      </c>
      <c r="E179">
        <f t="shared" si="3"/>
        <v>1954</v>
      </c>
      <c r="F179" s="18">
        <v>0</v>
      </c>
      <c r="G179" s="18"/>
    </row>
    <row r="180" spans="1:7">
      <c r="A180" s="8">
        <f>Evaporation!A180</f>
        <v>20029</v>
      </c>
      <c r="B180" s="18">
        <v>0</v>
      </c>
      <c r="E180">
        <f t="shared" si="3"/>
        <v>1954</v>
      </c>
      <c r="F180" s="18">
        <v>0</v>
      </c>
      <c r="G180" s="18"/>
    </row>
    <row r="181" spans="1:7">
      <c r="A181" s="8">
        <f>Evaporation!A181</f>
        <v>20059</v>
      </c>
      <c r="B181" s="18">
        <v>0</v>
      </c>
      <c r="C181">
        <f>SUM(B170:B181)</f>
        <v>12264</v>
      </c>
      <c r="E181">
        <f t="shared" si="3"/>
        <v>1954</v>
      </c>
      <c r="F181" s="18">
        <v>0</v>
      </c>
      <c r="G181" s="18"/>
    </row>
    <row r="182" spans="1:7">
      <c r="A182" s="8">
        <f>Evaporation!A182</f>
        <v>20090</v>
      </c>
      <c r="B182" s="18">
        <v>0</v>
      </c>
      <c r="E182">
        <f t="shared" si="3"/>
        <v>1955</v>
      </c>
      <c r="F182" s="18">
        <v>0</v>
      </c>
      <c r="G182" s="18"/>
    </row>
    <row r="183" spans="1:7">
      <c r="A183" s="8">
        <f>Evaporation!A183</f>
        <v>20121</v>
      </c>
      <c r="B183" s="18">
        <v>0</v>
      </c>
      <c r="E183">
        <f t="shared" si="3"/>
        <v>1955</v>
      </c>
      <c r="F183" s="18">
        <v>0</v>
      </c>
      <c r="G183" s="18"/>
    </row>
    <row r="184" spans="1:7">
      <c r="A184" s="8">
        <f>Evaporation!A184</f>
        <v>20149</v>
      </c>
      <c r="B184" s="18">
        <v>450</v>
      </c>
      <c r="E184">
        <f t="shared" si="3"/>
        <v>1955</v>
      </c>
      <c r="F184" s="18">
        <v>450</v>
      </c>
      <c r="G184" s="18"/>
    </row>
    <row r="185" spans="1:7">
      <c r="A185" s="8">
        <f>Evaporation!A185</f>
        <v>20180</v>
      </c>
      <c r="B185" s="18">
        <v>0</v>
      </c>
      <c r="E185">
        <f t="shared" si="3"/>
        <v>1955</v>
      </c>
      <c r="F185" s="18">
        <v>0</v>
      </c>
      <c r="G185" s="18"/>
    </row>
    <row r="186" spans="1:7">
      <c r="A186" s="8">
        <f>Evaporation!A186</f>
        <v>20210</v>
      </c>
      <c r="B186" s="18">
        <v>7953</v>
      </c>
      <c r="E186">
        <f t="shared" si="3"/>
        <v>1955</v>
      </c>
      <c r="F186" s="18">
        <v>7953</v>
      </c>
      <c r="G186" s="18"/>
    </row>
    <row r="187" spans="1:7">
      <c r="A187" s="8">
        <f>Evaporation!A187</f>
        <v>20241</v>
      </c>
      <c r="B187" s="18">
        <v>7743</v>
      </c>
      <c r="E187">
        <f t="shared" si="3"/>
        <v>1955</v>
      </c>
      <c r="F187" s="18">
        <v>7743</v>
      </c>
      <c r="G187" s="18"/>
    </row>
    <row r="188" spans="1:7">
      <c r="A188" s="8">
        <f>Evaporation!A188</f>
        <v>20271</v>
      </c>
      <c r="B188" s="18">
        <v>0</v>
      </c>
      <c r="E188">
        <f t="shared" si="3"/>
        <v>1955</v>
      </c>
      <c r="F188" s="18">
        <v>0</v>
      </c>
      <c r="G188" s="18"/>
    </row>
    <row r="189" spans="1:7">
      <c r="A189" s="8">
        <f>Evaporation!A189</f>
        <v>20302</v>
      </c>
      <c r="B189" s="18">
        <v>0</v>
      </c>
      <c r="E189">
        <f t="shared" si="3"/>
        <v>1955</v>
      </c>
      <c r="F189" s="18">
        <v>0</v>
      </c>
      <c r="G189" s="18"/>
    </row>
    <row r="190" spans="1:7">
      <c r="A190" s="8">
        <f>Evaporation!A190</f>
        <v>20333</v>
      </c>
      <c r="B190" s="18">
        <v>0</v>
      </c>
      <c r="E190">
        <f t="shared" si="3"/>
        <v>1955</v>
      </c>
      <c r="F190" s="18">
        <v>0</v>
      </c>
      <c r="G190" s="18"/>
    </row>
    <row r="191" spans="1:7">
      <c r="A191" s="8">
        <f>Evaporation!A191</f>
        <v>20363</v>
      </c>
      <c r="B191" s="18">
        <v>0</v>
      </c>
      <c r="E191">
        <f t="shared" si="3"/>
        <v>1955</v>
      </c>
      <c r="F191" s="18">
        <v>0</v>
      </c>
      <c r="G191" s="18"/>
    </row>
    <row r="192" spans="1:7">
      <c r="A192" s="8">
        <f>Evaporation!A192</f>
        <v>20394</v>
      </c>
      <c r="B192" s="18">
        <v>0</v>
      </c>
      <c r="E192">
        <f t="shared" si="3"/>
        <v>1955</v>
      </c>
      <c r="F192" s="18">
        <v>0</v>
      </c>
      <c r="G192" s="18"/>
    </row>
    <row r="193" spans="1:7">
      <c r="A193" s="8">
        <f>Evaporation!A193</f>
        <v>20424</v>
      </c>
      <c r="B193" s="18">
        <v>0</v>
      </c>
      <c r="C193">
        <f>SUM(B182:B193)</f>
        <v>16146</v>
      </c>
      <c r="E193">
        <f t="shared" si="3"/>
        <v>1955</v>
      </c>
      <c r="F193" s="18">
        <v>0</v>
      </c>
      <c r="G193" s="18"/>
    </row>
    <row r="194" spans="1:7">
      <c r="A194" s="8">
        <f>Evaporation!A194</f>
        <v>20455</v>
      </c>
      <c r="B194" s="18">
        <v>0</v>
      </c>
      <c r="E194">
        <f t="shared" si="3"/>
        <v>1956</v>
      </c>
      <c r="F194" s="18">
        <v>0</v>
      </c>
      <c r="G194" s="18"/>
    </row>
    <row r="195" spans="1:7">
      <c r="A195" s="8">
        <f>Evaporation!A195</f>
        <v>20486</v>
      </c>
      <c r="B195" s="18">
        <v>2413</v>
      </c>
      <c r="E195">
        <f t="shared" ref="E195:E258" si="4">YEAR(A195)</f>
        <v>1956</v>
      </c>
      <c r="F195" s="18">
        <v>2413</v>
      </c>
      <c r="G195" s="18"/>
    </row>
    <row r="196" spans="1:7">
      <c r="A196" s="8">
        <f>Evaporation!A196</f>
        <v>20515</v>
      </c>
      <c r="B196" s="18">
        <v>106</v>
      </c>
      <c r="E196">
        <f t="shared" si="4"/>
        <v>1956</v>
      </c>
      <c r="F196" s="18">
        <v>106</v>
      </c>
      <c r="G196" s="18"/>
    </row>
    <row r="197" spans="1:7">
      <c r="A197" s="8">
        <f>Evaporation!A197</f>
        <v>20546</v>
      </c>
      <c r="B197" s="18">
        <v>807</v>
      </c>
      <c r="E197">
        <f t="shared" si="4"/>
        <v>1956</v>
      </c>
      <c r="F197" s="18">
        <v>807</v>
      </c>
      <c r="G197" s="18"/>
    </row>
    <row r="198" spans="1:7">
      <c r="A198" s="8">
        <f>Evaporation!A198</f>
        <v>20576</v>
      </c>
      <c r="B198" s="18">
        <v>8087</v>
      </c>
      <c r="E198">
        <f t="shared" si="4"/>
        <v>1956</v>
      </c>
      <c r="F198" s="18">
        <v>8087</v>
      </c>
      <c r="G198" s="18"/>
    </row>
    <row r="199" spans="1:7">
      <c r="A199" s="8">
        <f>Evaporation!A199</f>
        <v>20607</v>
      </c>
      <c r="B199" s="18">
        <v>0</v>
      </c>
      <c r="E199">
        <f t="shared" si="4"/>
        <v>1956</v>
      </c>
      <c r="F199" s="18">
        <v>0</v>
      </c>
      <c r="G199" s="18"/>
    </row>
    <row r="200" spans="1:7">
      <c r="A200" s="8">
        <f>Evaporation!A200</f>
        <v>20637</v>
      </c>
      <c r="B200" s="18">
        <v>0</v>
      </c>
      <c r="E200">
        <f t="shared" si="4"/>
        <v>1956</v>
      </c>
      <c r="F200" s="18">
        <v>0</v>
      </c>
      <c r="G200" s="18"/>
    </row>
    <row r="201" spans="1:7">
      <c r="A201" s="8">
        <f>Evaporation!A201</f>
        <v>20668</v>
      </c>
      <c r="B201" s="18">
        <v>0</v>
      </c>
      <c r="E201">
        <f t="shared" si="4"/>
        <v>1956</v>
      </c>
      <c r="F201" s="18">
        <v>0</v>
      </c>
      <c r="G201" s="18"/>
    </row>
    <row r="202" spans="1:7">
      <c r="A202" s="8">
        <f>Evaporation!A202</f>
        <v>20699</v>
      </c>
      <c r="B202" s="18">
        <v>0</v>
      </c>
      <c r="E202">
        <f t="shared" si="4"/>
        <v>1956</v>
      </c>
      <c r="F202" s="18">
        <v>0</v>
      </c>
      <c r="G202" s="18"/>
    </row>
    <row r="203" spans="1:7">
      <c r="A203" s="8">
        <f>Evaporation!A203</f>
        <v>20729</v>
      </c>
      <c r="B203" s="18">
        <v>0</v>
      </c>
      <c r="E203">
        <f t="shared" si="4"/>
        <v>1956</v>
      </c>
      <c r="F203" s="18">
        <v>0</v>
      </c>
      <c r="G203" s="18"/>
    </row>
    <row r="204" spans="1:7">
      <c r="A204" s="8">
        <f>Evaporation!A204</f>
        <v>20760</v>
      </c>
      <c r="B204" s="18">
        <v>0</v>
      </c>
      <c r="E204">
        <f t="shared" si="4"/>
        <v>1956</v>
      </c>
      <c r="F204" s="18">
        <v>0</v>
      </c>
      <c r="G204" s="18"/>
    </row>
    <row r="205" spans="1:7">
      <c r="A205" s="8">
        <f>Evaporation!A205</f>
        <v>20790</v>
      </c>
      <c r="B205" s="18">
        <v>1048</v>
      </c>
      <c r="C205">
        <f>SUM(B194:B205)</f>
        <v>12461</v>
      </c>
      <c r="E205">
        <f t="shared" si="4"/>
        <v>1956</v>
      </c>
      <c r="F205" s="18">
        <v>1048</v>
      </c>
      <c r="G205" s="18"/>
    </row>
    <row r="206" spans="1:7">
      <c r="A206" s="8">
        <f>Evaporation!A206</f>
        <v>20821</v>
      </c>
      <c r="B206" s="18">
        <v>22</v>
      </c>
      <c r="E206">
        <f t="shared" si="4"/>
        <v>1957</v>
      </c>
      <c r="F206" s="18">
        <v>22</v>
      </c>
      <c r="G206" s="18"/>
    </row>
    <row r="207" spans="1:7">
      <c r="A207" s="8">
        <f>Evaporation!A207</f>
        <v>20852</v>
      </c>
      <c r="B207" s="18">
        <v>1382</v>
      </c>
      <c r="E207">
        <f t="shared" si="4"/>
        <v>1957</v>
      </c>
      <c r="F207" s="18">
        <v>1382</v>
      </c>
      <c r="G207" s="18"/>
    </row>
    <row r="208" spans="1:7">
      <c r="A208" s="8">
        <f>Evaporation!A208</f>
        <v>20880</v>
      </c>
      <c r="B208" s="18">
        <v>1607</v>
      </c>
      <c r="E208">
        <f t="shared" si="4"/>
        <v>1957</v>
      </c>
      <c r="F208" s="18">
        <v>1607</v>
      </c>
      <c r="G208" s="18"/>
    </row>
    <row r="209" spans="1:7">
      <c r="A209" s="8">
        <f>Evaporation!A209</f>
        <v>20911</v>
      </c>
      <c r="B209" s="18">
        <v>166576</v>
      </c>
      <c r="E209">
        <f t="shared" si="4"/>
        <v>1957</v>
      </c>
      <c r="F209" s="18">
        <v>166576</v>
      </c>
      <c r="G209" s="18"/>
    </row>
    <row r="210" spans="1:7">
      <c r="A210" s="8">
        <f>Evaporation!A210</f>
        <v>20941</v>
      </c>
      <c r="B210" s="18">
        <v>227247</v>
      </c>
      <c r="E210">
        <f t="shared" si="4"/>
        <v>1957</v>
      </c>
      <c r="F210" s="18">
        <v>227247</v>
      </c>
      <c r="G210" s="18"/>
    </row>
    <row r="211" spans="1:7">
      <c r="A211" s="8">
        <f>Evaporation!A211</f>
        <v>20972</v>
      </c>
      <c r="B211" s="18">
        <v>63890</v>
      </c>
      <c r="E211">
        <f t="shared" si="4"/>
        <v>1957</v>
      </c>
      <c r="F211" s="18">
        <v>63890</v>
      </c>
      <c r="G211" s="18"/>
    </row>
    <row r="212" spans="1:7">
      <c r="A212" s="8">
        <f>Evaporation!A212</f>
        <v>21002</v>
      </c>
      <c r="B212" s="18">
        <v>2159</v>
      </c>
      <c r="E212">
        <f t="shared" si="4"/>
        <v>1957</v>
      </c>
      <c r="F212" s="18">
        <v>2159</v>
      </c>
      <c r="G212" s="18"/>
    </row>
    <row r="213" spans="1:7">
      <c r="A213" s="8">
        <f>Evaporation!A213</f>
        <v>21033</v>
      </c>
      <c r="B213" s="18">
        <v>0</v>
      </c>
      <c r="E213">
        <f t="shared" si="4"/>
        <v>1957</v>
      </c>
      <c r="F213" s="18">
        <v>0</v>
      </c>
      <c r="G213" s="18"/>
    </row>
    <row r="214" spans="1:7">
      <c r="A214" s="8">
        <f>Evaporation!A214</f>
        <v>21064</v>
      </c>
      <c r="B214" s="18">
        <v>0</v>
      </c>
      <c r="E214">
        <f t="shared" si="4"/>
        <v>1957</v>
      </c>
      <c r="F214" s="18">
        <v>0</v>
      </c>
      <c r="G214" s="18"/>
    </row>
    <row r="215" spans="1:7">
      <c r="A215" s="8">
        <f>Evaporation!A215</f>
        <v>21094</v>
      </c>
      <c r="B215" s="18">
        <v>0</v>
      </c>
      <c r="E215">
        <f t="shared" si="4"/>
        <v>1957</v>
      </c>
      <c r="F215" s="18">
        <v>0</v>
      </c>
      <c r="G215" s="18"/>
    </row>
    <row r="216" spans="1:7">
      <c r="A216" s="8">
        <f>Evaporation!A216</f>
        <v>21125</v>
      </c>
      <c r="B216" s="18">
        <v>16761</v>
      </c>
      <c r="E216">
        <f t="shared" si="4"/>
        <v>1957</v>
      </c>
      <c r="F216" s="18">
        <v>16761</v>
      </c>
      <c r="G216" s="18"/>
    </row>
    <row r="217" spans="1:7">
      <c r="A217" s="8">
        <f>Evaporation!A217</f>
        <v>21155</v>
      </c>
      <c r="B217" s="18">
        <v>3478</v>
      </c>
      <c r="C217">
        <f>SUM(B206:B217)</f>
        <v>483122</v>
      </c>
      <c r="E217">
        <f t="shared" si="4"/>
        <v>1957</v>
      </c>
      <c r="F217" s="18">
        <v>3478</v>
      </c>
      <c r="G217" s="18"/>
    </row>
    <row r="218" spans="1:7">
      <c r="A218" s="8">
        <f>Evaporation!A218</f>
        <v>21186</v>
      </c>
      <c r="B218" s="18">
        <v>5682</v>
      </c>
      <c r="E218">
        <f t="shared" si="4"/>
        <v>1958</v>
      </c>
      <c r="F218" s="18">
        <v>5682</v>
      </c>
      <c r="G218" s="18"/>
    </row>
    <row r="219" spans="1:7">
      <c r="A219" s="8">
        <f>Evaporation!A219</f>
        <v>21217</v>
      </c>
      <c r="B219" s="18">
        <v>3004</v>
      </c>
      <c r="E219">
        <f t="shared" si="4"/>
        <v>1958</v>
      </c>
      <c r="F219" s="18">
        <v>3004</v>
      </c>
      <c r="G219" s="18"/>
    </row>
    <row r="220" spans="1:7">
      <c r="A220" s="8">
        <f>Evaporation!A220</f>
        <v>21245</v>
      </c>
      <c r="B220" s="18">
        <v>22254</v>
      </c>
      <c r="E220">
        <f t="shared" si="4"/>
        <v>1958</v>
      </c>
      <c r="F220" s="18">
        <v>22254</v>
      </c>
      <c r="G220" s="18"/>
    </row>
    <row r="221" spans="1:7">
      <c r="A221" s="8">
        <f>Evaporation!A221</f>
        <v>21276</v>
      </c>
      <c r="B221" s="18">
        <v>59184</v>
      </c>
      <c r="E221">
        <f t="shared" si="4"/>
        <v>1958</v>
      </c>
      <c r="F221" s="18">
        <v>59184</v>
      </c>
      <c r="G221" s="18"/>
    </row>
    <row r="222" spans="1:7">
      <c r="A222" s="8">
        <f>Evaporation!A222</f>
        <v>21306</v>
      </c>
      <c r="B222" s="18">
        <v>99964</v>
      </c>
      <c r="E222">
        <f t="shared" si="4"/>
        <v>1958</v>
      </c>
      <c r="F222" s="18">
        <v>99964</v>
      </c>
      <c r="G222" s="18"/>
    </row>
    <row r="223" spans="1:7">
      <c r="A223" s="8">
        <f>Evaporation!A223</f>
        <v>21337</v>
      </c>
      <c r="B223" s="18">
        <v>0</v>
      </c>
      <c r="E223">
        <f t="shared" si="4"/>
        <v>1958</v>
      </c>
      <c r="F223" s="18">
        <v>0</v>
      </c>
      <c r="G223" s="18"/>
    </row>
    <row r="224" spans="1:7">
      <c r="A224" s="8">
        <f>Evaporation!A224</f>
        <v>21367</v>
      </c>
      <c r="B224" s="18">
        <v>2606</v>
      </c>
      <c r="E224">
        <f t="shared" si="4"/>
        <v>1958</v>
      </c>
      <c r="F224" s="18">
        <v>2606</v>
      </c>
      <c r="G224" s="18"/>
    </row>
    <row r="225" spans="1:20">
      <c r="A225" s="8">
        <f>Evaporation!A225</f>
        <v>21398</v>
      </c>
      <c r="B225" s="18">
        <v>0</v>
      </c>
      <c r="E225">
        <f t="shared" si="4"/>
        <v>1958</v>
      </c>
      <c r="F225" s="18">
        <v>0</v>
      </c>
      <c r="G225" s="18"/>
    </row>
    <row r="226" spans="1:20">
      <c r="A226" s="8">
        <f>Evaporation!A226</f>
        <v>21429</v>
      </c>
      <c r="B226" s="18">
        <v>0</v>
      </c>
      <c r="E226">
        <f t="shared" si="4"/>
        <v>1958</v>
      </c>
      <c r="F226" s="18">
        <v>0</v>
      </c>
      <c r="G226" s="18"/>
    </row>
    <row r="227" spans="1:20">
      <c r="A227" s="8">
        <f>Evaporation!A227</f>
        <v>21459</v>
      </c>
      <c r="B227" s="18">
        <v>0</v>
      </c>
      <c r="E227">
        <f t="shared" si="4"/>
        <v>1958</v>
      </c>
      <c r="F227" s="18">
        <v>0</v>
      </c>
      <c r="G227" s="18"/>
    </row>
    <row r="228" spans="1:20">
      <c r="A228" s="8">
        <f>Evaporation!A228</f>
        <v>21490</v>
      </c>
      <c r="B228" s="18">
        <v>0</v>
      </c>
      <c r="E228">
        <f t="shared" si="4"/>
        <v>1958</v>
      </c>
      <c r="F228" s="18">
        <v>0</v>
      </c>
      <c r="G228" s="18"/>
    </row>
    <row r="229" spans="1:20">
      <c r="A229" s="8">
        <f>Evaporation!A229</f>
        <v>21520</v>
      </c>
      <c r="B229" s="18">
        <v>0</v>
      </c>
      <c r="C229">
        <f>SUM(B218:B229)</f>
        <v>192694</v>
      </c>
      <c r="E229">
        <f t="shared" si="4"/>
        <v>1958</v>
      </c>
      <c r="F229" s="18">
        <v>0</v>
      </c>
      <c r="G229" s="18"/>
    </row>
    <row r="230" spans="1:20">
      <c r="A230" s="8">
        <f>Evaporation!A230</f>
        <v>21551</v>
      </c>
      <c r="B230" s="18">
        <v>0</v>
      </c>
      <c r="E230">
        <f t="shared" si="4"/>
        <v>1959</v>
      </c>
      <c r="F230" s="18">
        <v>0</v>
      </c>
      <c r="G230" s="18"/>
    </row>
    <row r="231" spans="1:20">
      <c r="A231" s="8">
        <f>Evaporation!A231</f>
        <v>21582</v>
      </c>
      <c r="B231" s="18">
        <v>0</v>
      </c>
      <c r="E231">
        <f t="shared" si="4"/>
        <v>1959</v>
      </c>
      <c r="F231" s="18">
        <v>0</v>
      </c>
      <c r="G231" s="18"/>
    </row>
    <row r="232" spans="1:20">
      <c r="A232" s="8">
        <f>Evaporation!A232</f>
        <v>21610</v>
      </c>
      <c r="B232" s="18">
        <v>0</v>
      </c>
      <c r="E232">
        <f t="shared" si="4"/>
        <v>1959</v>
      </c>
      <c r="F232" s="18">
        <v>0</v>
      </c>
      <c r="G232" s="18"/>
    </row>
    <row r="233" spans="1:20">
      <c r="A233" s="8">
        <f>Evaporation!A233</f>
        <v>21641</v>
      </c>
      <c r="B233" s="18">
        <v>0</v>
      </c>
      <c r="E233">
        <f t="shared" si="4"/>
        <v>1959</v>
      </c>
      <c r="F233" s="18">
        <v>0</v>
      </c>
      <c r="G233" s="18"/>
    </row>
    <row r="234" spans="1:20">
      <c r="A234" s="8">
        <f>Evaporation!A234</f>
        <v>21671</v>
      </c>
      <c r="B234" s="18">
        <v>0</v>
      </c>
      <c r="E234">
        <f t="shared" si="4"/>
        <v>1959</v>
      </c>
      <c r="F234" s="18">
        <v>0</v>
      </c>
      <c r="G234" s="18"/>
    </row>
    <row r="235" spans="1:20">
      <c r="A235" s="8">
        <f>Evaporation!A235</f>
        <v>21702</v>
      </c>
      <c r="B235" s="18">
        <v>23983</v>
      </c>
      <c r="E235">
        <f t="shared" si="4"/>
        <v>1959</v>
      </c>
      <c r="F235" s="18">
        <v>23983</v>
      </c>
      <c r="G235" s="18"/>
    </row>
    <row r="236" spans="1:20">
      <c r="A236" s="8">
        <f>Evaporation!A236</f>
        <v>21732</v>
      </c>
      <c r="B236" s="18">
        <v>7975</v>
      </c>
      <c r="E236">
        <f t="shared" si="4"/>
        <v>1959</v>
      </c>
      <c r="F236" s="18">
        <v>7975</v>
      </c>
      <c r="G236" s="18"/>
    </row>
    <row r="237" spans="1:20">
      <c r="A237" s="8">
        <f>Evaporation!A237</f>
        <v>21763</v>
      </c>
      <c r="B237" s="18">
        <v>0</v>
      </c>
      <c r="E237">
        <f t="shared" si="4"/>
        <v>1959</v>
      </c>
      <c r="F237" s="18">
        <v>0</v>
      </c>
      <c r="G237" s="18"/>
    </row>
    <row r="238" spans="1:20">
      <c r="A238" s="8">
        <f>Evaporation!A238</f>
        <v>21794</v>
      </c>
      <c r="B238" s="18">
        <v>0</v>
      </c>
      <c r="E238">
        <f t="shared" si="4"/>
        <v>1959</v>
      </c>
      <c r="F238" s="18">
        <v>0</v>
      </c>
      <c r="G238" s="18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</row>
    <row r="239" spans="1:20">
      <c r="A239" s="8">
        <f>Evaporation!A239</f>
        <v>21824</v>
      </c>
      <c r="B239" s="18">
        <v>42567</v>
      </c>
      <c r="E239">
        <f t="shared" si="4"/>
        <v>1959</v>
      </c>
      <c r="F239" s="18">
        <v>42567</v>
      </c>
      <c r="G239" s="18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</row>
    <row r="240" spans="1:20">
      <c r="A240" s="8">
        <f>Evaporation!A240</f>
        <v>21855</v>
      </c>
      <c r="B240" s="18">
        <v>0</v>
      </c>
      <c r="E240">
        <f t="shared" si="4"/>
        <v>1959</v>
      </c>
      <c r="F240" s="18">
        <v>0</v>
      </c>
      <c r="G240" s="18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 spans="1:20">
      <c r="A241" s="8">
        <f>Evaporation!A241</f>
        <v>21885</v>
      </c>
      <c r="B241" s="18">
        <v>6685</v>
      </c>
      <c r="C241">
        <f>SUM(B230:B241)</f>
        <v>81210</v>
      </c>
      <c r="E241">
        <f t="shared" si="4"/>
        <v>1959</v>
      </c>
      <c r="F241" s="18">
        <v>6685</v>
      </c>
      <c r="G241" s="18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8">
        <f>Evaporation!A242</f>
        <v>21916</v>
      </c>
      <c r="B242" s="18">
        <v>26422</v>
      </c>
      <c r="E242">
        <f t="shared" si="4"/>
        <v>1960</v>
      </c>
      <c r="F242" s="18">
        <v>26422</v>
      </c>
      <c r="G242" s="18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</row>
    <row r="243" spans="1:20">
      <c r="A243" s="8">
        <f>Evaporation!A243</f>
        <v>21947</v>
      </c>
      <c r="B243" s="18">
        <v>5469</v>
      </c>
      <c r="E243">
        <f t="shared" si="4"/>
        <v>1960</v>
      </c>
      <c r="F243" s="18">
        <v>5469</v>
      </c>
      <c r="G243" s="18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</row>
    <row r="244" spans="1:20">
      <c r="A244" s="8">
        <f>Evaporation!A244</f>
        <v>21976</v>
      </c>
      <c r="B244" s="18">
        <v>7414</v>
      </c>
      <c r="E244">
        <f t="shared" si="4"/>
        <v>1960</v>
      </c>
      <c r="F244" s="18">
        <v>7414</v>
      </c>
      <c r="G244" s="18"/>
    </row>
    <row r="245" spans="1:20">
      <c r="A245" s="8">
        <f>Evaporation!A245</f>
        <v>22007</v>
      </c>
      <c r="B245" s="18">
        <v>4389</v>
      </c>
      <c r="E245">
        <f t="shared" si="4"/>
        <v>1960</v>
      </c>
      <c r="F245" s="18">
        <v>4389</v>
      </c>
      <c r="G245" s="18"/>
    </row>
    <row r="246" spans="1:20">
      <c r="A246" s="8">
        <f>Evaporation!A246</f>
        <v>22037</v>
      </c>
      <c r="B246" s="18">
        <v>7379</v>
      </c>
      <c r="E246">
        <f t="shared" si="4"/>
        <v>1960</v>
      </c>
      <c r="F246" s="18">
        <v>7379</v>
      </c>
      <c r="G246" s="18"/>
    </row>
    <row r="247" spans="1:20">
      <c r="A247" s="8">
        <f>Evaporation!A247</f>
        <v>22068</v>
      </c>
      <c r="B247" s="18">
        <v>228</v>
      </c>
      <c r="E247">
        <f t="shared" si="4"/>
        <v>1960</v>
      </c>
      <c r="F247" s="18">
        <v>228</v>
      </c>
      <c r="G247" s="18"/>
    </row>
    <row r="248" spans="1:20">
      <c r="A248" s="8">
        <f>Evaporation!A248</f>
        <v>22098</v>
      </c>
      <c r="B248" s="18">
        <v>3722</v>
      </c>
      <c r="E248">
        <f t="shared" si="4"/>
        <v>1960</v>
      </c>
      <c r="F248" s="18">
        <v>3722</v>
      </c>
      <c r="G248" s="18"/>
    </row>
    <row r="249" spans="1:20">
      <c r="A249" s="8">
        <f>Evaporation!A249</f>
        <v>22129</v>
      </c>
      <c r="B249" s="18">
        <v>1400</v>
      </c>
      <c r="E249">
        <f t="shared" si="4"/>
        <v>1960</v>
      </c>
      <c r="F249" s="18">
        <v>1400</v>
      </c>
      <c r="G249" s="18"/>
    </row>
    <row r="250" spans="1:20">
      <c r="A250" s="8">
        <f>Evaporation!A250</f>
        <v>22160</v>
      </c>
      <c r="B250" s="18">
        <v>0</v>
      </c>
      <c r="E250">
        <f t="shared" si="4"/>
        <v>1960</v>
      </c>
      <c r="F250" s="18">
        <v>0</v>
      </c>
      <c r="G250" s="18"/>
    </row>
    <row r="251" spans="1:20">
      <c r="A251" s="8">
        <f>Evaporation!A251</f>
        <v>22190</v>
      </c>
      <c r="B251" s="18">
        <v>0</v>
      </c>
      <c r="E251">
        <f t="shared" si="4"/>
        <v>1960</v>
      </c>
      <c r="F251" s="18">
        <v>0</v>
      </c>
      <c r="G251" s="18"/>
    </row>
    <row r="252" spans="1:20">
      <c r="A252" s="8">
        <f>Evaporation!A252</f>
        <v>22221</v>
      </c>
      <c r="B252" s="18">
        <v>0</v>
      </c>
      <c r="E252">
        <f t="shared" si="4"/>
        <v>1960</v>
      </c>
      <c r="F252" s="18">
        <v>0</v>
      </c>
      <c r="G252" s="18"/>
    </row>
    <row r="253" spans="1:20">
      <c r="A253" s="8">
        <f>Evaporation!A253</f>
        <v>22251</v>
      </c>
      <c r="B253" s="18">
        <v>0</v>
      </c>
      <c r="C253">
        <f>SUM(B242:B253)</f>
        <v>56423</v>
      </c>
      <c r="E253">
        <f t="shared" si="4"/>
        <v>1960</v>
      </c>
      <c r="F253" s="18">
        <v>0</v>
      </c>
      <c r="G253" s="18"/>
    </row>
    <row r="254" spans="1:20">
      <c r="A254" s="8">
        <f>Evaporation!A254</f>
        <v>22282</v>
      </c>
      <c r="B254" s="18">
        <v>4443</v>
      </c>
      <c r="E254">
        <f t="shared" si="4"/>
        <v>1961</v>
      </c>
      <c r="F254" s="18">
        <v>4443</v>
      </c>
      <c r="G254" s="18"/>
    </row>
    <row r="255" spans="1:20">
      <c r="A255" s="8">
        <f>Evaporation!A255</f>
        <v>22313</v>
      </c>
      <c r="B255" s="18">
        <v>7559</v>
      </c>
      <c r="E255">
        <f t="shared" si="4"/>
        <v>1961</v>
      </c>
      <c r="F255" s="18">
        <v>7559</v>
      </c>
      <c r="G255" s="18"/>
    </row>
    <row r="256" spans="1:20">
      <c r="A256" s="8">
        <f>Evaporation!A256</f>
        <v>22341</v>
      </c>
      <c r="B256" s="18">
        <v>16372</v>
      </c>
      <c r="E256">
        <f t="shared" si="4"/>
        <v>1961</v>
      </c>
      <c r="F256" s="18">
        <v>16372</v>
      </c>
      <c r="G256" s="18"/>
    </row>
    <row r="257" spans="1:7">
      <c r="A257" s="8">
        <f>Evaporation!A257</f>
        <v>22372</v>
      </c>
      <c r="B257" s="18">
        <v>4959</v>
      </c>
      <c r="E257">
        <f t="shared" si="4"/>
        <v>1961</v>
      </c>
      <c r="F257" s="18">
        <v>4959</v>
      </c>
      <c r="G257" s="18"/>
    </row>
    <row r="258" spans="1:7">
      <c r="A258" s="8">
        <f>Evaporation!A258</f>
        <v>22402</v>
      </c>
      <c r="B258" s="18">
        <v>2260</v>
      </c>
      <c r="E258">
        <f t="shared" si="4"/>
        <v>1961</v>
      </c>
      <c r="F258" s="18">
        <v>2260</v>
      </c>
      <c r="G258" s="18"/>
    </row>
    <row r="259" spans="1:7">
      <c r="A259" s="8">
        <f>Evaporation!A259</f>
        <v>22433</v>
      </c>
      <c r="B259" s="18">
        <v>18242</v>
      </c>
      <c r="E259">
        <f t="shared" ref="E259:E322" si="5">YEAR(A259)</f>
        <v>1961</v>
      </c>
      <c r="F259" s="18">
        <v>18242</v>
      </c>
      <c r="G259" s="18"/>
    </row>
    <row r="260" spans="1:7">
      <c r="A260" s="8">
        <f>Evaporation!A260</f>
        <v>22463</v>
      </c>
      <c r="B260" s="18">
        <v>0</v>
      </c>
      <c r="E260">
        <f t="shared" si="5"/>
        <v>1961</v>
      </c>
      <c r="F260" s="18">
        <v>0</v>
      </c>
      <c r="G260" s="18"/>
    </row>
    <row r="261" spans="1:7">
      <c r="A261" s="8">
        <f>Evaporation!A261</f>
        <v>22494</v>
      </c>
      <c r="B261" s="18">
        <v>0</v>
      </c>
      <c r="E261">
        <f t="shared" si="5"/>
        <v>1961</v>
      </c>
      <c r="F261" s="18">
        <v>0</v>
      </c>
      <c r="G261" s="18"/>
    </row>
    <row r="262" spans="1:7">
      <c r="A262" s="8">
        <f>Evaporation!A262</f>
        <v>22525</v>
      </c>
      <c r="B262" s="18">
        <v>0</v>
      </c>
      <c r="E262">
        <f t="shared" si="5"/>
        <v>1961</v>
      </c>
      <c r="F262" s="18">
        <v>0</v>
      </c>
      <c r="G262" s="18"/>
    </row>
    <row r="263" spans="1:7">
      <c r="A263" s="8">
        <f>Evaporation!A263</f>
        <v>22555</v>
      </c>
      <c r="B263" s="18">
        <v>0</v>
      </c>
      <c r="E263">
        <f t="shared" si="5"/>
        <v>1961</v>
      </c>
      <c r="F263" s="18">
        <v>0</v>
      </c>
      <c r="G263" s="18"/>
    </row>
    <row r="264" spans="1:7">
      <c r="A264" s="8">
        <f>Evaporation!A264</f>
        <v>22586</v>
      </c>
      <c r="B264" s="18">
        <v>0</v>
      </c>
      <c r="E264">
        <f t="shared" si="5"/>
        <v>1961</v>
      </c>
      <c r="F264" s="18">
        <v>0</v>
      </c>
      <c r="G264" s="18"/>
    </row>
    <row r="265" spans="1:7">
      <c r="A265" s="8">
        <f>Evaporation!A265</f>
        <v>22616</v>
      </c>
      <c r="B265" s="18">
        <v>0</v>
      </c>
      <c r="C265">
        <f>SUM(B254:B265)</f>
        <v>53835</v>
      </c>
      <c r="E265">
        <f t="shared" si="5"/>
        <v>1961</v>
      </c>
      <c r="F265" s="18">
        <v>0</v>
      </c>
      <c r="G265" s="18"/>
    </row>
    <row r="266" spans="1:7">
      <c r="A266" s="8">
        <f>Evaporation!A266</f>
        <v>22647</v>
      </c>
      <c r="B266" s="18">
        <v>0</v>
      </c>
      <c r="E266">
        <f t="shared" si="5"/>
        <v>1962</v>
      </c>
      <c r="F266" s="18">
        <v>0</v>
      </c>
      <c r="G266" s="18"/>
    </row>
    <row r="267" spans="1:7">
      <c r="A267" s="8">
        <f>Evaporation!A267</f>
        <v>22678</v>
      </c>
      <c r="B267" s="18">
        <v>712</v>
      </c>
      <c r="E267">
        <f t="shared" si="5"/>
        <v>1962</v>
      </c>
      <c r="F267" s="18">
        <v>712</v>
      </c>
      <c r="G267" s="18"/>
    </row>
    <row r="268" spans="1:7">
      <c r="A268" s="8">
        <f>Evaporation!A268</f>
        <v>22706</v>
      </c>
      <c r="B268" s="18">
        <v>1211</v>
      </c>
      <c r="E268">
        <f t="shared" si="5"/>
        <v>1962</v>
      </c>
      <c r="F268" s="18">
        <v>1211</v>
      </c>
      <c r="G268" s="18"/>
    </row>
    <row r="269" spans="1:7">
      <c r="A269" s="8">
        <f>Evaporation!A269</f>
        <v>22737</v>
      </c>
      <c r="B269" s="18">
        <v>14528</v>
      </c>
      <c r="E269">
        <f t="shared" si="5"/>
        <v>1962</v>
      </c>
      <c r="F269" s="18">
        <v>14528</v>
      </c>
      <c r="G269" s="18"/>
    </row>
    <row r="270" spans="1:7">
      <c r="A270" s="8">
        <f>Evaporation!A270</f>
        <v>22767</v>
      </c>
      <c r="B270" s="18">
        <v>0</v>
      </c>
      <c r="E270">
        <f t="shared" si="5"/>
        <v>1962</v>
      </c>
      <c r="F270" s="18">
        <v>0</v>
      </c>
      <c r="G270" s="18"/>
    </row>
    <row r="271" spans="1:7">
      <c r="A271" s="8">
        <f>Evaporation!A271</f>
        <v>22798</v>
      </c>
      <c r="B271" s="18">
        <v>11744</v>
      </c>
      <c r="E271">
        <f t="shared" si="5"/>
        <v>1962</v>
      </c>
      <c r="F271" s="18">
        <v>11744</v>
      </c>
      <c r="G271" s="18"/>
    </row>
    <row r="272" spans="1:7">
      <c r="A272" s="8">
        <f>Evaporation!A272</f>
        <v>22828</v>
      </c>
      <c r="B272" s="18">
        <v>19754</v>
      </c>
      <c r="E272">
        <f t="shared" si="5"/>
        <v>1962</v>
      </c>
      <c r="F272" s="18">
        <v>19754</v>
      </c>
      <c r="G272" s="18"/>
    </row>
    <row r="273" spans="1:7">
      <c r="A273" s="8">
        <f>Evaporation!A273</f>
        <v>22859</v>
      </c>
      <c r="B273" s="18">
        <v>5432</v>
      </c>
      <c r="E273">
        <f t="shared" si="5"/>
        <v>1962</v>
      </c>
      <c r="F273" s="18">
        <v>5432</v>
      </c>
      <c r="G273" s="18"/>
    </row>
    <row r="274" spans="1:7">
      <c r="A274" s="8">
        <f>Evaporation!A274</f>
        <v>22890</v>
      </c>
      <c r="B274" s="18">
        <v>100140</v>
      </c>
      <c r="E274">
        <f t="shared" si="5"/>
        <v>1962</v>
      </c>
      <c r="F274" s="18">
        <v>100140</v>
      </c>
      <c r="G274" s="18"/>
    </row>
    <row r="275" spans="1:7">
      <c r="A275" s="8">
        <f>Evaporation!A275</f>
        <v>22920</v>
      </c>
      <c r="B275" s="18">
        <v>3701</v>
      </c>
      <c r="E275">
        <f t="shared" si="5"/>
        <v>1962</v>
      </c>
      <c r="F275" s="18">
        <v>3701</v>
      </c>
      <c r="G275" s="18"/>
    </row>
    <row r="276" spans="1:7">
      <c r="A276" s="8">
        <f>Evaporation!A276</f>
        <v>22951</v>
      </c>
      <c r="B276" s="18">
        <v>17178</v>
      </c>
      <c r="E276">
        <f t="shared" si="5"/>
        <v>1962</v>
      </c>
      <c r="F276" s="18">
        <v>17178</v>
      </c>
      <c r="G276" s="18"/>
    </row>
    <row r="277" spans="1:7">
      <c r="A277" s="8">
        <f>Evaporation!A277</f>
        <v>22981</v>
      </c>
      <c r="B277" s="18">
        <v>10975</v>
      </c>
      <c r="C277">
        <f>SUM(B266:B277)</f>
        <v>185375</v>
      </c>
      <c r="E277">
        <f t="shared" si="5"/>
        <v>1962</v>
      </c>
      <c r="F277" s="18">
        <v>10975</v>
      </c>
      <c r="G277" s="18"/>
    </row>
    <row r="278" spans="1:7">
      <c r="A278" s="8">
        <f>Evaporation!A278</f>
        <v>23012</v>
      </c>
      <c r="B278" s="18">
        <v>3099</v>
      </c>
      <c r="E278">
        <f t="shared" si="5"/>
        <v>1963</v>
      </c>
      <c r="F278" s="18">
        <v>3099</v>
      </c>
      <c r="G278" s="18"/>
    </row>
    <row r="279" spans="1:7">
      <c r="A279" s="8">
        <f>Evaporation!A279</f>
        <v>23043</v>
      </c>
      <c r="B279" s="18">
        <v>2280</v>
      </c>
      <c r="E279">
        <f t="shared" si="5"/>
        <v>1963</v>
      </c>
      <c r="F279" s="18">
        <v>2280</v>
      </c>
      <c r="G279" s="18"/>
    </row>
    <row r="280" spans="1:7">
      <c r="A280" s="8">
        <f>Evaporation!A280</f>
        <v>23071</v>
      </c>
      <c r="B280" s="18">
        <v>4117</v>
      </c>
      <c r="E280">
        <f t="shared" si="5"/>
        <v>1963</v>
      </c>
      <c r="F280" s="18">
        <v>4117</v>
      </c>
      <c r="G280" s="18"/>
    </row>
    <row r="281" spans="1:7">
      <c r="A281" s="8">
        <f>Evaporation!A281</f>
        <v>23102</v>
      </c>
      <c r="B281" s="18">
        <v>19498</v>
      </c>
      <c r="E281">
        <f t="shared" si="5"/>
        <v>1963</v>
      </c>
      <c r="F281" s="18">
        <v>19498</v>
      </c>
      <c r="G281" s="18"/>
    </row>
    <row r="282" spans="1:7">
      <c r="A282" s="8">
        <f>Evaporation!A282</f>
        <v>23132</v>
      </c>
      <c r="B282" s="18">
        <v>18071</v>
      </c>
      <c r="E282">
        <f t="shared" si="5"/>
        <v>1963</v>
      </c>
      <c r="F282" s="18">
        <v>18071</v>
      </c>
      <c r="G282" s="18"/>
    </row>
    <row r="283" spans="1:7">
      <c r="A283" s="8">
        <f>Evaporation!A283</f>
        <v>23163</v>
      </c>
      <c r="B283" s="18">
        <v>205</v>
      </c>
      <c r="E283">
        <f t="shared" si="5"/>
        <v>1963</v>
      </c>
      <c r="F283" s="18">
        <v>205</v>
      </c>
      <c r="G283" s="18"/>
    </row>
    <row r="284" spans="1:7">
      <c r="A284" s="8">
        <f>Evaporation!A284</f>
        <v>23193</v>
      </c>
      <c r="B284" s="18">
        <v>0</v>
      </c>
      <c r="E284">
        <f t="shared" si="5"/>
        <v>1963</v>
      </c>
      <c r="F284" s="18">
        <v>0</v>
      </c>
      <c r="G284" s="18"/>
    </row>
    <row r="285" spans="1:7">
      <c r="A285" s="8">
        <f>Evaporation!A285</f>
        <v>23224</v>
      </c>
      <c r="B285" s="18">
        <v>0</v>
      </c>
      <c r="E285">
        <f t="shared" si="5"/>
        <v>1963</v>
      </c>
      <c r="F285" s="18">
        <v>0</v>
      </c>
      <c r="G285" s="18"/>
    </row>
    <row r="286" spans="1:7">
      <c r="A286" s="8">
        <f>Evaporation!A286</f>
        <v>23255</v>
      </c>
      <c r="B286" s="18">
        <v>0</v>
      </c>
      <c r="E286">
        <f t="shared" si="5"/>
        <v>1963</v>
      </c>
      <c r="F286" s="18">
        <v>0</v>
      </c>
      <c r="G286" s="18"/>
    </row>
    <row r="287" spans="1:7">
      <c r="A287" s="8">
        <f>Evaporation!A287</f>
        <v>23285</v>
      </c>
      <c r="B287" s="18">
        <v>0</v>
      </c>
      <c r="E287">
        <f t="shared" si="5"/>
        <v>1963</v>
      </c>
      <c r="F287" s="18">
        <v>0</v>
      </c>
      <c r="G287" s="18"/>
    </row>
    <row r="288" spans="1:7">
      <c r="A288" s="8">
        <f>Evaporation!A288</f>
        <v>23316</v>
      </c>
      <c r="B288" s="18">
        <v>0</v>
      </c>
      <c r="E288">
        <f t="shared" si="5"/>
        <v>1963</v>
      </c>
      <c r="F288" s="18">
        <v>0</v>
      </c>
      <c r="G288" s="18"/>
    </row>
    <row r="289" spans="1:7">
      <c r="A289" s="8">
        <f>Evaporation!A289</f>
        <v>23346</v>
      </c>
      <c r="B289" s="18">
        <v>0</v>
      </c>
      <c r="C289">
        <f>SUM(B278:B289)</f>
        <v>47270</v>
      </c>
      <c r="E289">
        <f t="shared" si="5"/>
        <v>1963</v>
      </c>
      <c r="F289" s="18">
        <v>0</v>
      </c>
      <c r="G289" s="18"/>
    </row>
    <row r="290" spans="1:7">
      <c r="A290" s="8">
        <f>Evaporation!A290</f>
        <v>23377</v>
      </c>
      <c r="B290" s="18">
        <v>0</v>
      </c>
      <c r="E290">
        <f t="shared" si="5"/>
        <v>1964</v>
      </c>
      <c r="F290" s="18">
        <v>0</v>
      </c>
      <c r="G290" s="18"/>
    </row>
    <row r="291" spans="1:7">
      <c r="A291" s="8">
        <f>Evaporation!A291</f>
        <v>23408</v>
      </c>
      <c r="B291" s="18">
        <v>0</v>
      </c>
      <c r="E291">
        <f t="shared" si="5"/>
        <v>1964</v>
      </c>
      <c r="F291" s="18">
        <v>0</v>
      </c>
      <c r="G291" s="18"/>
    </row>
    <row r="292" spans="1:7">
      <c r="A292" s="8">
        <f>Evaporation!A292</f>
        <v>23437</v>
      </c>
      <c r="B292" s="18">
        <v>0</v>
      </c>
      <c r="E292">
        <f t="shared" si="5"/>
        <v>1964</v>
      </c>
      <c r="F292" s="18">
        <v>0</v>
      </c>
      <c r="G292" s="18"/>
    </row>
    <row r="293" spans="1:7">
      <c r="A293" s="8">
        <f>Evaporation!A293</f>
        <v>23468</v>
      </c>
      <c r="B293" s="18">
        <v>18109</v>
      </c>
      <c r="E293">
        <f t="shared" si="5"/>
        <v>1964</v>
      </c>
      <c r="F293" s="18">
        <v>18109</v>
      </c>
      <c r="G293" s="18"/>
    </row>
    <row r="294" spans="1:7">
      <c r="A294" s="8">
        <f>Evaporation!A294</f>
        <v>23498</v>
      </c>
      <c r="B294" s="18">
        <v>11704</v>
      </c>
      <c r="E294">
        <f t="shared" si="5"/>
        <v>1964</v>
      </c>
      <c r="F294" s="18">
        <v>11704</v>
      </c>
      <c r="G294" s="18"/>
    </row>
    <row r="295" spans="1:7">
      <c r="A295" s="8">
        <f>Evaporation!A295</f>
        <v>23529</v>
      </c>
      <c r="B295" s="18">
        <v>1848</v>
      </c>
      <c r="E295">
        <f t="shared" si="5"/>
        <v>1964</v>
      </c>
      <c r="F295" s="18">
        <v>1848</v>
      </c>
      <c r="G295" s="18"/>
    </row>
    <row r="296" spans="1:7">
      <c r="A296" s="8">
        <f>Evaporation!A296</f>
        <v>23559</v>
      </c>
      <c r="B296" s="18">
        <v>434</v>
      </c>
      <c r="E296">
        <f t="shared" si="5"/>
        <v>1964</v>
      </c>
      <c r="F296" s="18">
        <v>434</v>
      </c>
      <c r="G296" s="18"/>
    </row>
    <row r="297" spans="1:7">
      <c r="A297" s="8">
        <f>Evaporation!A297</f>
        <v>23590</v>
      </c>
      <c r="B297" s="18">
        <v>0</v>
      </c>
      <c r="E297">
        <f t="shared" si="5"/>
        <v>1964</v>
      </c>
      <c r="F297" s="18">
        <v>0</v>
      </c>
      <c r="G297" s="18"/>
    </row>
    <row r="298" spans="1:7">
      <c r="A298" s="8">
        <f>Evaporation!A298</f>
        <v>23621</v>
      </c>
      <c r="B298" s="18">
        <v>53618</v>
      </c>
      <c r="E298">
        <f t="shared" si="5"/>
        <v>1964</v>
      </c>
      <c r="F298" s="18">
        <v>53618</v>
      </c>
      <c r="G298" s="18"/>
    </row>
    <row r="299" spans="1:7">
      <c r="A299" s="8">
        <f>Evaporation!A299</f>
        <v>23651</v>
      </c>
      <c r="B299" s="18">
        <v>314</v>
      </c>
      <c r="E299">
        <f t="shared" si="5"/>
        <v>1964</v>
      </c>
      <c r="F299" s="18">
        <v>314</v>
      </c>
      <c r="G299" s="18"/>
    </row>
    <row r="300" spans="1:7">
      <c r="A300" s="8">
        <f>Evaporation!A300</f>
        <v>23682</v>
      </c>
      <c r="B300" s="18">
        <v>69925</v>
      </c>
      <c r="E300">
        <f t="shared" si="5"/>
        <v>1964</v>
      </c>
      <c r="F300" s="18">
        <v>69925</v>
      </c>
      <c r="G300" s="18"/>
    </row>
    <row r="301" spans="1:7">
      <c r="A301" s="8">
        <f>Evaporation!A301</f>
        <v>23712</v>
      </c>
      <c r="B301" s="18">
        <v>3249</v>
      </c>
      <c r="C301">
        <f>SUM(B290:B301)</f>
        <v>159201</v>
      </c>
      <c r="E301">
        <f t="shared" si="5"/>
        <v>1964</v>
      </c>
      <c r="F301" s="18">
        <v>3249</v>
      </c>
      <c r="G301" s="18"/>
    </row>
    <row r="302" spans="1:7">
      <c r="A302" s="8">
        <f>Evaporation!A302</f>
        <v>23743</v>
      </c>
      <c r="B302" s="18">
        <v>20105</v>
      </c>
      <c r="E302">
        <f t="shared" si="5"/>
        <v>1965</v>
      </c>
      <c r="F302" s="18">
        <v>20105</v>
      </c>
      <c r="G302" s="18"/>
    </row>
    <row r="303" spans="1:7">
      <c r="A303" s="8">
        <f>Evaporation!A303</f>
        <v>23774</v>
      </c>
      <c r="B303" s="18">
        <v>31128</v>
      </c>
      <c r="E303">
        <f t="shared" si="5"/>
        <v>1965</v>
      </c>
      <c r="F303" s="18">
        <v>31128</v>
      </c>
      <c r="G303" s="18"/>
    </row>
    <row r="304" spans="1:7">
      <c r="A304" s="8">
        <f>Evaporation!A304</f>
        <v>23802</v>
      </c>
      <c r="B304" s="18">
        <v>7296</v>
      </c>
      <c r="E304">
        <f t="shared" si="5"/>
        <v>1965</v>
      </c>
      <c r="F304" s="18">
        <v>7296</v>
      </c>
      <c r="G304" s="18"/>
    </row>
    <row r="305" spans="1:7">
      <c r="A305" s="8">
        <f>Evaporation!A305</f>
        <v>23833</v>
      </c>
      <c r="B305" s="18">
        <v>6414</v>
      </c>
      <c r="E305">
        <f t="shared" si="5"/>
        <v>1965</v>
      </c>
      <c r="F305" s="18">
        <v>6414</v>
      </c>
      <c r="G305" s="18"/>
    </row>
    <row r="306" spans="1:7">
      <c r="A306" s="8">
        <f>Evaporation!A306</f>
        <v>23863</v>
      </c>
      <c r="B306" s="18">
        <v>30554</v>
      </c>
      <c r="E306">
        <f t="shared" si="5"/>
        <v>1965</v>
      </c>
      <c r="F306" s="18">
        <v>30554</v>
      </c>
      <c r="G306" s="18"/>
    </row>
    <row r="307" spans="1:7">
      <c r="A307" s="8">
        <f>Evaporation!A307</f>
        <v>23894</v>
      </c>
      <c r="B307" s="18">
        <v>12439</v>
      </c>
      <c r="E307">
        <f t="shared" si="5"/>
        <v>1965</v>
      </c>
      <c r="F307" s="18">
        <v>12439</v>
      </c>
      <c r="G307" s="18"/>
    </row>
    <row r="308" spans="1:7">
      <c r="A308" s="8">
        <f>Evaporation!A308</f>
        <v>23924</v>
      </c>
      <c r="B308" s="18">
        <v>0</v>
      </c>
      <c r="E308">
        <f t="shared" si="5"/>
        <v>1965</v>
      </c>
      <c r="F308" s="18">
        <v>0</v>
      </c>
      <c r="G308" s="18"/>
    </row>
    <row r="309" spans="1:7">
      <c r="A309" s="8">
        <f>Evaporation!A309</f>
        <v>23955</v>
      </c>
      <c r="B309" s="18">
        <v>543</v>
      </c>
      <c r="E309">
        <f t="shared" si="5"/>
        <v>1965</v>
      </c>
      <c r="F309" s="18">
        <v>543</v>
      </c>
      <c r="G309" s="18"/>
    </row>
    <row r="310" spans="1:7">
      <c r="A310" s="8">
        <f>Evaporation!A310</f>
        <v>23986</v>
      </c>
      <c r="B310" s="18">
        <v>15213</v>
      </c>
      <c r="E310">
        <f t="shared" si="5"/>
        <v>1965</v>
      </c>
      <c r="F310" s="18">
        <v>15213</v>
      </c>
      <c r="G310" s="18"/>
    </row>
    <row r="311" spans="1:7">
      <c r="A311" s="8">
        <f>Evaporation!A311</f>
        <v>24016</v>
      </c>
      <c r="B311" s="18">
        <v>871</v>
      </c>
      <c r="E311">
        <f t="shared" si="5"/>
        <v>1965</v>
      </c>
      <c r="F311" s="18">
        <v>871</v>
      </c>
      <c r="G311" s="18"/>
    </row>
    <row r="312" spans="1:7">
      <c r="A312" s="8">
        <f>Evaporation!A312</f>
        <v>24047</v>
      </c>
      <c r="B312" s="18">
        <v>699</v>
      </c>
      <c r="E312">
        <f t="shared" si="5"/>
        <v>1965</v>
      </c>
      <c r="F312" s="18">
        <v>699</v>
      </c>
      <c r="G312" s="18"/>
    </row>
    <row r="313" spans="1:7">
      <c r="A313" s="8">
        <f>Evaporation!A313</f>
        <v>24077</v>
      </c>
      <c r="B313" s="18">
        <v>549</v>
      </c>
      <c r="C313">
        <f>SUM(B302:B313)</f>
        <v>125811</v>
      </c>
      <c r="E313">
        <f t="shared" si="5"/>
        <v>1965</v>
      </c>
      <c r="F313" s="18">
        <v>549</v>
      </c>
      <c r="G313" s="18"/>
    </row>
    <row r="314" spans="1:7">
      <c r="A314" s="8">
        <f>Evaporation!A314</f>
        <v>24108</v>
      </c>
      <c r="B314" s="18">
        <v>531</v>
      </c>
      <c r="E314">
        <f t="shared" si="5"/>
        <v>1966</v>
      </c>
      <c r="F314" s="18">
        <v>531</v>
      </c>
      <c r="G314" s="18"/>
    </row>
    <row r="315" spans="1:7">
      <c r="A315" s="8">
        <f>Evaporation!A315</f>
        <v>24139</v>
      </c>
      <c r="B315" s="18">
        <v>18530</v>
      </c>
      <c r="E315">
        <f t="shared" si="5"/>
        <v>1966</v>
      </c>
      <c r="F315" s="18">
        <v>18530</v>
      </c>
      <c r="G315" s="18"/>
    </row>
    <row r="316" spans="1:7">
      <c r="A316" s="8">
        <f>Evaporation!A316</f>
        <v>24167</v>
      </c>
      <c r="B316" s="18">
        <v>5535</v>
      </c>
      <c r="E316">
        <f t="shared" si="5"/>
        <v>1966</v>
      </c>
      <c r="F316" s="18">
        <v>5535</v>
      </c>
      <c r="G316" s="18"/>
    </row>
    <row r="317" spans="1:7">
      <c r="A317" s="8">
        <f>Evaporation!A317</f>
        <v>24198</v>
      </c>
      <c r="B317" s="18">
        <v>81029</v>
      </c>
      <c r="E317">
        <f t="shared" si="5"/>
        <v>1966</v>
      </c>
      <c r="F317" s="18">
        <v>81029</v>
      </c>
      <c r="G317" s="18"/>
    </row>
    <row r="318" spans="1:7">
      <c r="A318" s="8">
        <f>Evaporation!A318</f>
        <v>24228</v>
      </c>
      <c r="B318" s="18">
        <v>55186</v>
      </c>
      <c r="E318">
        <f t="shared" si="5"/>
        <v>1966</v>
      </c>
      <c r="F318" s="18">
        <v>55186</v>
      </c>
      <c r="G318" s="18"/>
    </row>
    <row r="319" spans="1:7">
      <c r="A319" s="8">
        <f>Evaporation!A319</f>
        <v>24259</v>
      </c>
      <c r="B319" s="18">
        <v>15801</v>
      </c>
      <c r="E319">
        <f t="shared" si="5"/>
        <v>1966</v>
      </c>
      <c r="F319" s="18">
        <v>15801</v>
      </c>
      <c r="G319" s="18"/>
    </row>
    <row r="320" spans="1:7">
      <c r="A320" s="8">
        <f>Evaporation!A320</f>
        <v>24289</v>
      </c>
      <c r="B320" s="18">
        <v>2578</v>
      </c>
      <c r="E320">
        <f t="shared" si="5"/>
        <v>1966</v>
      </c>
      <c r="F320" s="18">
        <v>2578</v>
      </c>
      <c r="G320" s="18"/>
    </row>
    <row r="321" spans="1:7">
      <c r="A321" s="8">
        <f>Evaporation!A321</f>
        <v>24320</v>
      </c>
      <c r="B321" s="18">
        <v>634</v>
      </c>
      <c r="E321">
        <f t="shared" si="5"/>
        <v>1966</v>
      </c>
      <c r="F321" s="18">
        <v>634</v>
      </c>
      <c r="G321" s="18"/>
    </row>
    <row r="322" spans="1:7">
      <c r="A322" s="8">
        <f>Evaporation!A322</f>
        <v>24351</v>
      </c>
      <c r="B322" s="18">
        <v>3089</v>
      </c>
      <c r="E322">
        <f t="shared" si="5"/>
        <v>1966</v>
      </c>
      <c r="F322" s="18">
        <v>3089</v>
      </c>
      <c r="G322" s="18"/>
    </row>
    <row r="323" spans="1:7">
      <c r="A323" s="8">
        <f>Evaporation!A323</f>
        <v>24381</v>
      </c>
      <c r="B323" s="18">
        <v>0</v>
      </c>
      <c r="E323">
        <f t="shared" ref="E323:E386" si="6">YEAR(A323)</f>
        <v>1966</v>
      </c>
      <c r="F323" s="18">
        <v>0</v>
      </c>
      <c r="G323" s="18"/>
    </row>
    <row r="324" spans="1:7">
      <c r="A324" s="8">
        <f>Evaporation!A324</f>
        <v>24412</v>
      </c>
      <c r="B324" s="18">
        <v>192</v>
      </c>
      <c r="E324">
        <f t="shared" si="6"/>
        <v>1966</v>
      </c>
      <c r="F324" s="18">
        <v>192</v>
      </c>
      <c r="G324" s="18"/>
    </row>
    <row r="325" spans="1:7">
      <c r="A325" s="8">
        <f>Evaporation!A325</f>
        <v>24442</v>
      </c>
      <c r="B325" s="18">
        <v>0</v>
      </c>
      <c r="C325">
        <f>SUM(B314:B325)</f>
        <v>183105</v>
      </c>
      <c r="E325">
        <f t="shared" si="6"/>
        <v>1966</v>
      </c>
      <c r="F325" s="18">
        <v>0</v>
      </c>
      <c r="G325" s="18"/>
    </row>
    <row r="326" spans="1:7">
      <c r="A326" s="8">
        <f>Evaporation!A326</f>
        <v>24473</v>
      </c>
      <c r="B326" s="18">
        <v>1312</v>
      </c>
      <c r="E326">
        <f t="shared" si="6"/>
        <v>1967</v>
      </c>
      <c r="F326" s="18">
        <v>1312</v>
      </c>
      <c r="G326" s="18"/>
    </row>
    <row r="327" spans="1:7">
      <c r="A327" s="8">
        <f>Evaporation!A327</f>
        <v>24504</v>
      </c>
      <c r="B327" s="18">
        <v>1504</v>
      </c>
      <c r="E327">
        <f t="shared" si="6"/>
        <v>1967</v>
      </c>
      <c r="F327" s="18">
        <v>1504</v>
      </c>
      <c r="G327" s="18"/>
    </row>
    <row r="328" spans="1:7">
      <c r="A328" s="8">
        <f>Evaporation!A328</f>
        <v>24532</v>
      </c>
      <c r="B328" s="18">
        <v>3595</v>
      </c>
      <c r="E328">
        <f t="shared" si="6"/>
        <v>1967</v>
      </c>
      <c r="F328" s="18">
        <v>3595</v>
      </c>
      <c r="G328" s="18"/>
    </row>
    <row r="329" spans="1:7">
      <c r="A329" s="8">
        <f>Evaporation!A329</f>
        <v>24563</v>
      </c>
      <c r="B329" s="18">
        <v>6099</v>
      </c>
      <c r="E329">
        <f t="shared" si="6"/>
        <v>1967</v>
      </c>
      <c r="F329" s="18">
        <v>6099</v>
      </c>
      <c r="G329" s="18"/>
    </row>
    <row r="330" spans="1:7">
      <c r="A330" s="8">
        <f>Evaporation!A330</f>
        <v>24593</v>
      </c>
      <c r="B330" s="18">
        <v>15274</v>
      </c>
      <c r="E330">
        <f t="shared" si="6"/>
        <v>1967</v>
      </c>
      <c r="F330" s="18">
        <v>15274</v>
      </c>
      <c r="G330" s="18"/>
    </row>
    <row r="331" spans="1:7">
      <c r="A331" s="8">
        <f>Evaporation!A331</f>
        <v>24624</v>
      </c>
      <c r="B331" s="18">
        <v>20723</v>
      </c>
      <c r="E331">
        <f t="shared" si="6"/>
        <v>1967</v>
      </c>
      <c r="F331" s="18">
        <v>20723</v>
      </c>
      <c r="G331" s="18"/>
    </row>
    <row r="332" spans="1:7">
      <c r="A332" s="8">
        <f>Evaporation!A332</f>
        <v>24654</v>
      </c>
      <c r="B332" s="18">
        <v>0</v>
      </c>
      <c r="E332">
        <f t="shared" si="6"/>
        <v>1967</v>
      </c>
      <c r="F332" s="18">
        <v>0</v>
      </c>
      <c r="G332" s="18"/>
    </row>
    <row r="333" spans="1:7">
      <c r="A333" s="8">
        <f>Evaporation!A333</f>
        <v>24685</v>
      </c>
      <c r="B333" s="18">
        <v>0</v>
      </c>
      <c r="E333">
        <f t="shared" si="6"/>
        <v>1967</v>
      </c>
      <c r="F333" s="18">
        <v>0</v>
      </c>
      <c r="G333" s="18"/>
    </row>
    <row r="334" spans="1:7">
      <c r="A334" s="8">
        <f>Evaporation!A334</f>
        <v>24716</v>
      </c>
      <c r="B334" s="18">
        <v>0</v>
      </c>
      <c r="E334">
        <f t="shared" si="6"/>
        <v>1967</v>
      </c>
      <c r="F334" s="18">
        <v>0</v>
      </c>
      <c r="G334" s="18"/>
    </row>
    <row r="335" spans="1:7">
      <c r="A335" s="8">
        <f>Evaporation!A335</f>
        <v>24746</v>
      </c>
      <c r="B335" s="18">
        <v>0</v>
      </c>
      <c r="E335">
        <f t="shared" si="6"/>
        <v>1967</v>
      </c>
      <c r="F335" s="18">
        <v>0</v>
      </c>
      <c r="G335" s="18"/>
    </row>
    <row r="336" spans="1:7">
      <c r="A336" s="8">
        <f>Evaporation!A336</f>
        <v>24777</v>
      </c>
      <c r="B336" s="18">
        <v>0</v>
      </c>
      <c r="E336">
        <f t="shared" si="6"/>
        <v>1967</v>
      </c>
      <c r="F336" s="18">
        <v>0</v>
      </c>
      <c r="G336" s="18"/>
    </row>
    <row r="337" spans="1:7">
      <c r="A337" s="8">
        <f>Evaporation!A337</f>
        <v>24807</v>
      </c>
      <c r="B337" s="18">
        <v>0</v>
      </c>
      <c r="C337">
        <f>SUM(B326:B337)</f>
        <v>48507</v>
      </c>
      <c r="E337">
        <f t="shared" si="6"/>
        <v>1967</v>
      </c>
      <c r="F337" s="18">
        <v>0</v>
      </c>
      <c r="G337" s="18"/>
    </row>
    <row r="338" spans="1:7">
      <c r="A338" s="8">
        <f>Evaporation!A338</f>
        <v>24838</v>
      </c>
      <c r="B338" s="18">
        <v>2006</v>
      </c>
      <c r="E338">
        <f t="shared" si="6"/>
        <v>1968</v>
      </c>
      <c r="F338" s="18">
        <v>2006</v>
      </c>
      <c r="G338" s="18"/>
    </row>
    <row r="339" spans="1:7">
      <c r="A339" s="8">
        <f>Evaporation!A339</f>
        <v>24869</v>
      </c>
      <c r="B339" s="18">
        <v>2739</v>
      </c>
      <c r="E339">
        <f t="shared" si="6"/>
        <v>1968</v>
      </c>
      <c r="F339" s="18">
        <v>2739</v>
      </c>
      <c r="G339" s="18"/>
    </row>
    <row r="340" spans="1:7">
      <c r="A340" s="8">
        <f>Evaporation!A340</f>
        <v>24898</v>
      </c>
      <c r="B340" s="18">
        <v>59243</v>
      </c>
      <c r="E340">
        <f t="shared" si="6"/>
        <v>1968</v>
      </c>
      <c r="F340" s="18">
        <v>59243</v>
      </c>
      <c r="G340" s="18"/>
    </row>
    <row r="341" spans="1:7">
      <c r="A341" s="8">
        <f>Evaporation!A341</f>
        <v>24929</v>
      </c>
      <c r="B341" s="18">
        <v>40609</v>
      </c>
      <c r="E341">
        <f t="shared" si="6"/>
        <v>1968</v>
      </c>
      <c r="F341" s="18">
        <v>40609</v>
      </c>
      <c r="G341" s="18"/>
    </row>
    <row r="342" spans="1:7">
      <c r="A342" s="8">
        <f>Evaporation!A342</f>
        <v>24959</v>
      </c>
      <c r="B342" s="18">
        <v>42098</v>
      </c>
      <c r="E342">
        <f t="shared" si="6"/>
        <v>1968</v>
      </c>
      <c r="F342" s="18">
        <v>42098</v>
      </c>
      <c r="G342" s="18"/>
    </row>
    <row r="343" spans="1:7">
      <c r="A343" s="8">
        <f>Evaporation!A343</f>
        <v>24990</v>
      </c>
      <c r="B343" s="18">
        <v>7681</v>
      </c>
      <c r="E343">
        <f t="shared" si="6"/>
        <v>1968</v>
      </c>
      <c r="F343" s="18">
        <v>7681</v>
      </c>
      <c r="G343" s="18"/>
    </row>
    <row r="344" spans="1:7">
      <c r="A344" s="8">
        <f>Evaporation!A344</f>
        <v>25020</v>
      </c>
      <c r="B344" s="18">
        <v>4041</v>
      </c>
      <c r="E344">
        <f t="shared" si="6"/>
        <v>1968</v>
      </c>
      <c r="F344" s="18">
        <v>4041</v>
      </c>
      <c r="G344" s="18"/>
    </row>
    <row r="345" spans="1:7">
      <c r="A345" s="8">
        <f>Evaporation!A345</f>
        <v>25051</v>
      </c>
      <c r="B345" s="18">
        <v>0</v>
      </c>
      <c r="E345">
        <f t="shared" si="6"/>
        <v>1968</v>
      </c>
      <c r="F345" s="18">
        <v>0</v>
      </c>
      <c r="G345" s="18"/>
    </row>
    <row r="346" spans="1:7">
      <c r="A346" s="8">
        <f>Evaporation!A346</f>
        <v>25082</v>
      </c>
      <c r="B346" s="18">
        <v>2302</v>
      </c>
      <c r="E346">
        <f t="shared" si="6"/>
        <v>1968</v>
      </c>
      <c r="F346" s="18">
        <v>2302</v>
      </c>
      <c r="G346" s="18"/>
    </row>
    <row r="347" spans="1:7">
      <c r="A347" s="8">
        <f>Evaporation!A347</f>
        <v>25112</v>
      </c>
      <c r="B347" s="18">
        <v>3695</v>
      </c>
      <c r="E347">
        <f t="shared" si="6"/>
        <v>1968</v>
      </c>
      <c r="F347" s="18">
        <v>3695</v>
      </c>
      <c r="G347" s="18"/>
    </row>
    <row r="348" spans="1:7">
      <c r="A348" s="8">
        <f>Evaporation!A348</f>
        <v>25143</v>
      </c>
      <c r="B348" s="18">
        <v>1387</v>
      </c>
      <c r="E348">
        <f t="shared" si="6"/>
        <v>1968</v>
      </c>
      <c r="F348" s="18">
        <v>1387</v>
      </c>
      <c r="G348" s="18"/>
    </row>
    <row r="349" spans="1:7">
      <c r="A349" s="8">
        <f>Evaporation!A349</f>
        <v>25173</v>
      </c>
      <c r="B349" s="18">
        <v>1236</v>
      </c>
      <c r="C349">
        <f>SUM(B338:B349)</f>
        <v>167037</v>
      </c>
      <c r="E349">
        <f t="shared" si="6"/>
        <v>1968</v>
      </c>
      <c r="F349" s="18">
        <v>1236</v>
      </c>
      <c r="G349" s="18"/>
    </row>
    <row r="350" spans="1:7">
      <c r="A350" s="8">
        <f>Evaporation!A350</f>
        <v>25204</v>
      </c>
      <c r="B350" s="18">
        <v>6812</v>
      </c>
      <c r="E350">
        <f t="shared" si="6"/>
        <v>1969</v>
      </c>
      <c r="F350" s="18">
        <v>6812</v>
      </c>
      <c r="G350" s="18"/>
    </row>
    <row r="351" spans="1:7">
      <c r="A351" s="8">
        <f>Evaporation!A351</f>
        <v>25235</v>
      </c>
      <c r="B351" s="18">
        <v>11207</v>
      </c>
      <c r="E351">
        <f t="shared" si="6"/>
        <v>1969</v>
      </c>
      <c r="F351" s="18">
        <v>11207</v>
      </c>
      <c r="G351" s="18"/>
    </row>
    <row r="352" spans="1:7">
      <c r="A352" s="8">
        <f>Evaporation!A352</f>
        <v>25263</v>
      </c>
      <c r="B352" s="18">
        <v>52570</v>
      </c>
      <c r="E352">
        <f t="shared" si="6"/>
        <v>1969</v>
      </c>
      <c r="F352" s="18">
        <v>52570</v>
      </c>
      <c r="G352" s="18"/>
    </row>
    <row r="353" spans="1:7">
      <c r="A353" s="8">
        <f>Evaporation!A353</f>
        <v>25294</v>
      </c>
      <c r="B353" s="18">
        <v>23547</v>
      </c>
      <c r="E353">
        <f t="shared" si="6"/>
        <v>1969</v>
      </c>
      <c r="F353" s="18">
        <v>23547</v>
      </c>
      <c r="G353" s="18"/>
    </row>
    <row r="354" spans="1:7">
      <c r="A354" s="8">
        <f>Evaporation!A354</f>
        <v>25324</v>
      </c>
      <c r="B354" s="18">
        <v>85588</v>
      </c>
      <c r="E354">
        <f t="shared" si="6"/>
        <v>1969</v>
      </c>
      <c r="F354" s="18">
        <v>85588</v>
      </c>
      <c r="G354" s="18"/>
    </row>
    <row r="355" spans="1:7">
      <c r="A355" s="8">
        <f>Evaporation!A355</f>
        <v>25355</v>
      </c>
      <c r="B355" s="18">
        <v>5780</v>
      </c>
      <c r="E355">
        <f t="shared" si="6"/>
        <v>1969</v>
      </c>
      <c r="F355" s="18">
        <v>5780</v>
      </c>
      <c r="G355" s="18"/>
    </row>
    <row r="356" spans="1:7">
      <c r="A356" s="8">
        <f>Evaporation!A356</f>
        <v>25385</v>
      </c>
      <c r="B356" s="18">
        <v>509</v>
      </c>
      <c r="E356">
        <f t="shared" si="6"/>
        <v>1969</v>
      </c>
      <c r="F356" s="18">
        <v>509</v>
      </c>
      <c r="G356" s="18"/>
    </row>
    <row r="357" spans="1:7">
      <c r="A357" s="8">
        <f>Evaporation!A357</f>
        <v>25416</v>
      </c>
      <c r="B357" s="18">
        <v>0</v>
      </c>
      <c r="E357">
        <f t="shared" si="6"/>
        <v>1969</v>
      </c>
      <c r="F357" s="18">
        <v>0</v>
      </c>
      <c r="G357" s="18"/>
    </row>
    <row r="358" spans="1:7">
      <c r="A358" s="8">
        <f>Evaporation!A358</f>
        <v>25447</v>
      </c>
      <c r="B358" s="18">
        <v>0</v>
      </c>
      <c r="E358">
        <f t="shared" si="6"/>
        <v>1969</v>
      </c>
      <c r="F358" s="18">
        <v>0</v>
      </c>
      <c r="G358" s="18"/>
    </row>
    <row r="359" spans="1:7">
      <c r="A359" s="8">
        <f>Evaporation!A359</f>
        <v>25477</v>
      </c>
      <c r="B359" s="18">
        <v>1822</v>
      </c>
      <c r="E359">
        <f t="shared" si="6"/>
        <v>1969</v>
      </c>
      <c r="F359" s="18">
        <v>1822</v>
      </c>
      <c r="G359" s="18"/>
    </row>
    <row r="360" spans="1:7">
      <c r="A360" s="8">
        <f>Evaporation!A360</f>
        <v>25508</v>
      </c>
      <c r="B360" s="18">
        <v>241</v>
      </c>
      <c r="E360">
        <f t="shared" si="6"/>
        <v>1969</v>
      </c>
      <c r="F360" s="18">
        <v>241</v>
      </c>
      <c r="G360" s="18"/>
    </row>
    <row r="361" spans="1:7">
      <c r="A361" s="8">
        <f>Evaporation!A361</f>
        <v>25538</v>
      </c>
      <c r="B361" s="18">
        <v>16358</v>
      </c>
      <c r="C361">
        <f>SUM(B350:B361)</f>
        <v>204434</v>
      </c>
      <c r="E361">
        <f t="shared" si="6"/>
        <v>1969</v>
      </c>
      <c r="F361" s="18">
        <v>16358</v>
      </c>
      <c r="G361" s="18"/>
    </row>
    <row r="362" spans="1:7">
      <c r="A362" s="8">
        <f>Evaporation!A362</f>
        <v>25569</v>
      </c>
      <c r="B362" s="18">
        <v>5388</v>
      </c>
      <c r="E362">
        <f t="shared" si="6"/>
        <v>1970</v>
      </c>
      <c r="F362" s="18">
        <v>5388</v>
      </c>
      <c r="G362" s="18"/>
    </row>
    <row r="363" spans="1:7">
      <c r="A363" s="8">
        <f>Evaporation!A363</f>
        <v>25600</v>
      </c>
      <c r="B363" s="18">
        <v>28802</v>
      </c>
      <c r="E363">
        <f t="shared" si="6"/>
        <v>1970</v>
      </c>
      <c r="F363" s="18">
        <v>28802</v>
      </c>
      <c r="G363" s="18"/>
    </row>
    <row r="364" spans="1:7">
      <c r="A364" s="8">
        <f>Evaporation!A364</f>
        <v>25628</v>
      </c>
      <c r="B364" s="18">
        <v>62077</v>
      </c>
      <c r="E364">
        <f t="shared" si="6"/>
        <v>1970</v>
      </c>
      <c r="F364" s="18">
        <v>62077</v>
      </c>
      <c r="G364" s="18"/>
    </row>
    <row r="365" spans="1:7">
      <c r="A365" s="8">
        <f>Evaporation!A365</f>
        <v>25659</v>
      </c>
      <c r="B365" s="18">
        <v>58037</v>
      </c>
      <c r="E365">
        <f t="shared" si="6"/>
        <v>1970</v>
      </c>
      <c r="F365" s="18">
        <v>58037</v>
      </c>
      <c r="G365" s="18"/>
    </row>
    <row r="366" spans="1:7">
      <c r="A366" s="8">
        <f>Evaporation!A366</f>
        <v>25689</v>
      </c>
      <c r="B366" s="18">
        <v>24366</v>
      </c>
      <c r="E366">
        <f t="shared" si="6"/>
        <v>1970</v>
      </c>
      <c r="F366" s="18">
        <v>24366</v>
      </c>
      <c r="G366" s="18"/>
    </row>
    <row r="367" spans="1:7">
      <c r="A367" s="8">
        <f>Evaporation!A367</f>
        <v>25720</v>
      </c>
      <c r="B367" s="18">
        <v>3876</v>
      </c>
      <c r="E367">
        <f t="shared" si="6"/>
        <v>1970</v>
      </c>
      <c r="F367" s="18">
        <v>3876</v>
      </c>
      <c r="G367" s="18"/>
    </row>
    <row r="368" spans="1:7">
      <c r="A368" s="8">
        <f>Evaporation!A368</f>
        <v>25750</v>
      </c>
      <c r="B368" s="18">
        <v>0</v>
      </c>
      <c r="E368">
        <f t="shared" si="6"/>
        <v>1970</v>
      </c>
      <c r="F368" s="18">
        <v>0</v>
      </c>
      <c r="G368" s="18"/>
    </row>
    <row r="369" spans="1:7">
      <c r="A369" s="8">
        <f>Evaporation!A369</f>
        <v>25781</v>
      </c>
      <c r="B369" s="18">
        <v>1163</v>
      </c>
      <c r="E369">
        <f t="shared" si="6"/>
        <v>1970</v>
      </c>
      <c r="F369" s="18">
        <v>1163</v>
      </c>
      <c r="G369" s="18"/>
    </row>
    <row r="370" spans="1:7">
      <c r="A370" s="8">
        <f>Evaporation!A370</f>
        <v>25812</v>
      </c>
      <c r="B370" s="18">
        <v>39329</v>
      </c>
      <c r="E370">
        <f t="shared" si="6"/>
        <v>1970</v>
      </c>
      <c r="F370" s="18">
        <v>39329</v>
      </c>
      <c r="G370" s="18"/>
    </row>
    <row r="371" spans="1:7">
      <c r="A371" s="8">
        <f>Evaporation!A371</f>
        <v>25842</v>
      </c>
      <c r="B371" s="18">
        <v>956</v>
      </c>
      <c r="E371">
        <f t="shared" si="6"/>
        <v>1970</v>
      </c>
      <c r="F371" s="18">
        <v>956</v>
      </c>
      <c r="G371" s="18"/>
    </row>
    <row r="372" spans="1:7">
      <c r="A372" s="8">
        <f>Evaporation!A372</f>
        <v>25873</v>
      </c>
      <c r="B372" s="18">
        <v>795</v>
      </c>
      <c r="E372">
        <f t="shared" si="6"/>
        <v>1970</v>
      </c>
      <c r="F372" s="18">
        <v>795</v>
      </c>
      <c r="G372" s="18"/>
    </row>
    <row r="373" spans="1:7">
      <c r="A373" s="8">
        <f>Evaporation!A373</f>
        <v>25903</v>
      </c>
      <c r="B373" s="18">
        <v>1454</v>
      </c>
      <c r="C373">
        <f>SUM(B362:B373)</f>
        <v>226243</v>
      </c>
      <c r="E373">
        <f t="shared" si="6"/>
        <v>1970</v>
      </c>
      <c r="F373" s="18">
        <v>1454</v>
      </c>
      <c r="G373" s="18"/>
    </row>
    <row r="374" spans="1:7">
      <c r="A374" s="8">
        <f>Evaporation!A374</f>
        <v>25934</v>
      </c>
      <c r="B374" s="18">
        <v>1430</v>
      </c>
      <c r="E374">
        <f t="shared" si="6"/>
        <v>1971</v>
      </c>
      <c r="F374" s="18">
        <v>1430</v>
      </c>
      <c r="G374" s="18"/>
    </row>
    <row r="375" spans="1:7">
      <c r="A375" s="8">
        <f>Evaporation!A375</f>
        <v>25965</v>
      </c>
      <c r="B375" s="18">
        <v>1461</v>
      </c>
      <c r="E375">
        <f t="shared" si="6"/>
        <v>1971</v>
      </c>
      <c r="F375" s="18">
        <v>1461</v>
      </c>
      <c r="G375" s="18"/>
    </row>
    <row r="376" spans="1:7">
      <c r="A376" s="8">
        <f>Evaporation!A376</f>
        <v>25993</v>
      </c>
      <c r="B376" s="18">
        <v>906</v>
      </c>
      <c r="E376">
        <f t="shared" si="6"/>
        <v>1971</v>
      </c>
      <c r="F376" s="18">
        <v>906</v>
      </c>
      <c r="G376" s="18"/>
    </row>
    <row r="377" spans="1:7">
      <c r="A377" s="8">
        <f>Evaporation!A377</f>
        <v>26024</v>
      </c>
      <c r="B377" s="18">
        <v>2305</v>
      </c>
      <c r="E377">
        <f t="shared" si="6"/>
        <v>1971</v>
      </c>
      <c r="F377" s="18">
        <v>2305</v>
      </c>
      <c r="G377" s="18"/>
    </row>
    <row r="378" spans="1:7">
      <c r="A378" s="8">
        <f>Evaporation!A378</f>
        <v>26054</v>
      </c>
      <c r="B378" s="18">
        <v>546</v>
      </c>
      <c r="E378">
        <f t="shared" si="6"/>
        <v>1971</v>
      </c>
      <c r="F378" s="18">
        <v>546</v>
      </c>
      <c r="G378" s="18"/>
    </row>
    <row r="379" spans="1:7">
      <c r="A379" s="8">
        <f>Evaporation!A379</f>
        <v>26085</v>
      </c>
      <c r="B379" s="18">
        <v>539</v>
      </c>
      <c r="E379">
        <f t="shared" si="6"/>
        <v>1971</v>
      </c>
      <c r="F379" s="18">
        <v>539</v>
      </c>
      <c r="G379" s="18"/>
    </row>
    <row r="380" spans="1:7">
      <c r="A380" s="8">
        <f>Evaporation!A380</f>
        <v>26115</v>
      </c>
      <c r="B380" s="18">
        <v>0</v>
      </c>
      <c r="E380">
        <f t="shared" si="6"/>
        <v>1971</v>
      </c>
      <c r="F380" s="18">
        <v>0</v>
      </c>
      <c r="G380" s="18"/>
    </row>
    <row r="381" spans="1:7">
      <c r="A381" s="8">
        <f>Evaporation!A381</f>
        <v>26146</v>
      </c>
      <c r="B381" s="18">
        <v>0</v>
      </c>
      <c r="E381">
        <f t="shared" si="6"/>
        <v>1971</v>
      </c>
      <c r="F381" s="18">
        <v>0</v>
      </c>
      <c r="G381" s="18"/>
    </row>
    <row r="382" spans="1:7">
      <c r="A382" s="8">
        <f>Evaporation!A382</f>
        <v>26177</v>
      </c>
      <c r="B382" s="18">
        <v>827</v>
      </c>
      <c r="E382">
        <f t="shared" si="6"/>
        <v>1971</v>
      </c>
      <c r="F382" s="18">
        <v>827</v>
      </c>
      <c r="G382" s="18"/>
    </row>
    <row r="383" spans="1:7">
      <c r="A383" s="8">
        <f>Evaporation!A383</f>
        <v>26207</v>
      </c>
      <c r="B383" s="18">
        <v>29002</v>
      </c>
      <c r="E383">
        <f t="shared" si="6"/>
        <v>1971</v>
      </c>
      <c r="F383" s="18">
        <v>29002</v>
      </c>
      <c r="G383" s="18"/>
    </row>
    <row r="384" spans="1:7">
      <c r="A384" s="8">
        <f>Evaporation!A384</f>
        <v>26238</v>
      </c>
      <c r="B384" s="18">
        <v>2595</v>
      </c>
      <c r="E384">
        <f t="shared" si="6"/>
        <v>1971</v>
      </c>
      <c r="F384" s="18">
        <v>2595</v>
      </c>
      <c r="G384" s="18"/>
    </row>
    <row r="385" spans="1:7">
      <c r="A385" s="8">
        <f>Evaporation!A385</f>
        <v>26268</v>
      </c>
      <c r="B385" s="18">
        <v>75556</v>
      </c>
      <c r="C385">
        <f>SUM(B374:B385)</f>
        <v>115167</v>
      </c>
      <c r="E385">
        <f t="shared" si="6"/>
        <v>1971</v>
      </c>
      <c r="F385" s="18">
        <v>75556</v>
      </c>
      <c r="G385" s="18"/>
    </row>
    <row r="386" spans="1:7">
      <c r="A386" s="8">
        <f>Evaporation!A386</f>
        <v>26299</v>
      </c>
      <c r="B386" s="18">
        <v>2446</v>
      </c>
      <c r="E386">
        <f t="shared" si="6"/>
        <v>1972</v>
      </c>
      <c r="F386" s="18">
        <v>2446</v>
      </c>
      <c r="G386" s="18"/>
    </row>
    <row r="387" spans="1:7">
      <c r="A387" s="8">
        <f>Evaporation!A387</f>
        <v>26330</v>
      </c>
      <c r="B387" s="18">
        <v>3721</v>
      </c>
      <c r="E387">
        <f t="shared" ref="E387:E450" si="7">YEAR(A387)</f>
        <v>1972</v>
      </c>
      <c r="F387" s="18">
        <v>3721</v>
      </c>
      <c r="G387" s="18"/>
    </row>
    <row r="388" spans="1:7">
      <c r="A388" s="8">
        <f>Evaporation!A388</f>
        <v>26359</v>
      </c>
      <c r="B388" s="18">
        <v>3142</v>
      </c>
      <c r="E388">
        <f t="shared" si="7"/>
        <v>1972</v>
      </c>
      <c r="F388" s="18">
        <v>3142</v>
      </c>
      <c r="G388" s="18"/>
    </row>
    <row r="389" spans="1:7">
      <c r="A389" s="8">
        <f>Evaporation!A389</f>
        <v>26390</v>
      </c>
      <c r="B389" s="18">
        <v>0</v>
      </c>
      <c r="E389">
        <f t="shared" si="7"/>
        <v>1972</v>
      </c>
      <c r="F389" s="18">
        <v>0</v>
      </c>
      <c r="G389" s="18"/>
    </row>
    <row r="390" spans="1:7">
      <c r="A390" s="8">
        <f>Evaporation!A390</f>
        <v>26420</v>
      </c>
      <c r="B390" s="18">
        <v>3970</v>
      </c>
      <c r="E390">
        <f t="shared" si="7"/>
        <v>1972</v>
      </c>
      <c r="F390" s="18">
        <v>3970</v>
      </c>
      <c r="G390" s="18"/>
    </row>
    <row r="391" spans="1:7">
      <c r="A391" s="8">
        <f>Evaporation!A391</f>
        <v>26451</v>
      </c>
      <c r="B391" s="18">
        <v>514</v>
      </c>
      <c r="E391">
        <f t="shared" si="7"/>
        <v>1972</v>
      </c>
      <c r="F391" s="18">
        <v>514</v>
      </c>
      <c r="G391" s="18"/>
    </row>
    <row r="392" spans="1:7">
      <c r="A392" s="8">
        <f>Evaporation!A392</f>
        <v>26481</v>
      </c>
      <c r="B392" s="18">
        <v>0</v>
      </c>
      <c r="E392">
        <f t="shared" si="7"/>
        <v>1972</v>
      </c>
      <c r="F392" s="18">
        <v>0</v>
      </c>
      <c r="G392" s="18"/>
    </row>
    <row r="393" spans="1:7">
      <c r="A393" s="8">
        <f>Evaporation!A393</f>
        <v>26512</v>
      </c>
      <c r="B393" s="18">
        <v>0</v>
      </c>
      <c r="E393">
        <f t="shared" si="7"/>
        <v>1972</v>
      </c>
      <c r="F393" s="18">
        <v>0</v>
      </c>
      <c r="G393" s="18"/>
    </row>
    <row r="394" spans="1:7">
      <c r="A394" s="8">
        <f>Evaporation!A394</f>
        <v>26543</v>
      </c>
      <c r="B394" s="18">
        <v>0</v>
      </c>
      <c r="E394">
        <f t="shared" si="7"/>
        <v>1972</v>
      </c>
      <c r="F394" s="18">
        <v>0</v>
      </c>
      <c r="G394" s="18"/>
    </row>
    <row r="395" spans="1:7">
      <c r="A395" s="8">
        <f>Evaporation!A395</f>
        <v>26573</v>
      </c>
      <c r="B395" s="18">
        <v>1922</v>
      </c>
      <c r="E395">
        <f t="shared" si="7"/>
        <v>1972</v>
      </c>
      <c r="F395" s="18">
        <v>1922</v>
      </c>
      <c r="G395" s="18"/>
    </row>
    <row r="396" spans="1:7">
      <c r="A396" s="8">
        <f>Evaporation!A396</f>
        <v>26604</v>
      </c>
      <c r="B396" s="18">
        <v>1263</v>
      </c>
      <c r="E396">
        <f t="shared" si="7"/>
        <v>1972</v>
      </c>
      <c r="F396" s="18">
        <v>1263</v>
      </c>
      <c r="G396" s="18"/>
    </row>
    <row r="397" spans="1:7">
      <c r="A397" s="8">
        <f>Evaporation!A397</f>
        <v>26634</v>
      </c>
      <c r="B397" s="18">
        <v>0</v>
      </c>
      <c r="C397">
        <f>SUM(B386:B397)</f>
        <v>16978</v>
      </c>
      <c r="E397">
        <f t="shared" si="7"/>
        <v>1972</v>
      </c>
      <c r="F397" s="18">
        <v>0</v>
      </c>
      <c r="G397" s="18"/>
    </row>
    <row r="398" spans="1:7">
      <c r="A398" s="8">
        <f>Evaporation!A398</f>
        <v>26665</v>
      </c>
      <c r="B398" s="18">
        <v>4885</v>
      </c>
      <c r="E398">
        <f t="shared" si="7"/>
        <v>1973</v>
      </c>
      <c r="F398" s="18">
        <v>4885</v>
      </c>
      <c r="G398" s="18"/>
    </row>
    <row r="399" spans="1:7">
      <c r="A399" s="8">
        <f>Evaporation!A399</f>
        <v>26696</v>
      </c>
      <c r="B399" s="18">
        <v>7976</v>
      </c>
      <c r="E399">
        <f t="shared" si="7"/>
        <v>1973</v>
      </c>
      <c r="F399" s="18">
        <v>7976</v>
      </c>
      <c r="G399" s="18"/>
    </row>
    <row r="400" spans="1:7">
      <c r="A400" s="8">
        <f>Evaporation!A400</f>
        <v>26724</v>
      </c>
      <c r="B400" s="18">
        <v>10532</v>
      </c>
      <c r="E400">
        <f t="shared" si="7"/>
        <v>1973</v>
      </c>
      <c r="F400" s="18">
        <v>10532</v>
      </c>
      <c r="G400" s="18"/>
    </row>
    <row r="401" spans="1:7">
      <c r="A401" s="8">
        <f>Evaporation!A401</f>
        <v>26755</v>
      </c>
      <c r="B401" s="18">
        <v>34450</v>
      </c>
      <c r="E401">
        <f t="shared" si="7"/>
        <v>1973</v>
      </c>
      <c r="F401" s="18">
        <v>34450</v>
      </c>
      <c r="G401" s="18"/>
    </row>
    <row r="402" spans="1:7">
      <c r="A402" s="8">
        <f>Evaporation!A402</f>
        <v>26785</v>
      </c>
      <c r="B402" s="18">
        <v>21174</v>
      </c>
      <c r="E402">
        <f t="shared" si="7"/>
        <v>1973</v>
      </c>
      <c r="F402" s="18">
        <v>21174</v>
      </c>
      <c r="G402" s="18"/>
    </row>
    <row r="403" spans="1:7">
      <c r="A403" s="8">
        <f>Evaporation!A403</f>
        <v>26816</v>
      </c>
      <c r="B403" s="18">
        <v>24302</v>
      </c>
      <c r="E403">
        <f t="shared" si="7"/>
        <v>1973</v>
      </c>
      <c r="F403" s="18">
        <v>24302</v>
      </c>
      <c r="G403" s="18"/>
    </row>
    <row r="404" spans="1:7">
      <c r="A404" s="8">
        <f>Evaporation!A404</f>
        <v>26846</v>
      </c>
      <c r="B404" s="18">
        <v>13653</v>
      </c>
      <c r="E404">
        <f t="shared" si="7"/>
        <v>1973</v>
      </c>
      <c r="F404" s="18">
        <v>13653</v>
      </c>
      <c r="G404" s="18"/>
    </row>
    <row r="405" spans="1:7">
      <c r="A405" s="8">
        <f>Evaporation!A405</f>
        <v>26877</v>
      </c>
      <c r="B405" s="18">
        <v>5896</v>
      </c>
      <c r="E405">
        <f t="shared" si="7"/>
        <v>1973</v>
      </c>
      <c r="F405" s="18">
        <v>5896</v>
      </c>
      <c r="G405" s="18"/>
    </row>
    <row r="406" spans="1:7">
      <c r="A406" s="8">
        <f>Evaporation!A406</f>
        <v>26908</v>
      </c>
      <c r="B406" s="18">
        <v>0</v>
      </c>
      <c r="E406">
        <f t="shared" si="7"/>
        <v>1973</v>
      </c>
      <c r="F406" s="18">
        <v>0</v>
      </c>
      <c r="G406" s="18"/>
    </row>
    <row r="407" spans="1:7">
      <c r="A407" s="8">
        <f>Evaporation!A407</f>
        <v>26938</v>
      </c>
      <c r="B407" s="18">
        <v>22996</v>
      </c>
      <c r="E407">
        <f t="shared" si="7"/>
        <v>1973</v>
      </c>
      <c r="F407" s="18">
        <v>22996</v>
      </c>
      <c r="G407" s="18"/>
    </row>
    <row r="408" spans="1:7">
      <c r="A408" s="8">
        <f>Evaporation!A408</f>
        <v>26969</v>
      </c>
      <c r="B408" s="18">
        <v>7761</v>
      </c>
      <c r="E408">
        <f t="shared" si="7"/>
        <v>1973</v>
      </c>
      <c r="F408" s="18">
        <v>7761</v>
      </c>
      <c r="G408" s="18"/>
    </row>
    <row r="409" spans="1:7">
      <c r="A409" s="8">
        <f>Evaporation!A409</f>
        <v>26999</v>
      </c>
      <c r="B409" s="18">
        <v>3217</v>
      </c>
      <c r="C409">
        <f>SUM(B398:B409)</f>
        <v>156842</v>
      </c>
      <c r="E409">
        <f t="shared" si="7"/>
        <v>1973</v>
      </c>
      <c r="F409" s="18">
        <v>3217</v>
      </c>
      <c r="G409" s="18"/>
    </row>
    <row r="410" spans="1:7">
      <c r="A410" s="8">
        <f>Evaporation!A410</f>
        <v>27030</v>
      </c>
      <c r="B410" s="18">
        <v>2750</v>
      </c>
      <c r="E410">
        <f t="shared" si="7"/>
        <v>1974</v>
      </c>
      <c r="F410" s="18">
        <v>2750</v>
      </c>
      <c r="G410" s="18"/>
    </row>
    <row r="411" spans="1:7">
      <c r="A411" s="8">
        <f>Evaporation!A411</f>
        <v>27061</v>
      </c>
      <c r="B411" s="18">
        <v>3854</v>
      </c>
      <c r="E411">
        <f t="shared" si="7"/>
        <v>1974</v>
      </c>
      <c r="F411" s="18">
        <v>3854</v>
      </c>
      <c r="G411" s="18"/>
    </row>
    <row r="412" spans="1:7">
      <c r="A412" s="8">
        <f>Evaporation!A412</f>
        <v>27089</v>
      </c>
      <c r="B412" s="18">
        <v>3187</v>
      </c>
      <c r="E412">
        <f t="shared" si="7"/>
        <v>1974</v>
      </c>
      <c r="F412" s="18">
        <v>3187</v>
      </c>
      <c r="G412" s="18"/>
    </row>
    <row r="413" spans="1:7">
      <c r="A413" s="8">
        <f>Evaporation!A413</f>
        <v>27120</v>
      </c>
      <c r="B413" s="18">
        <v>13553</v>
      </c>
      <c r="E413">
        <f t="shared" si="7"/>
        <v>1974</v>
      </c>
      <c r="F413" s="18">
        <v>13553</v>
      </c>
      <c r="G413" s="18"/>
    </row>
    <row r="414" spans="1:7">
      <c r="A414" s="8">
        <f>Evaporation!A414</f>
        <v>27150</v>
      </c>
      <c r="B414" s="18">
        <v>6315</v>
      </c>
      <c r="E414">
        <f t="shared" si="7"/>
        <v>1974</v>
      </c>
      <c r="F414" s="18">
        <v>6315</v>
      </c>
      <c r="G414" s="18"/>
    </row>
    <row r="415" spans="1:7">
      <c r="A415" s="8">
        <f>Evaporation!A415</f>
        <v>27181</v>
      </c>
      <c r="B415" s="18">
        <v>6101</v>
      </c>
      <c r="E415">
        <f t="shared" si="7"/>
        <v>1974</v>
      </c>
      <c r="F415" s="18">
        <v>6101</v>
      </c>
      <c r="G415" s="18"/>
    </row>
    <row r="416" spans="1:7">
      <c r="A416" s="8">
        <f>Evaporation!A416</f>
        <v>27211</v>
      </c>
      <c r="B416" s="18">
        <v>0</v>
      </c>
      <c r="E416">
        <f t="shared" si="7"/>
        <v>1974</v>
      </c>
      <c r="F416" s="18">
        <v>0</v>
      </c>
      <c r="G416" s="18"/>
    </row>
    <row r="417" spans="1:7">
      <c r="A417" s="8">
        <f>Evaporation!A417</f>
        <v>27242</v>
      </c>
      <c r="B417" s="18">
        <v>0</v>
      </c>
      <c r="E417">
        <f t="shared" si="7"/>
        <v>1974</v>
      </c>
      <c r="F417" s="18">
        <v>0</v>
      </c>
      <c r="G417" s="18"/>
    </row>
    <row r="418" spans="1:7">
      <c r="A418" s="8">
        <f>Evaporation!A418</f>
        <v>27273</v>
      </c>
      <c r="B418" s="18">
        <v>15209</v>
      </c>
      <c r="E418">
        <f t="shared" si="7"/>
        <v>1974</v>
      </c>
      <c r="F418" s="18">
        <v>15209</v>
      </c>
      <c r="G418" s="18"/>
    </row>
    <row r="419" spans="1:7">
      <c r="A419" s="8">
        <f>Evaporation!A419</f>
        <v>27303</v>
      </c>
      <c r="B419" s="18">
        <v>80784</v>
      </c>
      <c r="E419">
        <f t="shared" si="7"/>
        <v>1974</v>
      </c>
      <c r="F419" s="18">
        <v>80784</v>
      </c>
      <c r="G419" s="18"/>
    </row>
    <row r="420" spans="1:7">
      <c r="A420" s="8">
        <f>Evaporation!A420</f>
        <v>27334</v>
      </c>
      <c r="B420" s="18">
        <v>72041</v>
      </c>
      <c r="E420">
        <f t="shared" si="7"/>
        <v>1974</v>
      </c>
      <c r="F420" s="18">
        <v>72041</v>
      </c>
      <c r="G420" s="18"/>
    </row>
    <row r="421" spans="1:7">
      <c r="A421" s="8">
        <f>Evaporation!A421</f>
        <v>27364</v>
      </c>
      <c r="B421" s="18">
        <v>8639</v>
      </c>
      <c r="C421">
        <f>SUM(B410:B421)</f>
        <v>212433</v>
      </c>
      <c r="E421">
        <f t="shared" si="7"/>
        <v>1974</v>
      </c>
      <c r="F421" s="18">
        <v>8639</v>
      </c>
      <c r="G421" s="18"/>
    </row>
    <row r="422" spans="1:7">
      <c r="A422" s="8">
        <f>Evaporation!A422</f>
        <v>27395</v>
      </c>
      <c r="B422" s="18">
        <v>11372</v>
      </c>
      <c r="E422">
        <f t="shared" si="7"/>
        <v>1975</v>
      </c>
      <c r="F422" s="18">
        <v>11372</v>
      </c>
      <c r="G422" s="18"/>
    </row>
    <row r="423" spans="1:7">
      <c r="A423" s="8">
        <f>Evaporation!A423</f>
        <v>27426</v>
      </c>
      <c r="B423" s="18">
        <v>46331</v>
      </c>
      <c r="E423">
        <f t="shared" si="7"/>
        <v>1975</v>
      </c>
      <c r="F423" s="18">
        <v>46331</v>
      </c>
      <c r="G423" s="18"/>
    </row>
    <row r="424" spans="1:7">
      <c r="A424" s="8">
        <f>Evaporation!A424</f>
        <v>27454</v>
      </c>
      <c r="B424" s="18">
        <v>20708</v>
      </c>
      <c r="E424">
        <f t="shared" si="7"/>
        <v>1975</v>
      </c>
      <c r="F424" s="18">
        <v>20708</v>
      </c>
      <c r="G424" s="18"/>
    </row>
    <row r="425" spans="1:7">
      <c r="A425" s="8">
        <f>Evaporation!A425</f>
        <v>27485</v>
      </c>
      <c r="B425" s="18">
        <v>31601</v>
      </c>
      <c r="E425">
        <f t="shared" si="7"/>
        <v>1975</v>
      </c>
      <c r="F425" s="18">
        <v>31601</v>
      </c>
      <c r="G425" s="18"/>
    </row>
    <row r="426" spans="1:7">
      <c r="A426" s="8">
        <f>Evaporation!A426</f>
        <v>27515</v>
      </c>
      <c r="B426" s="18">
        <v>43529</v>
      </c>
      <c r="E426">
        <f t="shared" si="7"/>
        <v>1975</v>
      </c>
      <c r="F426" s="18">
        <v>43529</v>
      </c>
      <c r="G426" s="18"/>
    </row>
    <row r="427" spans="1:7">
      <c r="A427" s="8">
        <f>Evaporation!A427</f>
        <v>27546</v>
      </c>
      <c r="B427" s="18">
        <v>24283</v>
      </c>
      <c r="E427">
        <f t="shared" si="7"/>
        <v>1975</v>
      </c>
      <c r="F427" s="18">
        <v>24283</v>
      </c>
      <c r="G427" s="18"/>
    </row>
    <row r="428" spans="1:7">
      <c r="A428" s="8">
        <f>Evaporation!A428</f>
        <v>27576</v>
      </c>
      <c r="B428" s="18">
        <v>13071</v>
      </c>
      <c r="E428">
        <f t="shared" si="7"/>
        <v>1975</v>
      </c>
      <c r="F428" s="18">
        <v>13071</v>
      </c>
      <c r="G428" s="18"/>
    </row>
    <row r="429" spans="1:7">
      <c r="A429" s="8">
        <f>Evaporation!A429</f>
        <v>27607</v>
      </c>
      <c r="B429" s="18">
        <v>433</v>
      </c>
      <c r="E429">
        <f t="shared" si="7"/>
        <v>1975</v>
      </c>
      <c r="F429" s="18">
        <v>433</v>
      </c>
      <c r="G429" s="18"/>
    </row>
    <row r="430" spans="1:7">
      <c r="A430" s="8">
        <f>Evaporation!A430</f>
        <v>27638</v>
      </c>
      <c r="B430" s="18">
        <v>0</v>
      </c>
      <c r="E430">
        <f t="shared" si="7"/>
        <v>1975</v>
      </c>
      <c r="F430" s="18">
        <v>0</v>
      </c>
      <c r="G430" s="18"/>
    </row>
    <row r="431" spans="1:7">
      <c r="A431" s="8">
        <f>Evaporation!A431</f>
        <v>27668</v>
      </c>
      <c r="B431" s="18">
        <v>0</v>
      </c>
      <c r="E431">
        <f t="shared" si="7"/>
        <v>1975</v>
      </c>
      <c r="F431" s="18">
        <v>0</v>
      </c>
      <c r="G431" s="18"/>
    </row>
    <row r="432" spans="1:7">
      <c r="A432" s="8">
        <f>Evaporation!A432</f>
        <v>27699</v>
      </c>
      <c r="B432" s="18">
        <v>0</v>
      </c>
      <c r="E432">
        <f t="shared" si="7"/>
        <v>1975</v>
      </c>
      <c r="F432" s="18">
        <v>0</v>
      </c>
      <c r="G432" s="18"/>
    </row>
    <row r="433" spans="1:7">
      <c r="A433" s="8">
        <f>Evaporation!A433</f>
        <v>27729</v>
      </c>
      <c r="B433" s="18">
        <v>0</v>
      </c>
      <c r="C433">
        <f>SUM(B422:B433)</f>
        <v>191328</v>
      </c>
      <c r="E433">
        <f t="shared" si="7"/>
        <v>1975</v>
      </c>
      <c r="F433" s="18">
        <v>0</v>
      </c>
      <c r="G433" s="18"/>
    </row>
    <row r="434" spans="1:7">
      <c r="A434" s="8">
        <f>Evaporation!A434</f>
        <v>27760</v>
      </c>
      <c r="B434" s="18">
        <v>0</v>
      </c>
      <c r="E434">
        <f t="shared" si="7"/>
        <v>1976</v>
      </c>
      <c r="F434" s="18">
        <v>0</v>
      </c>
      <c r="G434" s="18"/>
    </row>
    <row r="435" spans="1:7">
      <c r="A435" s="8">
        <f>Evaporation!A435</f>
        <v>27791</v>
      </c>
      <c r="B435" s="18">
        <v>0</v>
      </c>
      <c r="E435">
        <f t="shared" si="7"/>
        <v>1976</v>
      </c>
      <c r="F435" s="18">
        <v>0</v>
      </c>
      <c r="G435" s="18"/>
    </row>
    <row r="436" spans="1:7">
      <c r="A436" s="8">
        <f>Evaporation!A436</f>
        <v>27820</v>
      </c>
      <c r="B436" s="18">
        <v>0</v>
      </c>
      <c r="E436">
        <f t="shared" si="7"/>
        <v>1976</v>
      </c>
      <c r="F436" s="18">
        <v>0</v>
      </c>
      <c r="G436" s="18"/>
    </row>
    <row r="437" spans="1:7">
      <c r="A437" s="8">
        <f>Evaporation!A437</f>
        <v>27851</v>
      </c>
      <c r="B437" s="18">
        <v>9482</v>
      </c>
      <c r="E437">
        <f t="shared" si="7"/>
        <v>1976</v>
      </c>
      <c r="F437" s="18">
        <v>9482</v>
      </c>
      <c r="G437" s="18"/>
    </row>
    <row r="438" spans="1:7">
      <c r="A438" s="8">
        <f>Evaporation!A438</f>
        <v>27881</v>
      </c>
      <c r="B438" s="18">
        <v>16158</v>
      </c>
      <c r="E438">
        <f t="shared" si="7"/>
        <v>1976</v>
      </c>
      <c r="F438" s="18">
        <v>16158</v>
      </c>
      <c r="G438" s="18"/>
    </row>
    <row r="439" spans="1:7">
      <c r="A439" s="8">
        <f>Evaporation!A439</f>
        <v>27912</v>
      </c>
      <c r="B439" s="18">
        <v>4878</v>
      </c>
      <c r="E439">
        <f t="shared" si="7"/>
        <v>1976</v>
      </c>
      <c r="F439" s="18">
        <v>4878</v>
      </c>
      <c r="G439" s="18"/>
    </row>
    <row r="440" spans="1:7">
      <c r="A440" s="8">
        <f>Evaporation!A440</f>
        <v>27942</v>
      </c>
      <c r="B440" s="18">
        <v>1590</v>
      </c>
      <c r="E440">
        <f t="shared" si="7"/>
        <v>1976</v>
      </c>
      <c r="F440" s="18">
        <v>1590</v>
      </c>
      <c r="G440" s="18"/>
    </row>
    <row r="441" spans="1:7">
      <c r="A441" s="8">
        <f>Evaporation!A441</f>
        <v>27973</v>
      </c>
      <c r="B441" s="18">
        <v>1137</v>
      </c>
      <c r="E441">
        <f t="shared" si="7"/>
        <v>1976</v>
      </c>
      <c r="F441" s="18">
        <v>1137</v>
      </c>
      <c r="G441" s="18"/>
    </row>
    <row r="442" spans="1:7">
      <c r="A442" s="8">
        <f>Evaporation!A442</f>
        <v>28004</v>
      </c>
      <c r="B442" s="18">
        <v>137</v>
      </c>
      <c r="E442">
        <f t="shared" si="7"/>
        <v>1976</v>
      </c>
      <c r="F442" s="18">
        <v>137</v>
      </c>
      <c r="G442" s="18"/>
    </row>
    <row r="443" spans="1:7">
      <c r="A443" s="8">
        <f>Evaporation!A443</f>
        <v>28034</v>
      </c>
      <c r="B443" s="18">
        <v>0</v>
      </c>
      <c r="E443">
        <f t="shared" si="7"/>
        <v>1976</v>
      </c>
      <c r="F443" s="18">
        <v>0</v>
      </c>
      <c r="G443" s="18"/>
    </row>
    <row r="444" spans="1:7">
      <c r="A444" s="8">
        <f>Evaporation!A444</f>
        <v>28065</v>
      </c>
      <c r="B444" s="18">
        <v>0</v>
      </c>
      <c r="E444">
        <f t="shared" si="7"/>
        <v>1976</v>
      </c>
      <c r="F444" s="18">
        <v>0</v>
      </c>
      <c r="G444" s="18"/>
    </row>
    <row r="445" spans="1:7">
      <c r="A445" s="8">
        <f>Evaporation!A445</f>
        <v>28095</v>
      </c>
      <c r="B445" s="18">
        <v>1273</v>
      </c>
      <c r="C445">
        <f>SUM(B434:B445)</f>
        <v>34655</v>
      </c>
      <c r="E445">
        <f t="shared" si="7"/>
        <v>1976</v>
      </c>
      <c r="F445" s="18">
        <v>1273</v>
      </c>
      <c r="G445" s="18"/>
    </row>
    <row r="446" spans="1:7">
      <c r="A446" s="8">
        <f>Evaporation!A446</f>
        <v>28126</v>
      </c>
      <c r="B446" s="18">
        <v>3744</v>
      </c>
      <c r="E446">
        <f t="shared" si="7"/>
        <v>1977</v>
      </c>
      <c r="F446" s="18">
        <v>3744</v>
      </c>
      <c r="G446" s="18"/>
    </row>
    <row r="447" spans="1:7">
      <c r="A447" s="8">
        <f>Evaporation!A447</f>
        <v>28157</v>
      </c>
      <c r="B447" s="18">
        <v>11010</v>
      </c>
      <c r="E447">
        <f t="shared" si="7"/>
        <v>1977</v>
      </c>
      <c r="F447" s="18">
        <v>11010</v>
      </c>
      <c r="G447" s="18"/>
    </row>
    <row r="448" spans="1:7">
      <c r="A448" s="8">
        <f>Evaporation!A448</f>
        <v>28185</v>
      </c>
      <c r="B448" s="18">
        <v>82964</v>
      </c>
      <c r="E448">
        <f t="shared" si="7"/>
        <v>1977</v>
      </c>
      <c r="F448" s="18">
        <v>82964</v>
      </c>
      <c r="G448" s="18"/>
    </row>
    <row r="449" spans="1:7">
      <c r="A449" s="8">
        <f>Evaporation!A449</f>
        <v>28216</v>
      </c>
      <c r="B449" s="18">
        <v>16598</v>
      </c>
      <c r="E449">
        <f t="shared" si="7"/>
        <v>1977</v>
      </c>
      <c r="F449" s="18">
        <v>16598</v>
      </c>
      <c r="G449" s="18"/>
    </row>
    <row r="450" spans="1:7">
      <c r="A450" s="8">
        <f>Evaporation!A450</f>
        <v>28246</v>
      </c>
      <c r="B450" s="18">
        <v>2925</v>
      </c>
      <c r="E450">
        <f t="shared" si="7"/>
        <v>1977</v>
      </c>
      <c r="F450" s="18">
        <v>2925</v>
      </c>
      <c r="G450" s="18"/>
    </row>
    <row r="451" spans="1:7">
      <c r="A451" s="8">
        <f>Evaporation!A451</f>
        <v>28277</v>
      </c>
      <c r="B451" s="18">
        <v>0</v>
      </c>
      <c r="E451">
        <f t="shared" ref="E451:E514" si="8">YEAR(A451)</f>
        <v>1977</v>
      </c>
      <c r="F451" s="18">
        <v>0</v>
      </c>
      <c r="G451" s="18"/>
    </row>
    <row r="452" spans="1:7">
      <c r="A452" s="8">
        <f>Evaporation!A452</f>
        <v>28307</v>
      </c>
      <c r="B452" s="18">
        <v>0</v>
      </c>
      <c r="E452">
        <f t="shared" si="8"/>
        <v>1977</v>
      </c>
      <c r="F452" s="18">
        <v>0</v>
      </c>
      <c r="G452" s="18"/>
    </row>
    <row r="453" spans="1:7">
      <c r="A453" s="8">
        <f>Evaporation!A453</f>
        <v>28338</v>
      </c>
      <c r="B453" s="18">
        <v>0</v>
      </c>
      <c r="E453">
        <f t="shared" si="8"/>
        <v>1977</v>
      </c>
      <c r="F453" s="18">
        <v>0</v>
      </c>
      <c r="G453" s="18"/>
    </row>
    <row r="454" spans="1:7">
      <c r="A454" s="8">
        <f>Evaporation!A454</f>
        <v>28369</v>
      </c>
      <c r="B454" s="18">
        <v>0</v>
      </c>
      <c r="E454">
        <f t="shared" si="8"/>
        <v>1977</v>
      </c>
      <c r="F454" s="18">
        <v>0</v>
      </c>
      <c r="G454" s="18"/>
    </row>
    <row r="455" spans="1:7">
      <c r="A455" s="8">
        <f>Evaporation!A455</f>
        <v>28399</v>
      </c>
      <c r="B455" s="18">
        <v>0</v>
      </c>
      <c r="E455">
        <f t="shared" si="8"/>
        <v>1977</v>
      </c>
      <c r="F455" s="18">
        <v>0</v>
      </c>
      <c r="G455" s="18"/>
    </row>
    <row r="456" spans="1:7">
      <c r="A456" s="8">
        <f>Evaporation!A456</f>
        <v>28430</v>
      </c>
      <c r="B456" s="18">
        <v>0</v>
      </c>
      <c r="E456">
        <f t="shared" si="8"/>
        <v>1977</v>
      </c>
      <c r="F456" s="18">
        <v>0</v>
      </c>
      <c r="G456" s="18"/>
    </row>
    <row r="457" spans="1:7">
      <c r="A457" s="8">
        <f>Evaporation!A457</f>
        <v>28460</v>
      </c>
      <c r="B457" s="18">
        <v>0</v>
      </c>
      <c r="C457">
        <f>SUM(B446:B457)</f>
        <v>117241</v>
      </c>
      <c r="E457">
        <f t="shared" si="8"/>
        <v>1977</v>
      </c>
      <c r="F457" s="18">
        <v>0</v>
      </c>
      <c r="G457" s="18"/>
    </row>
    <row r="458" spans="1:7">
      <c r="A458" s="8">
        <f>Evaporation!A458</f>
        <v>28491</v>
      </c>
      <c r="B458" s="18">
        <v>0</v>
      </c>
      <c r="E458">
        <f t="shared" si="8"/>
        <v>1978</v>
      </c>
      <c r="F458" s="18">
        <v>0</v>
      </c>
      <c r="G458" s="18"/>
    </row>
    <row r="459" spans="1:7">
      <c r="A459" s="8">
        <f>Evaporation!A459</f>
        <v>28522</v>
      </c>
      <c r="B459" s="18">
        <v>0</v>
      </c>
      <c r="E459">
        <f t="shared" si="8"/>
        <v>1978</v>
      </c>
      <c r="F459" s="18">
        <v>0</v>
      </c>
      <c r="G459" s="18"/>
    </row>
    <row r="460" spans="1:7">
      <c r="A460" s="8">
        <f>Evaporation!A460</f>
        <v>28550</v>
      </c>
      <c r="B460" s="18">
        <v>0</v>
      </c>
      <c r="E460">
        <f t="shared" si="8"/>
        <v>1978</v>
      </c>
      <c r="F460" s="18">
        <v>0</v>
      </c>
      <c r="G460" s="18"/>
    </row>
    <row r="461" spans="1:7">
      <c r="A461" s="8">
        <f>Evaporation!A461</f>
        <v>28581</v>
      </c>
      <c r="B461" s="18">
        <v>0</v>
      </c>
      <c r="E461">
        <f t="shared" si="8"/>
        <v>1978</v>
      </c>
      <c r="F461" s="18">
        <v>0</v>
      </c>
      <c r="G461" s="18"/>
    </row>
    <row r="462" spans="1:7">
      <c r="A462" s="8">
        <f>Evaporation!A462</f>
        <v>28611</v>
      </c>
      <c r="B462" s="18">
        <v>0</v>
      </c>
      <c r="E462">
        <f t="shared" si="8"/>
        <v>1978</v>
      </c>
      <c r="F462" s="18">
        <v>0</v>
      </c>
      <c r="G462" s="18"/>
    </row>
    <row r="463" spans="1:7">
      <c r="A463" s="8">
        <f>Evaporation!A463</f>
        <v>28642</v>
      </c>
      <c r="B463" s="18">
        <v>0</v>
      </c>
      <c r="E463">
        <f t="shared" si="8"/>
        <v>1978</v>
      </c>
      <c r="F463" s="18">
        <v>0</v>
      </c>
      <c r="G463" s="18"/>
    </row>
    <row r="464" spans="1:7">
      <c r="A464" s="8">
        <f>Evaporation!A464</f>
        <v>28672</v>
      </c>
      <c r="B464" s="18">
        <v>0</v>
      </c>
      <c r="E464">
        <f t="shared" si="8"/>
        <v>1978</v>
      </c>
      <c r="F464" s="18">
        <v>0</v>
      </c>
      <c r="G464" s="18"/>
    </row>
    <row r="465" spans="1:7">
      <c r="A465" s="8">
        <f>Evaporation!A465</f>
        <v>28703</v>
      </c>
      <c r="B465" s="18">
        <v>0</v>
      </c>
      <c r="E465">
        <f t="shared" si="8"/>
        <v>1978</v>
      </c>
      <c r="F465" s="18">
        <v>0</v>
      </c>
      <c r="G465" s="18"/>
    </row>
    <row r="466" spans="1:7">
      <c r="A466" s="8">
        <f>Evaporation!A466</f>
        <v>28734</v>
      </c>
      <c r="B466" s="18">
        <v>0</v>
      </c>
      <c r="E466">
        <f t="shared" si="8"/>
        <v>1978</v>
      </c>
      <c r="F466" s="18">
        <v>0</v>
      </c>
      <c r="G466" s="18"/>
    </row>
    <row r="467" spans="1:7">
      <c r="A467" s="8">
        <f>Evaporation!A467</f>
        <v>28764</v>
      </c>
      <c r="B467" s="18">
        <v>0</v>
      </c>
      <c r="E467">
        <f t="shared" si="8"/>
        <v>1978</v>
      </c>
      <c r="F467" s="18">
        <v>0</v>
      </c>
      <c r="G467" s="18"/>
    </row>
    <row r="468" spans="1:7">
      <c r="A468" s="8">
        <f>Evaporation!A468</f>
        <v>28795</v>
      </c>
      <c r="B468" s="18">
        <v>0</v>
      </c>
      <c r="E468">
        <f t="shared" si="8"/>
        <v>1978</v>
      </c>
      <c r="F468" s="18">
        <v>0</v>
      </c>
      <c r="G468" s="18"/>
    </row>
    <row r="469" spans="1:7">
      <c r="A469" s="8">
        <f>Evaporation!A469</f>
        <v>28825</v>
      </c>
      <c r="B469" s="18">
        <v>0</v>
      </c>
      <c r="C469">
        <f>SUM(B458:B469)</f>
        <v>0</v>
      </c>
      <c r="E469">
        <f t="shared" si="8"/>
        <v>1978</v>
      </c>
      <c r="F469" s="18">
        <v>0</v>
      </c>
      <c r="G469" s="18"/>
    </row>
    <row r="470" spans="1:7">
      <c r="A470" s="8">
        <f>Evaporation!A470</f>
        <v>28856</v>
      </c>
      <c r="B470" s="18">
        <v>0</v>
      </c>
      <c r="E470">
        <f t="shared" si="8"/>
        <v>1979</v>
      </c>
      <c r="F470" s="18">
        <v>0</v>
      </c>
      <c r="G470" s="18"/>
    </row>
    <row r="471" spans="1:7">
      <c r="A471" s="8">
        <f>Evaporation!A471</f>
        <v>28887</v>
      </c>
      <c r="B471" s="18">
        <v>0</v>
      </c>
      <c r="E471">
        <f t="shared" si="8"/>
        <v>1979</v>
      </c>
      <c r="F471" s="18">
        <v>0</v>
      </c>
      <c r="G471" s="18"/>
    </row>
    <row r="472" spans="1:7">
      <c r="A472" s="8">
        <f>Evaporation!A472</f>
        <v>28915</v>
      </c>
      <c r="B472" s="18">
        <v>25233</v>
      </c>
      <c r="E472">
        <f t="shared" si="8"/>
        <v>1979</v>
      </c>
      <c r="F472" s="18">
        <v>25233</v>
      </c>
      <c r="G472" s="18"/>
    </row>
    <row r="473" spans="1:7">
      <c r="A473" s="8">
        <f>Evaporation!A473</f>
        <v>28946</v>
      </c>
      <c r="B473" s="18">
        <v>22903</v>
      </c>
      <c r="E473">
        <f t="shared" si="8"/>
        <v>1979</v>
      </c>
      <c r="F473" s="18">
        <v>22903</v>
      </c>
      <c r="G473" s="18"/>
    </row>
    <row r="474" spans="1:7">
      <c r="A474" s="8">
        <f>Evaporation!A474</f>
        <v>28976</v>
      </c>
      <c r="B474" s="18">
        <v>38215</v>
      </c>
      <c r="E474">
        <f t="shared" si="8"/>
        <v>1979</v>
      </c>
      <c r="F474" s="18">
        <v>38215</v>
      </c>
      <c r="G474" s="18"/>
    </row>
    <row r="475" spans="1:7">
      <c r="A475" s="8">
        <f>Evaporation!A475</f>
        <v>29007</v>
      </c>
      <c r="B475" s="18">
        <v>4849</v>
      </c>
      <c r="E475">
        <f t="shared" si="8"/>
        <v>1979</v>
      </c>
      <c r="F475" s="18">
        <v>4849</v>
      </c>
      <c r="G475" s="18"/>
    </row>
    <row r="476" spans="1:7">
      <c r="A476" s="8">
        <f>Evaporation!A476</f>
        <v>29037</v>
      </c>
      <c r="B476" s="18">
        <v>0</v>
      </c>
      <c r="E476">
        <f t="shared" si="8"/>
        <v>1979</v>
      </c>
      <c r="F476" s="18">
        <v>0</v>
      </c>
      <c r="G476" s="18"/>
    </row>
    <row r="477" spans="1:7">
      <c r="A477" s="8">
        <f>Evaporation!A477</f>
        <v>29068</v>
      </c>
      <c r="B477" s="18">
        <v>192</v>
      </c>
      <c r="E477">
        <f t="shared" si="8"/>
        <v>1979</v>
      </c>
      <c r="F477" s="18">
        <v>192</v>
      </c>
      <c r="G477" s="18"/>
    </row>
    <row r="478" spans="1:7">
      <c r="A478" s="8">
        <f>Evaporation!A478</f>
        <v>29099</v>
      </c>
      <c r="B478" s="18">
        <v>0</v>
      </c>
      <c r="E478">
        <f t="shared" si="8"/>
        <v>1979</v>
      </c>
      <c r="F478" s="18">
        <v>0</v>
      </c>
      <c r="G478" s="18"/>
    </row>
    <row r="479" spans="1:7">
      <c r="A479" s="8">
        <f>Evaporation!A479</f>
        <v>29129</v>
      </c>
      <c r="B479" s="18">
        <v>0</v>
      </c>
      <c r="E479">
        <f t="shared" si="8"/>
        <v>1979</v>
      </c>
      <c r="F479" s="18">
        <v>0</v>
      </c>
      <c r="G479" s="18"/>
    </row>
    <row r="480" spans="1:7">
      <c r="A480" s="8">
        <f>Evaporation!A480</f>
        <v>29160</v>
      </c>
      <c r="B480" s="18">
        <v>0</v>
      </c>
      <c r="E480">
        <f t="shared" si="8"/>
        <v>1979</v>
      </c>
      <c r="F480" s="18">
        <v>0</v>
      </c>
      <c r="G480" s="18"/>
    </row>
    <row r="481" spans="1:7">
      <c r="A481" s="8">
        <f>Evaporation!A481</f>
        <v>29190</v>
      </c>
      <c r="B481" s="18">
        <v>0</v>
      </c>
      <c r="C481">
        <f>SUM(B470:B481)</f>
        <v>91392</v>
      </c>
      <c r="E481">
        <f t="shared" si="8"/>
        <v>1979</v>
      </c>
      <c r="F481" s="18">
        <v>0</v>
      </c>
      <c r="G481" s="18"/>
    </row>
    <row r="482" spans="1:7">
      <c r="A482" s="8">
        <f>Evaporation!A482</f>
        <v>29221</v>
      </c>
      <c r="B482" s="18">
        <v>0</v>
      </c>
      <c r="E482">
        <f t="shared" si="8"/>
        <v>1980</v>
      </c>
      <c r="F482" s="18">
        <v>0</v>
      </c>
      <c r="G482" s="18"/>
    </row>
    <row r="483" spans="1:7">
      <c r="A483" s="8">
        <f>Evaporation!A483</f>
        <v>29252</v>
      </c>
      <c r="B483" s="18">
        <v>0</v>
      </c>
      <c r="E483">
        <f t="shared" si="8"/>
        <v>1980</v>
      </c>
      <c r="F483" s="18">
        <v>0</v>
      </c>
      <c r="G483" s="18"/>
    </row>
    <row r="484" spans="1:7">
      <c r="A484" s="8">
        <f>Evaporation!A484</f>
        <v>29281</v>
      </c>
      <c r="B484" s="18">
        <v>0</v>
      </c>
      <c r="E484">
        <f t="shared" si="8"/>
        <v>1980</v>
      </c>
      <c r="F484" s="18">
        <v>0</v>
      </c>
      <c r="G484" s="18"/>
    </row>
    <row r="485" spans="1:7">
      <c r="A485" s="8">
        <f>Evaporation!A485</f>
        <v>29312</v>
      </c>
      <c r="B485" s="18">
        <v>58</v>
      </c>
      <c r="E485">
        <f t="shared" si="8"/>
        <v>1980</v>
      </c>
      <c r="F485" s="18">
        <v>58</v>
      </c>
      <c r="G485" s="18"/>
    </row>
    <row r="486" spans="1:7">
      <c r="A486" s="8">
        <f>Evaporation!A486</f>
        <v>29342</v>
      </c>
      <c r="B486" s="18">
        <v>0</v>
      </c>
      <c r="E486">
        <f t="shared" si="8"/>
        <v>1980</v>
      </c>
      <c r="F486" s="18">
        <v>0</v>
      </c>
      <c r="G486" s="18"/>
    </row>
    <row r="487" spans="1:7">
      <c r="A487" s="8">
        <f>Evaporation!A487</f>
        <v>29373</v>
      </c>
      <c r="B487" s="18">
        <v>566</v>
      </c>
      <c r="E487">
        <f t="shared" si="8"/>
        <v>1980</v>
      </c>
      <c r="F487" s="18">
        <v>566</v>
      </c>
      <c r="G487" s="18"/>
    </row>
    <row r="488" spans="1:7">
      <c r="A488" s="8">
        <f>Evaporation!A488</f>
        <v>29403</v>
      </c>
      <c r="B488" s="18">
        <v>0</v>
      </c>
      <c r="E488">
        <f t="shared" si="8"/>
        <v>1980</v>
      </c>
      <c r="F488" s="18">
        <v>0</v>
      </c>
      <c r="G488" s="18"/>
    </row>
    <row r="489" spans="1:7">
      <c r="A489" s="8">
        <f>Evaporation!A489</f>
        <v>29434</v>
      </c>
      <c r="B489" s="18">
        <v>0</v>
      </c>
      <c r="E489">
        <f t="shared" si="8"/>
        <v>1980</v>
      </c>
      <c r="F489" s="18">
        <v>0</v>
      </c>
      <c r="G489" s="18"/>
    </row>
    <row r="490" spans="1:7">
      <c r="A490" s="8">
        <f>Evaporation!A490</f>
        <v>29465</v>
      </c>
      <c r="B490" s="18">
        <v>2664</v>
      </c>
      <c r="E490">
        <f t="shared" si="8"/>
        <v>1980</v>
      </c>
      <c r="F490" s="18">
        <v>2664</v>
      </c>
      <c r="G490" s="18"/>
    </row>
    <row r="491" spans="1:7">
      <c r="A491" s="8">
        <f>Evaporation!A491</f>
        <v>29495</v>
      </c>
      <c r="B491" s="18">
        <v>1013</v>
      </c>
      <c r="E491">
        <f t="shared" si="8"/>
        <v>1980</v>
      </c>
      <c r="F491" s="18">
        <v>1013</v>
      </c>
      <c r="G491" s="18"/>
    </row>
    <row r="492" spans="1:7">
      <c r="A492" s="8">
        <f>Evaporation!A492</f>
        <v>29526</v>
      </c>
      <c r="B492" s="18">
        <v>0</v>
      </c>
      <c r="E492">
        <f t="shared" si="8"/>
        <v>1980</v>
      </c>
      <c r="F492" s="18">
        <v>0</v>
      </c>
      <c r="G492" s="18"/>
    </row>
    <row r="493" spans="1:7">
      <c r="A493" s="8">
        <f>Evaporation!A493</f>
        <v>29556</v>
      </c>
      <c r="B493" s="18">
        <v>1069</v>
      </c>
      <c r="C493">
        <f>SUM(B482:B493)</f>
        <v>5370</v>
      </c>
      <c r="E493">
        <f t="shared" si="8"/>
        <v>1980</v>
      </c>
      <c r="F493" s="18">
        <v>1069</v>
      </c>
      <c r="G493" s="18"/>
    </row>
    <row r="494" spans="1:7">
      <c r="A494" s="8">
        <f>Evaporation!A494</f>
        <v>29587</v>
      </c>
      <c r="B494" s="18">
        <v>46</v>
      </c>
      <c r="E494">
        <f t="shared" si="8"/>
        <v>1981</v>
      </c>
      <c r="F494" s="18">
        <v>46</v>
      </c>
      <c r="G494" s="18"/>
    </row>
    <row r="495" spans="1:7">
      <c r="A495" s="8">
        <f>Evaporation!A495</f>
        <v>29618</v>
      </c>
      <c r="B495" s="18">
        <v>546</v>
      </c>
      <c r="E495">
        <f t="shared" si="8"/>
        <v>1981</v>
      </c>
      <c r="F495" s="18">
        <v>546</v>
      </c>
      <c r="G495" s="18"/>
    </row>
    <row r="496" spans="1:7">
      <c r="A496" s="8">
        <f>Evaporation!A496</f>
        <v>29646</v>
      </c>
      <c r="B496" s="18">
        <v>13684</v>
      </c>
      <c r="E496">
        <f t="shared" si="8"/>
        <v>1981</v>
      </c>
      <c r="F496" s="18">
        <v>13684</v>
      </c>
      <c r="G496" s="18"/>
    </row>
    <row r="497" spans="1:7">
      <c r="A497" s="8">
        <f>Evaporation!A497</f>
        <v>29677</v>
      </c>
      <c r="B497" s="18">
        <v>3828</v>
      </c>
      <c r="E497">
        <f t="shared" si="8"/>
        <v>1981</v>
      </c>
      <c r="F497" s="18">
        <v>3828</v>
      </c>
      <c r="G497" s="18"/>
    </row>
    <row r="498" spans="1:7">
      <c r="A498" s="8">
        <f>Evaporation!A498</f>
        <v>29707</v>
      </c>
      <c r="B498" s="18">
        <v>33259</v>
      </c>
      <c r="E498">
        <f t="shared" si="8"/>
        <v>1981</v>
      </c>
      <c r="F498" s="18">
        <v>33259</v>
      </c>
      <c r="G498" s="18"/>
    </row>
    <row r="499" spans="1:7">
      <c r="A499" s="8">
        <f>Evaporation!A499</f>
        <v>29738</v>
      </c>
      <c r="B499" s="18">
        <v>30686</v>
      </c>
      <c r="E499">
        <f t="shared" si="8"/>
        <v>1981</v>
      </c>
      <c r="F499" s="18">
        <v>30686</v>
      </c>
      <c r="G499" s="18"/>
    </row>
    <row r="500" spans="1:7">
      <c r="A500" s="8">
        <f>Evaporation!A500</f>
        <v>29768</v>
      </c>
      <c r="B500" s="18">
        <v>453</v>
      </c>
      <c r="E500">
        <f t="shared" si="8"/>
        <v>1981</v>
      </c>
      <c r="F500" s="18">
        <v>453</v>
      </c>
      <c r="G500" s="18"/>
    </row>
    <row r="501" spans="1:7">
      <c r="A501" s="8">
        <f>Evaporation!A501</f>
        <v>29799</v>
      </c>
      <c r="B501" s="18">
        <v>0</v>
      </c>
      <c r="E501">
        <f t="shared" si="8"/>
        <v>1981</v>
      </c>
      <c r="F501" s="18">
        <v>0</v>
      </c>
      <c r="G501" s="18"/>
    </row>
    <row r="502" spans="1:7">
      <c r="A502" s="8">
        <f>Evaporation!A502</f>
        <v>29830</v>
      </c>
      <c r="B502" s="18">
        <v>0</v>
      </c>
      <c r="E502">
        <f t="shared" si="8"/>
        <v>1981</v>
      </c>
      <c r="F502" s="18">
        <v>0</v>
      </c>
      <c r="G502" s="18"/>
    </row>
    <row r="503" spans="1:7">
      <c r="A503" s="8">
        <f>Evaporation!A503</f>
        <v>29860</v>
      </c>
      <c r="B503" s="18">
        <v>310526</v>
      </c>
      <c r="E503">
        <f t="shared" si="8"/>
        <v>1981</v>
      </c>
      <c r="F503" s="18">
        <v>310526</v>
      </c>
      <c r="G503" s="18"/>
    </row>
    <row r="504" spans="1:7">
      <c r="A504" s="8">
        <f>Evaporation!A504</f>
        <v>29891</v>
      </c>
      <c r="B504" s="18">
        <v>65787</v>
      </c>
      <c r="E504">
        <f t="shared" si="8"/>
        <v>1981</v>
      </c>
      <c r="F504" s="18">
        <v>65787</v>
      </c>
      <c r="G504" s="18"/>
    </row>
    <row r="505" spans="1:7">
      <c r="A505" s="8">
        <f>Evaporation!A505</f>
        <v>29921</v>
      </c>
      <c r="B505" s="18">
        <v>12661</v>
      </c>
      <c r="C505">
        <f>SUM(B494:B505)</f>
        <v>471476</v>
      </c>
      <c r="E505">
        <f t="shared" si="8"/>
        <v>1981</v>
      </c>
      <c r="F505" s="18">
        <v>12661</v>
      </c>
      <c r="G505" s="18"/>
    </row>
    <row r="506" spans="1:7">
      <c r="A506" s="8">
        <f>Evaporation!A506</f>
        <v>29952</v>
      </c>
      <c r="B506" s="18">
        <v>17684</v>
      </c>
      <c r="E506">
        <f t="shared" si="8"/>
        <v>1982</v>
      </c>
      <c r="F506" s="18">
        <v>17684</v>
      </c>
      <c r="G506" s="18"/>
    </row>
    <row r="507" spans="1:7">
      <c r="A507" s="8">
        <f>Evaporation!A507</f>
        <v>29983</v>
      </c>
      <c r="B507" s="18">
        <v>26482</v>
      </c>
      <c r="E507">
        <f t="shared" si="8"/>
        <v>1982</v>
      </c>
      <c r="F507" s="18">
        <v>26482</v>
      </c>
      <c r="G507" s="18"/>
    </row>
    <row r="508" spans="1:7">
      <c r="A508" s="8">
        <f>Evaporation!A508</f>
        <v>30011</v>
      </c>
      <c r="B508" s="18">
        <v>14963</v>
      </c>
      <c r="E508">
        <f t="shared" si="8"/>
        <v>1982</v>
      </c>
      <c r="F508" s="18">
        <v>14963</v>
      </c>
      <c r="G508" s="18"/>
    </row>
    <row r="509" spans="1:7">
      <c r="A509" s="8">
        <f>Evaporation!A509</f>
        <v>30042</v>
      </c>
      <c r="B509" s="18">
        <v>10858</v>
      </c>
      <c r="E509">
        <f t="shared" si="8"/>
        <v>1982</v>
      </c>
      <c r="F509" s="18">
        <v>10858</v>
      </c>
      <c r="G509" s="18"/>
    </row>
    <row r="510" spans="1:7">
      <c r="A510" s="8">
        <f>Evaporation!A510</f>
        <v>30072</v>
      </c>
      <c r="B510" s="18">
        <v>223043</v>
      </c>
      <c r="E510">
        <f t="shared" si="8"/>
        <v>1982</v>
      </c>
      <c r="F510" s="18">
        <v>223043</v>
      </c>
      <c r="G510" s="18"/>
    </row>
    <row r="511" spans="1:7">
      <c r="A511" s="8">
        <f>Evaporation!A511</f>
        <v>30103</v>
      </c>
      <c r="B511" s="18">
        <v>64570</v>
      </c>
      <c r="E511">
        <f t="shared" si="8"/>
        <v>1982</v>
      </c>
      <c r="F511" s="18">
        <v>64570</v>
      </c>
      <c r="G511" s="18"/>
    </row>
    <row r="512" spans="1:7">
      <c r="A512" s="8">
        <f>Evaporation!A512</f>
        <v>30133</v>
      </c>
      <c r="B512" s="18">
        <v>28828</v>
      </c>
      <c r="E512">
        <f t="shared" si="8"/>
        <v>1982</v>
      </c>
      <c r="F512" s="18">
        <v>28828</v>
      </c>
      <c r="G512" s="18"/>
    </row>
    <row r="513" spans="1:7">
      <c r="A513" s="8">
        <f>Evaporation!A513</f>
        <v>30164</v>
      </c>
      <c r="B513" s="18">
        <v>4622</v>
      </c>
      <c r="E513">
        <f t="shared" si="8"/>
        <v>1982</v>
      </c>
      <c r="F513" s="18">
        <v>4622</v>
      </c>
      <c r="G513" s="18"/>
    </row>
    <row r="514" spans="1:7">
      <c r="A514" s="8">
        <f>Evaporation!A514</f>
        <v>30195</v>
      </c>
      <c r="B514" s="18">
        <v>0</v>
      </c>
      <c r="E514">
        <f t="shared" si="8"/>
        <v>1982</v>
      </c>
      <c r="F514" s="18">
        <v>0</v>
      </c>
      <c r="G514" s="18"/>
    </row>
    <row r="515" spans="1:7">
      <c r="A515" s="8">
        <f>Evaporation!A515</f>
        <v>30225</v>
      </c>
      <c r="B515" s="18">
        <v>0</v>
      </c>
      <c r="E515">
        <f t="shared" ref="E515:E578" si="9">YEAR(A515)</f>
        <v>1982</v>
      </c>
      <c r="F515" s="18">
        <v>0</v>
      </c>
      <c r="G515" s="18"/>
    </row>
    <row r="516" spans="1:7">
      <c r="A516" s="8">
        <f>Evaporation!A516</f>
        <v>30256</v>
      </c>
      <c r="B516" s="18">
        <v>0</v>
      </c>
      <c r="E516">
        <f t="shared" si="9"/>
        <v>1982</v>
      </c>
      <c r="F516" s="18">
        <v>0</v>
      </c>
      <c r="G516" s="18"/>
    </row>
    <row r="517" spans="1:7">
      <c r="A517" s="8">
        <f>Evaporation!A517</f>
        <v>30286</v>
      </c>
      <c r="B517" s="18">
        <v>3058</v>
      </c>
      <c r="C517">
        <f>SUM(B506:B517)</f>
        <v>394108</v>
      </c>
      <c r="E517">
        <f t="shared" si="9"/>
        <v>1982</v>
      </c>
      <c r="F517" s="18">
        <v>3058</v>
      </c>
      <c r="G517" s="18"/>
    </row>
    <row r="518" spans="1:7">
      <c r="A518" s="8">
        <f>Evaporation!A518</f>
        <v>30317</v>
      </c>
      <c r="B518" s="18">
        <v>4350</v>
      </c>
      <c r="E518">
        <f t="shared" si="9"/>
        <v>1983</v>
      </c>
      <c r="F518" s="18">
        <v>4350</v>
      </c>
      <c r="G518" s="18"/>
    </row>
    <row r="519" spans="1:7">
      <c r="A519" s="8">
        <f>Evaporation!A519</f>
        <v>30348</v>
      </c>
      <c r="B519" s="18">
        <v>4294</v>
      </c>
      <c r="E519">
        <f t="shared" si="9"/>
        <v>1983</v>
      </c>
      <c r="F519" s="18">
        <v>4294</v>
      </c>
      <c r="G519" s="18"/>
    </row>
    <row r="520" spans="1:7">
      <c r="A520" s="8">
        <f>Evaporation!A520</f>
        <v>30376</v>
      </c>
      <c r="B520" s="18">
        <v>8951</v>
      </c>
      <c r="E520">
        <f t="shared" si="9"/>
        <v>1983</v>
      </c>
      <c r="F520" s="18">
        <v>8951</v>
      </c>
      <c r="G520" s="18"/>
    </row>
    <row r="521" spans="1:7">
      <c r="A521" s="8">
        <f>Evaporation!A521</f>
        <v>30407</v>
      </c>
      <c r="B521" s="18">
        <v>3643</v>
      </c>
      <c r="E521">
        <f t="shared" si="9"/>
        <v>1983</v>
      </c>
      <c r="F521" s="18">
        <v>3643</v>
      </c>
      <c r="G521" s="18"/>
    </row>
    <row r="522" spans="1:7">
      <c r="A522" s="8">
        <f>Evaporation!A522</f>
        <v>30437</v>
      </c>
      <c r="B522" s="18">
        <v>5289</v>
      </c>
      <c r="E522">
        <f t="shared" si="9"/>
        <v>1983</v>
      </c>
      <c r="F522" s="18">
        <v>5289</v>
      </c>
      <c r="G522" s="18"/>
    </row>
    <row r="523" spans="1:7">
      <c r="A523" s="8">
        <f>Evaporation!A523</f>
        <v>30468</v>
      </c>
      <c r="B523" s="18">
        <v>4407</v>
      </c>
      <c r="E523">
        <f t="shared" si="9"/>
        <v>1983</v>
      </c>
      <c r="F523" s="18">
        <v>4407</v>
      </c>
      <c r="G523" s="18"/>
    </row>
    <row r="524" spans="1:7">
      <c r="A524" s="8">
        <f>Evaporation!A524</f>
        <v>30498</v>
      </c>
      <c r="B524" s="18">
        <v>866</v>
      </c>
      <c r="E524">
        <f t="shared" si="9"/>
        <v>1983</v>
      </c>
      <c r="F524" s="18">
        <v>866</v>
      </c>
      <c r="G524" s="18"/>
    </row>
    <row r="525" spans="1:7">
      <c r="A525" s="8">
        <f>Evaporation!A525</f>
        <v>30529</v>
      </c>
      <c r="B525" s="18">
        <v>0</v>
      </c>
      <c r="E525">
        <f t="shared" si="9"/>
        <v>1983</v>
      </c>
      <c r="F525" s="18">
        <v>0</v>
      </c>
      <c r="G525" s="18"/>
    </row>
    <row r="526" spans="1:7">
      <c r="A526" s="8">
        <f>Evaporation!A526</f>
        <v>30560</v>
      </c>
      <c r="B526" s="18">
        <v>0</v>
      </c>
      <c r="E526">
        <f t="shared" si="9"/>
        <v>1983</v>
      </c>
      <c r="F526" s="18">
        <v>0</v>
      </c>
      <c r="G526" s="18"/>
    </row>
    <row r="527" spans="1:7">
      <c r="A527" s="8">
        <f>Evaporation!A527</f>
        <v>30590</v>
      </c>
      <c r="B527" s="18">
        <v>13652</v>
      </c>
      <c r="E527">
        <f t="shared" si="9"/>
        <v>1983</v>
      </c>
      <c r="F527" s="18">
        <v>13652</v>
      </c>
      <c r="G527" s="18"/>
    </row>
    <row r="528" spans="1:7">
      <c r="A528" s="8">
        <f>Evaporation!A528</f>
        <v>30621</v>
      </c>
      <c r="B528" s="18">
        <v>560</v>
      </c>
      <c r="E528">
        <f t="shared" si="9"/>
        <v>1983</v>
      </c>
      <c r="F528" s="18">
        <v>560</v>
      </c>
      <c r="G528" s="18"/>
    </row>
    <row r="529" spans="1:7">
      <c r="A529" s="8">
        <f>Evaporation!A529</f>
        <v>30651</v>
      </c>
      <c r="B529" s="18">
        <v>964</v>
      </c>
      <c r="C529">
        <f>SUM(B518:B529)</f>
        <v>46976</v>
      </c>
      <c r="E529">
        <f t="shared" si="9"/>
        <v>1983</v>
      </c>
      <c r="F529" s="18">
        <v>964</v>
      </c>
      <c r="G529" s="18"/>
    </row>
    <row r="530" spans="1:7">
      <c r="A530" s="8">
        <f>Evaporation!A530</f>
        <v>30682</v>
      </c>
      <c r="B530" s="18">
        <v>3103</v>
      </c>
      <c r="E530">
        <f t="shared" si="9"/>
        <v>1984</v>
      </c>
      <c r="F530" s="18">
        <v>3103</v>
      </c>
      <c r="G530" s="18"/>
    </row>
    <row r="531" spans="1:7">
      <c r="A531" s="8">
        <f>Evaporation!A531</f>
        <v>30713</v>
      </c>
      <c r="B531" s="18">
        <v>2903</v>
      </c>
      <c r="E531">
        <f t="shared" si="9"/>
        <v>1984</v>
      </c>
      <c r="F531" s="18">
        <v>2903</v>
      </c>
      <c r="G531" s="18"/>
    </row>
    <row r="532" spans="1:7">
      <c r="A532" s="8">
        <f>Evaporation!A532</f>
        <v>30742</v>
      </c>
      <c r="B532" s="18">
        <v>10464</v>
      </c>
      <c r="E532">
        <f t="shared" si="9"/>
        <v>1984</v>
      </c>
      <c r="F532" s="18">
        <v>10464</v>
      </c>
      <c r="G532" s="18"/>
    </row>
    <row r="533" spans="1:7">
      <c r="A533" s="8">
        <f>Evaporation!A533</f>
        <v>30773</v>
      </c>
      <c r="B533" s="18">
        <v>2628</v>
      </c>
      <c r="E533">
        <f t="shared" si="9"/>
        <v>1984</v>
      </c>
      <c r="F533" s="18">
        <v>2628</v>
      </c>
      <c r="G533" s="18"/>
    </row>
    <row r="534" spans="1:7">
      <c r="A534" s="8">
        <f>Evaporation!A534</f>
        <v>30803</v>
      </c>
      <c r="B534" s="18">
        <v>2649</v>
      </c>
      <c r="E534">
        <f t="shared" si="9"/>
        <v>1984</v>
      </c>
      <c r="F534" s="18">
        <v>2649</v>
      </c>
      <c r="G534" s="18"/>
    </row>
    <row r="535" spans="1:7">
      <c r="A535" s="8">
        <f>Evaporation!A535</f>
        <v>30834</v>
      </c>
      <c r="B535" s="18">
        <v>3843</v>
      </c>
      <c r="E535">
        <f t="shared" si="9"/>
        <v>1984</v>
      </c>
      <c r="F535" s="18">
        <v>3843</v>
      </c>
      <c r="G535" s="18"/>
    </row>
    <row r="536" spans="1:7">
      <c r="A536" s="8">
        <f>Evaporation!A536</f>
        <v>30864</v>
      </c>
      <c r="B536" s="18">
        <v>0</v>
      </c>
      <c r="E536">
        <f t="shared" si="9"/>
        <v>1984</v>
      </c>
      <c r="F536" s="18">
        <v>0</v>
      </c>
      <c r="G536" s="18"/>
    </row>
    <row r="537" spans="1:7">
      <c r="A537" s="8">
        <f>Evaporation!A537</f>
        <v>30895</v>
      </c>
      <c r="B537" s="18">
        <v>0</v>
      </c>
      <c r="E537">
        <f t="shared" si="9"/>
        <v>1984</v>
      </c>
      <c r="F537" s="18">
        <v>0</v>
      </c>
      <c r="G537" s="18"/>
    </row>
    <row r="538" spans="1:7">
      <c r="A538" s="8">
        <f>Evaporation!A538</f>
        <v>30926</v>
      </c>
      <c r="B538" s="18">
        <v>0</v>
      </c>
      <c r="E538">
        <f t="shared" si="9"/>
        <v>1984</v>
      </c>
      <c r="F538" s="18">
        <v>0</v>
      </c>
      <c r="G538" s="18"/>
    </row>
    <row r="539" spans="1:7">
      <c r="A539" s="8">
        <f>Evaporation!A539</f>
        <v>30956</v>
      </c>
      <c r="B539" s="18">
        <v>0</v>
      </c>
      <c r="E539">
        <f t="shared" si="9"/>
        <v>1984</v>
      </c>
      <c r="F539" s="18">
        <v>0</v>
      </c>
      <c r="G539" s="18"/>
    </row>
    <row r="540" spans="1:7">
      <c r="A540" s="8">
        <f>Evaporation!A540</f>
        <v>30987</v>
      </c>
      <c r="B540" s="18">
        <v>0</v>
      </c>
      <c r="E540">
        <f t="shared" si="9"/>
        <v>1984</v>
      </c>
      <c r="F540" s="18">
        <v>0</v>
      </c>
      <c r="G540" s="18"/>
    </row>
    <row r="541" spans="1:7">
      <c r="A541" s="8">
        <f>Evaporation!A541</f>
        <v>31017</v>
      </c>
      <c r="B541" s="18">
        <v>5190</v>
      </c>
      <c r="C541">
        <f>SUM(B530:B541)</f>
        <v>30780</v>
      </c>
      <c r="E541">
        <f t="shared" si="9"/>
        <v>1984</v>
      </c>
      <c r="F541" s="18">
        <v>5190</v>
      </c>
      <c r="G541" s="18"/>
    </row>
    <row r="542" spans="1:7">
      <c r="A542" s="8">
        <f>Evaporation!A542</f>
        <v>31048</v>
      </c>
      <c r="B542" s="18">
        <v>15436</v>
      </c>
      <c r="E542">
        <f t="shared" si="9"/>
        <v>1985</v>
      </c>
      <c r="F542" s="18">
        <v>15436</v>
      </c>
      <c r="G542" s="18"/>
    </row>
    <row r="543" spans="1:7">
      <c r="A543" s="8">
        <f>Evaporation!A543</f>
        <v>31079</v>
      </c>
      <c r="B543" s="18">
        <v>12274</v>
      </c>
      <c r="E543">
        <f t="shared" si="9"/>
        <v>1985</v>
      </c>
      <c r="F543" s="18">
        <v>12274</v>
      </c>
      <c r="G543" s="18"/>
    </row>
    <row r="544" spans="1:7">
      <c r="A544" s="8">
        <f>Evaporation!A544</f>
        <v>31107</v>
      </c>
      <c r="B544" s="18">
        <v>33593</v>
      </c>
      <c r="E544">
        <f t="shared" si="9"/>
        <v>1985</v>
      </c>
      <c r="F544" s="18">
        <v>33593</v>
      </c>
      <c r="G544" s="18"/>
    </row>
    <row r="545" spans="1:7">
      <c r="A545" s="8">
        <f>Evaporation!A545</f>
        <v>31138</v>
      </c>
      <c r="B545" s="18">
        <v>33867</v>
      </c>
      <c r="E545">
        <f t="shared" si="9"/>
        <v>1985</v>
      </c>
      <c r="F545" s="18">
        <v>33867</v>
      </c>
      <c r="G545" s="18"/>
    </row>
    <row r="546" spans="1:7">
      <c r="A546" s="8">
        <f>Evaporation!A546</f>
        <v>31168</v>
      </c>
      <c r="B546" s="18">
        <v>34996</v>
      </c>
      <c r="E546">
        <f t="shared" si="9"/>
        <v>1985</v>
      </c>
      <c r="F546" s="18">
        <v>34996</v>
      </c>
      <c r="G546" s="18"/>
    </row>
    <row r="547" spans="1:7">
      <c r="A547" s="8">
        <f>Evaporation!A547</f>
        <v>31199</v>
      </c>
      <c r="B547" s="18">
        <v>13092</v>
      </c>
      <c r="E547">
        <f t="shared" si="9"/>
        <v>1985</v>
      </c>
      <c r="F547" s="18">
        <v>13092</v>
      </c>
      <c r="G547" s="18"/>
    </row>
    <row r="548" spans="1:7">
      <c r="A548" s="8">
        <f>Evaporation!A548</f>
        <v>31229</v>
      </c>
      <c r="B548" s="18">
        <v>0</v>
      </c>
      <c r="E548">
        <f t="shared" si="9"/>
        <v>1985</v>
      </c>
      <c r="F548" s="18">
        <v>0</v>
      </c>
      <c r="G548" s="18"/>
    </row>
    <row r="549" spans="1:7">
      <c r="A549" s="8">
        <f>Evaporation!A549</f>
        <v>31260</v>
      </c>
      <c r="B549" s="18">
        <v>0</v>
      </c>
      <c r="E549">
        <f t="shared" si="9"/>
        <v>1985</v>
      </c>
      <c r="F549" s="18">
        <v>0</v>
      </c>
      <c r="G549" s="18"/>
    </row>
    <row r="550" spans="1:7">
      <c r="A550" s="8">
        <f>Evaporation!A550</f>
        <v>31291</v>
      </c>
      <c r="B550" s="18">
        <v>955</v>
      </c>
      <c r="E550">
        <f t="shared" si="9"/>
        <v>1985</v>
      </c>
      <c r="F550" s="18">
        <v>955</v>
      </c>
      <c r="G550" s="18"/>
    </row>
    <row r="551" spans="1:7">
      <c r="A551" s="8">
        <f>Evaporation!A551</f>
        <v>31321</v>
      </c>
      <c r="B551" s="18">
        <v>13783</v>
      </c>
      <c r="E551">
        <f t="shared" si="9"/>
        <v>1985</v>
      </c>
      <c r="F551" s="18">
        <v>13783</v>
      </c>
      <c r="G551" s="18"/>
    </row>
    <row r="552" spans="1:7">
      <c r="A552" s="8">
        <f>Evaporation!A552</f>
        <v>31352</v>
      </c>
      <c r="B552" s="18">
        <v>1817</v>
      </c>
      <c r="E552">
        <f t="shared" si="9"/>
        <v>1985</v>
      </c>
      <c r="F552" s="18">
        <v>1817</v>
      </c>
      <c r="G552" s="18"/>
    </row>
    <row r="553" spans="1:7">
      <c r="A553" s="8">
        <f>Evaporation!A553</f>
        <v>31382</v>
      </c>
      <c r="B553" s="18">
        <v>507</v>
      </c>
      <c r="C553">
        <f>SUM(B542:B553)</f>
        <v>160320</v>
      </c>
      <c r="E553">
        <f t="shared" si="9"/>
        <v>1985</v>
      </c>
      <c r="F553" s="18">
        <v>507</v>
      </c>
      <c r="G553" s="18"/>
    </row>
    <row r="554" spans="1:7">
      <c r="A554" s="8">
        <f>Evaporation!A554</f>
        <v>31413</v>
      </c>
      <c r="B554" s="18">
        <v>1657</v>
      </c>
      <c r="E554">
        <f t="shared" si="9"/>
        <v>1986</v>
      </c>
      <c r="F554" s="18">
        <v>1657</v>
      </c>
      <c r="G554" s="18"/>
    </row>
    <row r="555" spans="1:7">
      <c r="A555" s="8">
        <f>Evaporation!A555</f>
        <v>31444</v>
      </c>
      <c r="B555" s="18">
        <v>27579</v>
      </c>
      <c r="E555">
        <f t="shared" si="9"/>
        <v>1986</v>
      </c>
      <c r="F555" s="18">
        <v>27579</v>
      </c>
      <c r="G555" s="18"/>
    </row>
    <row r="556" spans="1:7">
      <c r="A556" s="8">
        <f>Evaporation!A556</f>
        <v>31472</v>
      </c>
      <c r="B556" s="18">
        <v>4124</v>
      </c>
      <c r="E556">
        <f t="shared" si="9"/>
        <v>1986</v>
      </c>
      <c r="F556" s="18">
        <v>4124</v>
      </c>
      <c r="G556" s="18"/>
    </row>
    <row r="557" spans="1:7">
      <c r="A557" s="8">
        <f>Evaporation!A557</f>
        <v>31503</v>
      </c>
      <c r="B557" s="18">
        <v>12749</v>
      </c>
      <c r="E557">
        <f t="shared" si="9"/>
        <v>1986</v>
      </c>
      <c r="F557" s="18">
        <v>12749</v>
      </c>
      <c r="G557" s="18"/>
    </row>
    <row r="558" spans="1:7">
      <c r="A558" s="8">
        <f>Evaporation!A558</f>
        <v>31533</v>
      </c>
      <c r="B558" s="18">
        <v>44398</v>
      </c>
      <c r="E558">
        <f t="shared" si="9"/>
        <v>1986</v>
      </c>
      <c r="F558" s="18">
        <v>44398</v>
      </c>
      <c r="G558" s="18"/>
    </row>
    <row r="559" spans="1:7">
      <c r="A559" s="8">
        <f>Evaporation!A559</f>
        <v>31564</v>
      </c>
      <c r="B559" s="18">
        <v>68772</v>
      </c>
      <c r="E559">
        <f t="shared" si="9"/>
        <v>1986</v>
      </c>
      <c r="F559" s="18">
        <v>68772</v>
      </c>
      <c r="G559" s="18"/>
    </row>
    <row r="560" spans="1:7">
      <c r="A560" s="8">
        <f>Evaporation!A560</f>
        <v>31594</v>
      </c>
      <c r="B560" s="18">
        <v>0</v>
      </c>
      <c r="E560">
        <f t="shared" si="9"/>
        <v>1986</v>
      </c>
      <c r="F560" s="18">
        <v>0</v>
      </c>
      <c r="G560" s="18"/>
    </row>
    <row r="561" spans="1:7">
      <c r="A561" s="8">
        <f>Evaporation!A561</f>
        <v>31625</v>
      </c>
      <c r="B561" s="18">
        <v>0</v>
      </c>
      <c r="E561">
        <f t="shared" si="9"/>
        <v>1986</v>
      </c>
      <c r="F561" s="18">
        <v>0</v>
      </c>
      <c r="G561" s="18"/>
    </row>
    <row r="562" spans="1:7">
      <c r="A562" s="8">
        <f>Evaporation!A562</f>
        <v>31656</v>
      </c>
      <c r="B562" s="18">
        <v>16846</v>
      </c>
      <c r="E562">
        <f t="shared" si="9"/>
        <v>1986</v>
      </c>
      <c r="F562" s="18">
        <v>16846</v>
      </c>
      <c r="G562" s="18"/>
    </row>
    <row r="563" spans="1:7">
      <c r="A563" s="8">
        <f>Evaporation!A563</f>
        <v>31686</v>
      </c>
      <c r="B563" s="18">
        <v>6225</v>
      </c>
      <c r="E563">
        <f t="shared" si="9"/>
        <v>1986</v>
      </c>
      <c r="F563" s="18">
        <v>6225</v>
      </c>
      <c r="G563" s="18"/>
    </row>
    <row r="564" spans="1:7">
      <c r="A564" s="8">
        <f>Evaporation!A564</f>
        <v>31717</v>
      </c>
      <c r="B564" s="18">
        <v>5022</v>
      </c>
      <c r="E564">
        <f t="shared" si="9"/>
        <v>1986</v>
      </c>
      <c r="F564" s="18">
        <v>5022</v>
      </c>
      <c r="G564" s="18"/>
    </row>
    <row r="565" spans="1:7">
      <c r="A565" s="8">
        <f>Evaporation!A565</f>
        <v>31747</v>
      </c>
      <c r="B565" s="18">
        <v>10859</v>
      </c>
      <c r="C565">
        <f>SUM(B554:B565)</f>
        <v>198231</v>
      </c>
      <c r="E565">
        <f t="shared" si="9"/>
        <v>1986</v>
      </c>
      <c r="F565" s="18">
        <v>10859</v>
      </c>
      <c r="G565" s="18"/>
    </row>
    <row r="566" spans="1:7">
      <c r="A566" s="8">
        <f>Evaporation!A566</f>
        <v>31778</v>
      </c>
      <c r="B566" s="18">
        <v>21086</v>
      </c>
      <c r="E566">
        <f t="shared" si="9"/>
        <v>1987</v>
      </c>
      <c r="F566" s="18">
        <v>21086</v>
      </c>
      <c r="G566" s="18"/>
    </row>
    <row r="567" spans="1:7">
      <c r="A567" s="8">
        <f>Evaporation!A567</f>
        <v>31809</v>
      </c>
      <c r="B567" s="18">
        <v>42377</v>
      </c>
      <c r="E567">
        <f t="shared" si="9"/>
        <v>1987</v>
      </c>
      <c r="F567" s="18">
        <v>42377</v>
      </c>
      <c r="G567" s="18"/>
    </row>
    <row r="568" spans="1:7">
      <c r="A568" s="8">
        <f>Evaporation!A568</f>
        <v>31837</v>
      </c>
      <c r="B568" s="18">
        <v>47773</v>
      </c>
      <c r="E568">
        <f t="shared" si="9"/>
        <v>1987</v>
      </c>
      <c r="F568" s="18">
        <v>47773</v>
      </c>
      <c r="G568" s="18"/>
    </row>
    <row r="569" spans="1:7">
      <c r="A569" s="8">
        <f>Evaporation!A569</f>
        <v>31868</v>
      </c>
      <c r="B569" s="18">
        <v>9539</v>
      </c>
      <c r="E569">
        <f t="shared" si="9"/>
        <v>1987</v>
      </c>
      <c r="F569" s="18">
        <v>9539</v>
      </c>
      <c r="G569" s="18"/>
    </row>
    <row r="570" spans="1:7">
      <c r="A570" s="8">
        <f>Evaporation!A570</f>
        <v>31898</v>
      </c>
      <c r="B570" s="18">
        <v>55526</v>
      </c>
      <c r="E570">
        <f t="shared" si="9"/>
        <v>1987</v>
      </c>
      <c r="F570" s="18">
        <v>55526</v>
      </c>
      <c r="G570" s="18"/>
    </row>
    <row r="571" spans="1:7">
      <c r="A571" s="8">
        <f>Evaporation!A571</f>
        <v>31929</v>
      </c>
      <c r="B571" s="18">
        <v>41418</v>
      </c>
      <c r="E571">
        <f t="shared" si="9"/>
        <v>1987</v>
      </c>
      <c r="F571" s="18">
        <v>41418</v>
      </c>
      <c r="G571" s="18"/>
    </row>
    <row r="572" spans="1:7">
      <c r="A572" s="8">
        <f>Evaporation!A572</f>
        <v>31959</v>
      </c>
      <c r="B572" s="18">
        <v>13675</v>
      </c>
      <c r="E572">
        <f t="shared" si="9"/>
        <v>1987</v>
      </c>
      <c r="F572" s="18">
        <v>13675</v>
      </c>
      <c r="G572" s="18"/>
    </row>
    <row r="573" spans="1:7">
      <c r="A573" s="8">
        <f>Evaporation!A573</f>
        <v>31990</v>
      </c>
      <c r="B573" s="18">
        <v>0</v>
      </c>
      <c r="E573">
        <f t="shared" si="9"/>
        <v>1987</v>
      </c>
      <c r="F573" s="18">
        <v>0</v>
      </c>
      <c r="G573" s="18"/>
    </row>
    <row r="574" spans="1:7">
      <c r="A574" s="8">
        <f>Evaporation!A574</f>
        <v>32021</v>
      </c>
      <c r="B574" s="18">
        <v>0</v>
      </c>
      <c r="E574">
        <f t="shared" si="9"/>
        <v>1987</v>
      </c>
      <c r="F574" s="18">
        <v>0</v>
      </c>
      <c r="G574" s="18"/>
    </row>
    <row r="575" spans="1:7">
      <c r="A575" s="8">
        <f>Evaporation!A575</f>
        <v>32051</v>
      </c>
      <c r="B575" s="18">
        <v>0</v>
      </c>
      <c r="E575">
        <f t="shared" si="9"/>
        <v>1987</v>
      </c>
      <c r="F575" s="18">
        <v>0</v>
      </c>
      <c r="G575" s="18"/>
    </row>
    <row r="576" spans="1:7">
      <c r="A576" s="8">
        <f>Evaporation!A576</f>
        <v>32082</v>
      </c>
      <c r="B576" s="18">
        <v>0</v>
      </c>
      <c r="E576">
        <f t="shared" si="9"/>
        <v>1987</v>
      </c>
      <c r="F576" s="18">
        <v>0</v>
      </c>
      <c r="G576" s="18"/>
    </row>
    <row r="577" spans="1:19">
      <c r="A577" s="8">
        <f>Evaporation!A577</f>
        <v>32112</v>
      </c>
      <c r="B577" s="18">
        <v>9345</v>
      </c>
      <c r="C577">
        <f>SUM(B566:B577)</f>
        <v>240739</v>
      </c>
      <c r="E577">
        <f t="shared" si="9"/>
        <v>1987</v>
      </c>
      <c r="F577" s="18">
        <v>9345</v>
      </c>
      <c r="G577" s="18"/>
    </row>
    <row r="578" spans="1:19">
      <c r="A578" s="8">
        <f>Evaporation!A578</f>
        <v>32143</v>
      </c>
      <c r="B578" s="18">
        <v>4338</v>
      </c>
      <c r="E578">
        <f t="shared" si="9"/>
        <v>1988</v>
      </c>
      <c r="F578" s="18">
        <v>4338</v>
      </c>
      <c r="G578" s="18"/>
    </row>
    <row r="579" spans="1:19">
      <c r="A579" s="8">
        <f>Evaporation!A579</f>
        <v>32174</v>
      </c>
      <c r="B579" s="18">
        <v>3703</v>
      </c>
      <c r="E579">
        <f t="shared" ref="E579:E642" si="10">YEAR(A579)</f>
        <v>1988</v>
      </c>
      <c r="F579" s="18">
        <v>3703</v>
      </c>
      <c r="G579" s="18"/>
    </row>
    <row r="580" spans="1:19">
      <c r="A580" s="8">
        <f>Evaporation!A580</f>
        <v>32203</v>
      </c>
      <c r="B580" s="18">
        <v>3419</v>
      </c>
      <c r="E580">
        <f t="shared" si="10"/>
        <v>1988</v>
      </c>
      <c r="F580" s="18">
        <v>3419</v>
      </c>
      <c r="G580" s="18"/>
    </row>
    <row r="581" spans="1:19">
      <c r="A581" s="8">
        <f>Evaporation!A581</f>
        <v>32234</v>
      </c>
      <c r="B581" s="18">
        <v>2983</v>
      </c>
      <c r="E581">
        <f t="shared" si="10"/>
        <v>1988</v>
      </c>
      <c r="F581" s="18">
        <v>2983</v>
      </c>
      <c r="G581" s="18"/>
    </row>
    <row r="582" spans="1:19">
      <c r="A582" s="8">
        <f>Evaporation!A582</f>
        <v>32264</v>
      </c>
      <c r="B582" s="18">
        <v>882</v>
      </c>
      <c r="E582">
        <f t="shared" si="10"/>
        <v>1988</v>
      </c>
      <c r="F582" s="18">
        <v>882</v>
      </c>
      <c r="G582" s="18"/>
    </row>
    <row r="583" spans="1:19">
      <c r="A583" s="8">
        <f>Evaporation!A583</f>
        <v>32295</v>
      </c>
      <c r="B583" s="18">
        <v>4828</v>
      </c>
      <c r="E583">
        <f t="shared" si="10"/>
        <v>1988</v>
      </c>
      <c r="F583" s="18">
        <v>4828</v>
      </c>
      <c r="G583" s="18"/>
    </row>
    <row r="584" spans="1:19">
      <c r="A584" s="8">
        <f>Evaporation!A584</f>
        <v>32325</v>
      </c>
      <c r="B584" s="18">
        <v>0</v>
      </c>
      <c r="E584">
        <f t="shared" si="10"/>
        <v>1988</v>
      </c>
      <c r="F584" s="18">
        <v>0</v>
      </c>
      <c r="G584" s="18"/>
    </row>
    <row r="585" spans="1:19">
      <c r="A585" s="8">
        <f>Evaporation!A585</f>
        <v>32356</v>
      </c>
      <c r="B585" s="18">
        <v>0</v>
      </c>
      <c r="E585">
        <f t="shared" si="10"/>
        <v>1988</v>
      </c>
      <c r="F585" s="18">
        <v>0</v>
      </c>
      <c r="G585" s="18"/>
    </row>
    <row r="586" spans="1:19">
      <c r="A586" s="8">
        <f>Evaporation!A586</f>
        <v>32387</v>
      </c>
      <c r="B586" s="18">
        <v>0</v>
      </c>
      <c r="E586">
        <f t="shared" si="10"/>
        <v>1988</v>
      </c>
      <c r="F586" s="18">
        <v>0</v>
      </c>
      <c r="G586" s="18"/>
    </row>
    <row r="587" spans="1:19">
      <c r="A587" s="8">
        <f>Evaporation!A587</f>
        <v>32417</v>
      </c>
      <c r="B587" s="18">
        <v>0</v>
      </c>
      <c r="E587">
        <f t="shared" si="10"/>
        <v>1988</v>
      </c>
      <c r="F587" s="18">
        <v>0</v>
      </c>
      <c r="G587" s="18"/>
    </row>
    <row r="588" spans="1:19">
      <c r="A588" s="8">
        <f>Evaporation!A588</f>
        <v>32448</v>
      </c>
      <c r="B588" s="18">
        <v>0</v>
      </c>
      <c r="E588">
        <f t="shared" si="10"/>
        <v>1988</v>
      </c>
      <c r="F588" s="18">
        <v>0</v>
      </c>
      <c r="G588" s="18"/>
    </row>
    <row r="589" spans="1:19">
      <c r="A589" s="8">
        <f>Evaporation!A589</f>
        <v>32478</v>
      </c>
      <c r="B589" s="18">
        <v>0</v>
      </c>
      <c r="C589">
        <f>SUM(B578:B589)</f>
        <v>20153</v>
      </c>
      <c r="D589" s="21" t="s">
        <v>43</v>
      </c>
      <c r="E589">
        <f t="shared" si="10"/>
        <v>1988</v>
      </c>
      <c r="F589" s="18">
        <v>0</v>
      </c>
      <c r="G589" s="18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>
      <c r="A590" s="8">
        <f>Evaporation!A590</f>
        <v>32509</v>
      </c>
      <c r="B590" s="18">
        <v>10723</v>
      </c>
      <c r="D590" s="21" t="s">
        <v>43</v>
      </c>
      <c r="E590">
        <f t="shared" si="10"/>
        <v>1989</v>
      </c>
      <c r="F590" s="18">
        <v>10723</v>
      </c>
      <c r="G590" s="18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>
      <c r="A591" s="8">
        <f>Evaporation!A591</f>
        <v>32540</v>
      </c>
      <c r="B591" s="18">
        <v>41573</v>
      </c>
      <c r="D591" s="21" t="s">
        <v>43</v>
      </c>
      <c r="E591">
        <f t="shared" si="10"/>
        <v>1989</v>
      </c>
      <c r="F591" s="18">
        <v>41573</v>
      </c>
      <c r="G591" s="18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>
      <c r="A592" s="8">
        <f>Evaporation!A592</f>
        <v>32568</v>
      </c>
      <c r="B592" s="18">
        <v>46437</v>
      </c>
      <c r="D592" s="21" t="s">
        <v>43</v>
      </c>
      <c r="E592">
        <f t="shared" si="10"/>
        <v>1989</v>
      </c>
      <c r="F592" s="18">
        <v>46437</v>
      </c>
      <c r="G592" s="18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>
      <c r="A593" s="8">
        <f>Evaporation!A593</f>
        <v>32599</v>
      </c>
      <c r="B593" s="18">
        <v>9513</v>
      </c>
      <c r="D593" s="21" t="s">
        <v>43</v>
      </c>
      <c r="E593">
        <f t="shared" si="10"/>
        <v>1989</v>
      </c>
      <c r="F593" s="18">
        <v>9513</v>
      </c>
      <c r="G593" s="18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>
      <c r="A594" s="8">
        <f>Evaporation!A594</f>
        <v>32629</v>
      </c>
      <c r="B594" s="18">
        <v>101999</v>
      </c>
      <c r="D594" s="21" t="s">
        <v>43</v>
      </c>
      <c r="E594">
        <f t="shared" si="10"/>
        <v>1989</v>
      </c>
      <c r="F594" s="18">
        <v>101999</v>
      </c>
      <c r="G594" s="18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>
      <c r="A595" s="8">
        <f>Evaporation!A595</f>
        <v>32660</v>
      </c>
      <c r="B595" s="18">
        <v>252056</v>
      </c>
      <c r="D595" s="21" t="s">
        <v>43</v>
      </c>
      <c r="E595">
        <f t="shared" si="10"/>
        <v>1989</v>
      </c>
      <c r="F595" s="18">
        <v>252056</v>
      </c>
      <c r="G595" s="18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>
      <c r="A596" s="8">
        <f>Evaporation!A596</f>
        <v>32690</v>
      </c>
      <c r="B596" s="18">
        <v>6316</v>
      </c>
      <c r="D596" s="21" t="s">
        <v>43</v>
      </c>
      <c r="E596">
        <f t="shared" si="10"/>
        <v>1989</v>
      </c>
      <c r="F596" s="18">
        <v>6316</v>
      </c>
      <c r="G596" s="18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>
      <c r="A597" s="8">
        <f>Evaporation!A597</f>
        <v>32721</v>
      </c>
      <c r="B597" s="18">
        <v>1143</v>
      </c>
      <c r="D597" s="21" t="s">
        <v>43</v>
      </c>
      <c r="E597">
        <f t="shared" si="10"/>
        <v>1989</v>
      </c>
      <c r="F597" s="18">
        <v>1143</v>
      </c>
      <c r="G597" s="18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>
      <c r="A598" s="8">
        <f>Evaporation!A598</f>
        <v>32752</v>
      </c>
      <c r="B598" s="18">
        <v>1975</v>
      </c>
      <c r="D598" s="21" t="s">
        <v>43</v>
      </c>
      <c r="E598">
        <f t="shared" si="10"/>
        <v>1989</v>
      </c>
      <c r="F598" s="18">
        <v>1975</v>
      </c>
      <c r="G598" s="18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>
      <c r="A599" s="8">
        <f>Evaporation!A599</f>
        <v>32782</v>
      </c>
      <c r="B599" s="18">
        <v>517</v>
      </c>
      <c r="D599" s="21" t="s">
        <v>43</v>
      </c>
      <c r="E599">
        <f t="shared" si="10"/>
        <v>1989</v>
      </c>
      <c r="F599" s="18">
        <v>517</v>
      </c>
      <c r="G599" s="18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>
      <c r="A600" s="8">
        <f>Evaporation!A600</f>
        <v>32813</v>
      </c>
      <c r="B600" s="18">
        <v>720</v>
      </c>
      <c r="D600" s="21" t="s">
        <v>43</v>
      </c>
      <c r="E600">
        <f t="shared" si="10"/>
        <v>1989</v>
      </c>
      <c r="F600" s="18">
        <v>720</v>
      </c>
      <c r="G600" s="18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>
      <c r="A601" s="8">
        <f>Evaporation!A601</f>
        <v>32843</v>
      </c>
      <c r="B601" s="18">
        <v>892</v>
      </c>
      <c r="C601">
        <f>SUM(B590:B601)</f>
        <v>473864</v>
      </c>
      <c r="D601" s="21" t="s">
        <v>43</v>
      </c>
      <c r="E601">
        <f t="shared" si="10"/>
        <v>1989</v>
      </c>
      <c r="F601" s="18">
        <v>892</v>
      </c>
      <c r="G601" s="18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>
      <c r="A602" s="8">
        <f>Evaporation!A602</f>
        <v>32874</v>
      </c>
      <c r="B602" s="18">
        <v>7752</v>
      </c>
      <c r="D602" s="21" t="s">
        <v>43</v>
      </c>
      <c r="E602">
        <f t="shared" si="10"/>
        <v>1990</v>
      </c>
      <c r="F602" s="18">
        <v>7752</v>
      </c>
      <c r="G602" s="18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>
      <c r="A603" s="8">
        <f>Evaporation!A603</f>
        <v>32905</v>
      </c>
      <c r="B603" s="18">
        <v>8892</v>
      </c>
      <c r="D603" s="21" t="s">
        <v>43</v>
      </c>
      <c r="E603">
        <f t="shared" si="10"/>
        <v>1990</v>
      </c>
      <c r="F603" s="18">
        <v>8892</v>
      </c>
      <c r="G603" s="18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>
      <c r="A604" s="8">
        <f>Evaporation!A604</f>
        <v>32933</v>
      </c>
      <c r="B604" s="18">
        <v>72490</v>
      </c>
      <c r="D604" s="21" t="s">
        <v>43</v>
      </c>
      <c r="E604">
        <f t="shared" si="10"/>
        <v>1990</v>
      </c>
      <c r="F604" s="18">
        <v>72490</v>
      </c>
      <c r="G604" s="18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>
      <c r="A605" s="8">
        <f>Evaporation!A605</f>
        <v>32964</v>
      </c>
      <c r="B605" s="18">
        <v>200436</v>
      </c>
      <c r="D605" s="21" t="s">
        <v>43</v>
      </c>
      <c r="E605">
        <f t="shared" si="10"/>
        <v>1990</v>
      </c>
      <c r="F605" s="18">
        <v>200436</v>
      </c>
      <c r="G605" s="18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>
      <c r="A606" s="8">
        <f>Evaporation!A606</f>
        <v>32994</v>
      </c>
      <c r="B606" s="18">
        <v>162958</v>
      </c>
      <c r="D606" s="21" t="s">
        <v>43</v>
      </c>
      <c r="E606">
        <f t="shared" si="10"/>
        <v>1990</v>
      </c>
      <c r="F606" s="18">
        <v>162958</v>
      </c>
      <c r="G606" s="18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>
      <c r="A607" s="8">
        <f>Evaporation!A607</f>
        <v>33025</v>
      </c>
      <c r="B607" s="18">
        <v>16167</v>
      </c>
      <c r="D607" s="21" t="s">
        <v>43</v>
      </c>
      <c r="E607">
        <f t="shared" si="10"/>
        <v>1990</v>
      </c>
      <c r="F607" s="18">
        <v>16167</v>
      </c>
      <c r="G607" s="18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>
      <c r="A608" s="8">
        <f>Evaporation!A608</f>
        <v>33055</v>
      </c>
      <c r="B608" s="18">
        <v>3130</v>
      </c>
      <c r="D608" s="21" t="s">
        <v>43</v>
      </c>
      <c r="E608">
        <f t="shared" si="10"/>
        <v>1990</v>
      </c>
      <c r="F608" s="18">
        <v>3130</v>
      </c>
      <c r="G608" s="18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>
      <c r="A609" s="8">
        <f>Evaporation!A609</f>
        <v>33086</v>
      </c>
      <c r="B609" s="18">
        <v>3678</v>
      </c>
      <c r="D609" s="21" t="s">
        <v>43</v>
      </c>
      <c r="E609">
        <f t="shared" si="10"/>
        <v>1990</v>
      </c>
      <c r="F609" s="18">
        <v>3678</v>
      </c>
      <c r="G609" s="18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>
      <c r="A610" s="8">
        <f>Evaporation!A610</f>
        <v>33117</v>
      </c>
      <c r="B610" s="18">
        <v>0</v>
      </c>
      <c r="D610" s="21" t="s">
        <v>43</v>
      </c>
      <c r="E610">
        <f t="shared" si="10"/>
        <v>1990</v>
      </c>
      <c r="F610" s="18">
        <v>0</v>
      </c>
      <c r="G610" s="18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>
      <c r="A611" s="8">
        <f>Evaporation!A611</f>
        <v>33147</v>
      </c>
      <c r="B611" s="18">
        <v>0</v>
      </c>
      <c r="D611" s="21" t="s">
        <v>43</v>
      </c>
      <c r="E611">
        <f t="shared" si="10"/>
        <v>1990</v>
      </c>
      <c r="F611" s="18">
        <v>0</v>
      </c>
      <c r="G611" s="18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>
      <c r="A612" s="8">
        <f>Evaporation!A612</f>
        <v>33178</v>
      </c>
      <c r="B612" s="18">
        <v>2079</v>
      </c>
      <c r="D612" s="21" t="s">
        <v>43</v>
      </c>
      <c r="E612">
        <f t="shared" si="10"/>
        <v>1990</v>
      </c>
      <c r="F612" s="18">
        <v>2079</v>
      </c>
      <c r="G612" s="18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>
      <c r="A613" s="8">
        <f>Evaporation!A613</f>
        <v>33208</v>
      </c>
      <c r="B613" s="18">
        <v>719</v>
      </c>
      <c r="C613">
        <f>SUM(B602:B613)</f>
        <v>478301</v>
      </c>
      <c r="D613" s="21" t="s">
        <v>43</v>
      </c>
      <c r="E613">
        <f t="shared" si="10"/>
        <v>1990</v>
      </c>
      <c r="F613" s="18">
        <v>719</v>
      </c>
      <c r="G613" s="18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>
      <c r="A614" s="8">
        <f>Evaporation!A614</f>
        <v>33239</v>
      </c>
      <c r="B614" s="18">
        <v>5608</v>
      </c>
      <c r="D614" s="21" t="s">
        <v>43</v>
      </c>
      <c r="E614">
        <f t="shared" si="10"/>
        <v>1991</v>
      </c>
      <c r="F614" s="18">
        <v>5608</v>
      </c>
      <c r="G614" s="18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>
      <c r="A615" s="8">
        <f>Evaporation!A615</f>
        <v>33270</v>
      </c>
      <c r="B615" s="18">
        <v>3846</v>
      </c>
      <c r="D615" s="21" t="s">
        <v>43</v>
      </c>
      <c r="E615">
        <f t="shared" si="10"/>
        <v>1991</v>
      </c>
      <c r="F615" s="18">
        <v>3846</v>
      </c>
      <c r="G615" s="18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>
      <c r="A616" s="8">
        <f>Evaporation!A616</f>
        <v>33298</v>
      </c>
      <c r="B616" s="18">
        <v>3477</v>
      </c>
      <c r="D616" s="21" t="s">
        <v>43</v>
      </c>
      <c r="E616">
        <f t="shared" si="10"/>
        <v>1991</v>
      </c>
      <c r="F616" s="18">
        <v>3477</v>
      </c>
      <c r="G616" s="18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>
      <c r="A617" s="8">
        <f>Evaporation!A617</f>
        <v>33329</v>
      </c>
      <c r="B617" s="18">
        <v>15272</v>
      </c>
      <c r="D617" s="21" t="s">
        <v>43</v>
      </c>
      <c r="E617">
        <f t="shared" si="10"/>
        <v>1991</v>
      </c>
      <c r="F617" s="18">
        <v>15272</v>
      </c>
      <c r="G617" s="18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>
      <c r="A618" s="8">
        <f>Evaporation!A618</f>
        <v>33359</v>
      </c>
      <c r="B618" s="18">
        <v>15990</v>
      </c>
      <c r="D618" s="21" t="s">
        <v>43</v>
      </c>
      <c r="E618">
        <f t="shared" si="10"/>
        <v>1991</v>
      </c>
      <c r="F618" s="18">
        <v>15990</v>
      </c>
      <c r="G618" s="18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>
      <c r="A619" s="8">
        <f>Evaporation!A619</f>
        <v>33390</v>
      </c>
      <c r="B619" s="18">
        <v>20836.425599999999</v>
      </c>
      <c r="D619" s="21" t="s">
        <v>43</v>
      </c>
      <c r="E619">
        <f t="shared" si="10"/>
        <v>1991</v>
      </c>
      <c r="F619" s="18">
        <v>20836.425599999999</v>
      </c>
      <c r="G619" s="18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>
      <c r="A620" s="8">
        <f>Evaporation!A620</f>
        <v>33420</v>
      </c>
      <c r="B620" s="18">
        <v>1454.1744000000001</v>
      </c>
      <c r="D620" s="21" t="s">
        <v>43</v>
      </c>
      <c r="E620">
        <f t="shared" si="10"/>
        <v>1991</v>
      </c>
      <c r="F620" s="18">
        <v>1454.1744000000001</v>
      </c>
      <c r="G620" s="18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>
      <c r="A621" s="8">
        <f>Evaporation!A621</f>
        <v>33451</v>
      </c>
      <c r="B621" s="18">
        <v>1496.4576</v>
      </c>
      <c r="D621" s="21" t="s">
        <v>43</v>
      </c>
      <c r="E621">
        <f t="shared" si="10"/>
        <v>1991</v>
      </c>
      <c r="F621" s="18">
        <v>1496.4576</v>
      </c>
      <c r="G621" s="18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>
      <c r="A622" s="8">
        <f>Evaporation!A622</f>
        <v>33482</v>
      </c>
      <c r="B622" s="18">
        <v>4031.6112000000003</v>
      </c>
      <c r="D622" s="21" t="s">
        <v>43</v>
      </c>
      <c r="E622">
        <f t="shared" si="10"/>
        <v>1991</v>
      </c>
      <c r="F622" s="18">
        <v>4031.6112000000003</v>
      </c>
      <c r="G622" s="18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>
      <c r="A623" s="8">
        <f>Evaporation!A623</f>
        <v>33512</v>
      </c>
      <c r="B623" s="18">
        <v>41808.892800000001</v>
      </c>
      <c r="D623" s="21" t="s">
        <v>43</v>
      </c>
      <c r="E623">
        <f t="shared" si="10"/>
        <v>1991</v>
      </c>
      <c r="F623" s="18">
        <v>41808.892800000001</v>
      </c>
      <c r="G623" s="18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>
      <c r="A624" s="8">
        <f>Evaporation!A624</f>
        <v>33543</v>
      </c>
      <c r="B624" s="18">
        <v>19751.7696</v>
      </c>
      <c r="D624" s="21" t="s">
        <v>43</v>
      </c>
      <c r="E624">
        <f t="shared" si="10"/>
        <v>1991</v>
      </c>
      <c r="F624" s="18">
        <v>19751.7696</v>
      </c>
      <c r="G624" s="18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>
      <c r="A625" s="8">
        <f>Evaporation!A625</f>
        <v>33573</v>
      </c>
      <c r="B625" s="18">
        <v>149335.0704</v>
      </c>
      <c r="C625">
        <f>SUM(B614:B625)</f>
        <v>282907.40159999998</v>
      </c>
      <c r="D625" s="21" t="s">
        <v>43</v>
      </c>
      <c r="E625">
        <f t="shared" si="10"/>
        <v>1991</v>
      </c>
      <c r="F625" s="18">
        <v>149335.0704</v>
      </c>
      <c r="G625" s="18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>
      <c r="A626" s="8">
        <f>Evaporation!A626</f>
        <v>33604</v>
      </c>
      <c r="B626" s="18">
        <v>49346.332800000004</v>
      </c>
      <c r="D626" s="21" t="s">
        <v>43</v>
      </c>
      <c r="E626">
        <f t="shared" si="10"/>
        <v>1992</v>
      </c>
      <c r="F626" s="18">
        <v>49346.332800000004</v>
      </c>
      <c r="G626" s="18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>
      <c r="A627" s="8">
        <f>Evaporation!A627</f>
        <v>33635</v>
      </c>
      <c r="B627" s="18">
        <v>34922.246400000004</v>
      </c>
      <c r="D627" s="21" t="s">
        <v>43</v>
      </c>
      <c r="E627">
        <f t="shared" si="10"/>
        <v>1992</v>
      </c>
      <c r="F627" s="18">
        <v>34922.246400000004</v>
      </c>
      <c r="G627" s="18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>
      <c r="A628" s="8">
        <f>Evaporation!A628</f>
        <v>33664</v>
      </c>
      <c r="B628" s="18">
        <v>30997.2624</v>
      </c>
      <c r="D628" s="21" t="s">
        <v>43</v>
      </c>
      <c r="E628">
        <f t="shared" si="10"/>
        <v>1992</v>
      </c>
      <c r="F628" s="18">
        <v>30997.2624</v>
      </c>
      <c r="G628" s="18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>
      <c r="A629" s="8">
        <f>Evaporation!A629</f>
        <v>33695</v>
      </c>
      <c r="B629" s="18">
        <v>10574.4768</v>
      </c>
      <c r="D629" s="21" t="s">
        <v>43</v>
      </c>
      <c r="E629">
        <f t="shared" si="10"/>
        <v>1992</v>
      </c>
      <c r="F629" s="18">
        <v>10574.4768</v>
      </c>
      <c r="G629" s="18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>
      <c r="A630" s="8">
        <f>Evaporation!A630</f>
        <v>33725</v>
      </c>
      <c r="B630" s="18">
        <v>15479.328</v>
      </c>
      <c r="D630" s="21" t="s">
        <v>43</v>
      </c>
      <c r="E630">
        <f t="shared" si="10"/>
        <v>1992</v>
      </c>
      <c r="F630" s="18">
        <v>15479.328</v>
      </c>
      <c r="G630" s="18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>
      <c r="A631" s="8">
        <f>Evaporation!A631</f>
        <v>33756</v>
      </c>
      <c r="B631" s="18">
        <v>22259.3472</v>
      </c>
      <c r="D631" s="21" t="s">
        <v>43</v>
      </c>
      <c r="E631">
        <f t="shared" si="10"/>
        <v>1992</v>
      </c>
      <c r="F631" s="18">
        <v>22259.3472</v>
      </c>
      <c r="G631" s="18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>
      <c r="A632" s="8">
        <f>Evaporation!A632</f>
        <v>33786</v>
      </c>
      <c r="B632" s="18">
        <v>4884.6288000000004</v>
      </c>
      <c r="D632" s="21" t="s">
        <v>43</v>
      </c>
      <c r="E632">
        <f t="shared" si="10"/>
        <v>1992</v>
      </c>
      <c r="F632" s="18">
        <v>4884.6288000000004</v>
      </c>
      <c r="G632" s="18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>
      <c r="A633" s="8">
        <f>Evaporation!A633</f>
        <v>33817</v>
      </c>
      <c r="B633" s="18">
        <v>2684.0639999999999</v>
      </c>
      <c r="D633" s="21" t="s">
        <v>43</v>
      </c>
      <c r="E633">
        <f t="shared" si="10"/>
        <v>1992</v>
      </c>
      <c r="F633" s="18">
        <v>2684.0639999999999</v>
      </c>
      <c r="G633" s="18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>
      <c r="A634" s="8">
        <f>Evaporation!A634</f>
        <v>33848</v>
      </c>
      <c r="B634" s="18">
        <v>2687.7408</v>
      </c>
      <c r="D634" s="21" t="s">
        <v>43</v>
      </c>
      <c r="E634">
        <f t="shared" si="10"/>
        <v>1992</v>
      </c>
      <c r="F634" s="18">
        <v>2687.7408</v>
      </c>
      <c r="G634" s="18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>
      <c r="A635" s="8">
        <f>Evaporation!A635</f>
        <v>33878</v>
      </c>
      <c r="B635" s="18">
        <v>1729.9344000000001</v>
      </c>
      <c r="D635" s="21" t="s">
        <v>43</v>
      </c>
      <c r="E635">
        <f t="shared" si="10"/>
        <v>1992</v>
      </c>
      <c r="F635" s="18">
        <v>1729.9344000000001</v>
      </c>
      <c r="G635" s="18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>
      <c r="A636" s="8">
        <f>Evaporation!A636</f>
        <v>33909</v>
      </c>
      <c r="B636" s="18">
        <v>3781.5888</v>
      </c>
      <c r="D636" s="21" t="s">
        <v>43</v>
      </c>
      <c r="E636">
        <f t="shared" si="10"/>
        <v>1992</v>
      </c>
      <c r="F636" s="18">
        <v>3781.5888</v>
      </c>
      <c r="G636" s="18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>
      <c r="A637" s="8">
        <f>Evaporation!A637</f>
        <v>33939</v>
      </c>
      <c r="B637" s="18">
        <v>26425.161599999999</v>
      </c>
      <c r="C637">
        <f>SUM(B626:B637)</f>
        <v>205772.11200000002</v>
      </c>
      <c r="D637" s="21" t="s">
        <v>43</v>
      </c>
      <c r="E637">
        <f t="shared" si="10"/>
        <v>1992</v>
      </c>
      <c r="F637" s="18">
        <v>26425.161599999999</v>
      </c>
      <c r="G637" s="18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>
      <c r="A638" s="8">
        <f>Evaporation!A638</f>
        <v>33970</v>
      </c>
      <c r="B638" s="18">
        <v>9414.4464000000007</v>
      </c>
      <c r="D638" s="21" t="s">
        <v>43</v>
      </c>
      <c r="E638">
        <f t="shared" si="10"/>
        <v>1993</v>
      </c>
      <c r="F638" s="18">
        <v>9414.4464000000007</v>
      </c>
      <c r="G638" s="18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>
      <c r="A639" s="8">
        <f>Evaporation!A639</f>
        <v>34001</v>
      </c>
      <c r="B639" s="18">
        <v>50787.638400000003</v>
      </c>
      <c r="D639" s="21" t="s">
        <v>43</v>
      </c>
      <c r="E639">
        <f t="shared" si="10"/>
        <v>1993</v>
      </c>
      <c r="F639" s="18">
        <v>50787.638400000003</v>
      </c>
      <c r="G639" s="18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>
      <c r="A640" s="8">
        <f>Evaporation!A640</f>
        <v>34029</v>
      </c>
      <c r="B640" s="18">
        <v>34043.491200000004</v>
      </c>
      <c r="D640" s="21" t="s">
        <v>43</v>
      </c>
      <c r="E640">
        <f t="shared" si="10"/>
        <v>1993</v>
      </c>
      <c r="F640" s="18">
        <v>34043.491200000004</v>
      </c>
      <c r="G640" s="18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>
      <c r="A641" s="8">
        <f>Evaporation!A641</f>
        <v>34060</v>
      </c>
      <c r="B641" s="18">
        <v>17997.936000000002</v>
      </c>
      <c r="D641" s="21" t="s">
        <v>43</v>
      </c>
      <c r="E641">
        <f t="shared" si="10"/>
        <v>1993</v>
      </c>
      <c r="F641" s="18">
        <v>17997.936000000002</v>
      </c>
      <c r="G641" s="18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>
      <c r="A642" s="8">
        <f>Evaporation!A642</f>
        <v>34090</v>
      </c>
      <c r="B642" s="18">
        <v>46061.112000000001</v>
      </c>
      <c r="D642" s="21" t="s">
        <v>43</v>
      </c>
      <c r="E642">
        <f t="shared" si="10"/>
        <v>1993</v>
      </c>
      <c r="F642" s="18">
        <v>46061.112000000001</v>
      </c>
      <c r="G642" s="18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>
      <c r="A643" s="8">
        <f>Evaporation!A643</f>
        <v>34121</v>
      </c>
      <c r="B643" s="18">
        <v>57852.609600000003</v>
      </c>
      <c r="D643" s="21" t="s">
        <v>43</v>
      </c>
      <c r="E643">
        <f t="shared" ref="E643:E706" si="11">YEAR(A643)</f>
        <v>1993</v>
      </c>
      <c r="F643" s="18">
        <v>57852.609600000003</v>
      </c>
      <c r="G643" s="18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>
      <c r="A644" s="8">
        <f>Evaporation!A644</f>
        <v>34151</v>
      </c>
      <c r="B644" s="18">
        <v>1419.2447999999999</v>
      </c>
      <c r="D644" s="21" t="s">
        <v>43</v>
      </c>
      <c r="E644">
        <f t="shared" si="11"/>
        <v>1993</v>
      </c>
      <c r="F644" s="18">
        <v>1419.2447999999999</v>
      </c>
      <c r="G644" s="18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>
      <c r="A645" s="8">
        <f>Evaporation!A645</f>
        <v>34182</v>
      </c>
      <c r="B645" s="18">
        <v>441.21600000000001</v>
      </c>
      <c r="D645" s="21" t="s">
        <v>43</v>
      </c>
      <c r="E645">
        <f t="shared" si="11"/>
        <v>1993</v>
      </c>
      <c r="F645" s="18">
        <v>441.21600000000001</v>
      </c>
      <c r="G645" s="18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>
      <c r="A646" s="8">
        <f>Evaporation!A646</f>
        <v>34213</v>
      </c>
      <c r="B646" s="18">
        <v>2492.8704000000002</v>
      </c>
      <c r="E646">
        <f t="shared" si="11"/>
        <v>1993</v>
      </c>
      <c r="F646" s="18">
        <v>2492.8704000000002</v>
      </c>
      <c r="G646" s="18"/>
    </row>
    <row r="647" spans="1:19">
      <c r="A647" s="8">
        <f>Evaporation!A647</f>
        <v>34243</v>
      </c>
      <c r="B647" s="18">
        <v>34971.883200000004</v>
      </c>
      <c r="E647">
        <f t="shared" si="11"/>
        <v>1993</v>
      </c>
      <c r="F647" s="18">
        <v>34971.883200000004</v>
      </c>
      <c r="G647" s="18"/>
    </row>
    <row r="648" spans="1:19">
      <c r="A648" s="8">
        <f>Evaporation!A648</f>
        <v>34274</v>
      </c>
      <c r="B648" s="18">
        <v>6344.3184000000001</v>
      </c>
      <c r="E648">
        <f t="shared" si="11"/>
        <v>1993</v>
      </c>
      <c r="F648" s="18">
        <v>6344.3184000000001</v>
      </c>
      <c r="G648" s="18"/>
    </row>
    <row r="649" spans="1:19">
      <c r="A649" s="8">
        <f>Evaporation!A649</f>
        <v>34304</v>
      </c>
      <c r="B649" s="18">
        <v>18994.3488</v>
      </c>
      <c r="C649">
        <f>SUM(B638:B649)</f>
        <v>280821.1152</v>
      </c>
      <c r="E649">
        <f t="shared" si="11"/>
        <v>1993</v>
      </c>
      <c r="F649" s="18">
        <v>18994.3488</v>
      </c>
      <c r="G649" s="18"/>
    </row>
    <row r="650" spans="1:19">
      <c r="A650" s="8">
        <f>Evaporation!A650</f>
        <v>34335</v>
      </c>
      <c r="B650" s="18">
        <v>8493.4079999999994</v>
      </c>
      <c r="E650">
        <f t="shared" si="11"/>
        <v>1994</v>
      </c>
      <c r="F650" s="18">
        <v>8493.4079999999994</v>
      </c>
      <c r="G650" s="18"/>
    </row>
    <row r="651" spans="1:19">
      <c r="A651" s="8">
        <f>Evaporation!A651</f>
        <v>34366</v>
      </c>
      <c r="B651" s="18">
        <v>16858.128000000001</v>
      </c>
      <c r="E651">
        <f t="shared" si="11"/>
        <v>1994</v>
      </c>
      <c r="F651" s="18">
        <v>16858.128000000001</v>
      </c>
      <c r="G651" s="18"/>
    </row>
    <row r="652" spans="1:19">
      <c r="A652" s="8">
        <f>Evaporation!A652</f>
        <v>34394</v>
      </c>
      <c r="B652" s="18">
        <v>15756.9264</v>
      </c>
      <c r="E652">
        <f t="shared" si="11"/>
        <v>1994</v>
      </c>
      <c r="F652" s="18">
        <v>15756.9264</v>
      </c>
      <c r="G652" s="18"/>
    </row>
    <row r="653" spans="1:19">
      <c r="A653" s="8">
        <f>Evaporation!A653</f>
        <v>34425</v>
      </c>
      <c r="B653" s="18">
        <v>5605.2816000000003</v>
      </c>
      <c r="E653">
        <f t="shared" si="11"/>
        <v>1994</v>
      </c>
      <c r="F653" s="18">
        <v>5605.2816000000003</v>
      </c>
      <c r="G653" s="18"/>
    </row>
    <row r="654" spans="1:19">
      <c r="A654" s="8">
        <f>Evaporation!A654</f>
        <v>34455</v>
      </c>
      <c r="B654" s="18">
        <v>51743.606400000004</v>
      </c>
      <c r="E654">
        <f t="shared" si="11"/>
        <v>1994</v>
      </c>
      <c r="F654" s="18">
        <v>51743.606400000004</v>
      </c>
      <c r="G654" s="18"/>
    </row>
    <row r="655" spans="1:19">
      <c r="A655" s="8">
        <f>Evaporation!A655</f>
        <v>34486</v>
      </c>
      <c r="B655" s="18">
        <v>3833.0639999999999</v>
      </c>
      <c r="E655">
        <f t="shared" si="11"/>
        <v>1994</v>
      </c>
      <c r="F655" s="18">
        <v>3833.0639999999999</v>
      </c>
      <c r="G655" s="18"/>
    </row>
    <row r="656" spans="1:19">
      <c r="A656" s="8">
        <f>Evaporation!A656</f>
        <v>34516</v>
      </c>
      <c r="B656" s="18">
        <v>16290.062400000001</v>
      </c>
      <c r="E656">
        <f t="shared" si="11"/>
        <v>1994</v>
      </c>
      <c r="F656" s="18">
        <v>16290.062400000001</v>
      </c>
      <c r="G656" s="18"/>
    </row>
    <row r="657" spans="1:7">
      <c r="A657" s="8">
        <f>Evaporation!A657</f>
        <v>34547</v>
      </c>
      <c r="B657" s="18">
        <v>705.94560000000001</v>
      </c>
      <c r="E657">
        <f t="shared" si="11"/>
        <v>1994</v>
      </c>
      <c r="F657" s="18">
        <v>705.94560000000001</v>
      </c>
      <c r="G657" s="18"/>
    </row>
    <row r="658" spans="1:7">
      <c r="A658" s="8">
        <f>Evaporation!A658</f>
        <v>34578</v>
      </c>
      <c r="B658" s="18">
        <v>9241.6368000000002</v>
      </c>
      <c r="E658">
        <f t="shared" si="11"/>
        <v>1994</v>
      </c>
      <c r="F658" s="18">
        <v>9241.6368000000002</v>
      </c>
      <c r="G658" s="18"/>
    </row>
    <row r="659" spans="1:7">
      <c r="A659" s="8">
        <f>Evaporation!A659</f>
        <v>34608</v>
      </c>
      <c r="B659" s="18">
        <v>22356.7824</v>
      </c>
      <c r="E659">
        <f t="shared" si="11"/>
        <v>1994</v>
      </c>
      <c r="F659" s="18">
        <v>22356.7824</v>
      </c>
      <c r="G659" s="18"/>
    </row>
    <row r="660" spans="1:7">
      <c r="A660" s="8">
        <f>Evaporation!A660</f>
        <v>34639</v>
      </c>
      <c r="B660" s="18">
        <v>80374.847999999998</v>
      </c>
      <c r="E660">
        <f t="shared" si="11"/>
        <v>1994</v>
      </c>
      <c r="F660" s="18">
        <v>80374.847999999998</v>
      </c>
      <c r="G660" s="18"/>
    </row>
    <row r="661" spans="1:7">
      <c r="A661" s="8">
        <f>Evaporation!A661</f>
        <v>34669</v>
      </c>
      <c r="B661" s="18">
        <v>23913.907200000001</v>
      </c>
      <c r="C661">
        <f>SUM(B650:B661)</f>
        <v>255173.5968</v>
      </c>
      <c r="E661">
        <f t="shared" si="11"/>
        <v>1994</v>
      </c>
      <c r="F661" s="18">
        <v>23913.907200000001</v>
      </c>
      <c r="G661" s="18"/>
    </row>
    <row r="662" spans="1:7">
      <c r="A662" s="8">
        <f>Evaporation!A662</f>
        <v>34700</v>
      </c>
      <c r="B662" s="18">
        <v>12061.742400000001</v>
      </c>
      <c r="E662">
        <f t="shared" si="11"/>
        <v>1995</v>
      </c>
      <c r="F662" s="18">
        <v>12061.742400000001</v>
      </c>
      <c r="G662" s="18"/>
    </row>
    <row r="663" spans="1:7">
      <c r="A663" s="8">
        <f>Evaporation!A663</f>
        <v>34731</v>
      </c>
      <c r="B663" s="18">
        <v>3165.7248</v>
      </c>
      <c r="E663">
        <f t="shared" si="11"/>
        <v>1995</v>
      </c>
      <c r="F663" s="18">
        <v>3165.7248</v>
      </c>
      <c r="G663" s="18"/>
    </row>
    <row r="664" spans="1:7">
      <c r="A664" s="8">
        <f>Evaporation!A664</f>
        <v>34759</v>
      </c>
      <c r="B664" s="18">
        <v>25075.776000000002</v>
      </c>
      <c r="E664">
        <f t="shared" si="11"/>
        <v>1995</v>
      </c>
      <c r="F664" s="18">
        <v>25075.776000000002</v>
      </c>
      <c r="G664" s="18"/>
    </row>
    <row r="665" spans="1:7">
      <c r="A665" s="8">
        <f>Evaporation!A665</f>
        <v>34790</v>
      </c>
      <c r="B665" s="18">
        <v>27015.288</v>
      </c>
      <c r="E665">
        <f t="shared" si="11"/>
        <v>1995</v>
      </c>
      <c r="F665" s="18">
        <v>27015.288</v>
      </c>
      <c r="G665" s="18"/>
    </row>
    <row r="666" spans="1:7">
      <c r="A666" s="8">
        <f>Evaporation!A666</f>
        <v>34820</v>
      </c>
      <c r="B666" s="18">
        <v>68642.179199999999</v>
      </c>
      <c r="E666">
        <f t="shared" si="11"/>
        <v>1995</v>
      </c>
      <c r="F666" s="18">
        <v>68642.179199999999</v>
      </c>
      <c r="G666" s="18"/>
    </row>
    <row r="667" spans="1:7">
      <c r="A667" s="8">
        <f>Evaporation!A667</f>
        <v>34851</v>
      </c>
      <c r="B667" s="18">
        <v>7399.56</v>
      </c>
      <c r="E667">
        <f t="shared" si="11"/>
        <v>1995</v>
      </c>
      <c r="F667" s="18">
        <v>7399.56</v>
      </c>
      <c r="G667" s="18"/>
    </row>
    <row r="668" spans="1:7">
      <c r="A668" s="8">
        <f>Evaporation!A668</f>
        <v>34881</v>
      </c>
      <c r="B668" s="18">
        <v>3752.1743999999999</v>
      </c>
      <c r="E668">
        <f t="shared" si="11"/>
        <v>1995</v>
      </c>
      <c r="F668" s="18">
        <v>3752.1743999999999</v>
      </c>
      <c r="G668" s="18"/>
    </row>
    <row r="669" spans="1:7">
      <c r="A669" s="8">
        <f>Evaporation!A669</f>
        <v>34912</v>
      </c>
      <c r="B669" s="18">
        <v>9465.9215999999997</v>
      </c>
      <c r="E669">
        <f t="shared" si="11"/>
        <v>1995</v>
      </c>
      <c r="F669" s="18">
        <v>9465.9215999999997</v>
      </c>
      <c r="G669" s="18"/>
    </row>
    <row r="670" spans="1:7">
      <c r="A670" s="8">
        <f>Evaporation!A670</f>
        <v>34943</v>
      </c>
      <c r="B670" s="18">
        <v>1255.6272000000001</v>
      </c>
      <c r="E670">
        <f t="shared" si="11"/>
        <v>1995</v>
      </c>
      <c r="F670" s="18">
        <v>1255.6272000000001</v>
      </c>
      <c r="G670" s="18"/>
    </row>
    <row r="671" spans="1:7">
      <c r="A671" s="8">
        <f>Evaporation!A671</f>
        <v>34973</v>
      </c>
      <c r="B671" s="18">
        <v>1884.36</v>
      </c>
      <c r="E671">
        <f t="shared" si="11"/>
        <v>1995</v>
      </c>
      <c r="F671" s="18">
        <v>1884.36</v>
      </c>
      <c r="G671" s="18"/>
    </row>
    <row r="672" spans="1:7">
      <c r="A672" s="8">
        <f>Evaporation!A672</f>
        <v>35004</v>
      </c>
      <c r="B672" s="18">
        <v>3908.4384</v>
      </c>
      <c r="E672">
        <f t="shared" si="11"/>
        <v>1995</v>
      </c>
      <c r="F672" s="18">
        <v>3908.4384</v>
      </c>
      <c r="G672" s="18"/>
    </row>
    <row r="673" spans="1:7">
      <c r="A673" s="8">
        <f>Evaporation!A673</f>
        <v>35034</v>
      </c>
      <c r="B673" s="18">
        <v>3544.4351999999999</v>
      </c>
      <c r="C673">
        <f>SUM(B662:B673)</f>
        <v>167171.22719999996</v>
      </c>
      <c r="E673">
        <f t="shared" si="11"/>
        <v>1995</v>
      </c>
      <c r="F673" s="18">
        <v>3544.4351999999999</v>
      </c>
      <c r="G673" s="18"/>
    </row>
    <row r="674" spans="1:7">
      <c r="A674" s="8">
        <f>Evaporation!A674</f>
        <v>35065</v>
      </c>
      <c r="B674" s="18">
        <v>2261.232</v>
      </c>
      <c r="E674">
        <f t="shared" si="11"/>
        <v>1996</v>
      </c>
      <c r="F674" s="18">
        <v>2261.232</v>
      </c>
      <c r="G674" s="18"/>
    </row>
    <row r="675" spans="1:7">
      <c r="A675" s="8">
        <f>Evaporation!A675</f>
        <v>35096</v>
      </c>
      <c r="B675" s="18">
        <v>2016.7248</v>
      </c>
      <c r="E675">
        <f t="shared" si="11"/>
        <v>1996</v>
      </c>
      <c r="F675" s="18">
        <v>2016.7248</v>
      </c>
      <c r="G675" s="18"/>
    </row>
    <row r="676" spans="1:7">
      <c r="A676" s="8">
        <f>Evaporation!A676</f>
        <v>35125</v>
      </c>
      <c r="B676" s="18">
        <v>3299.9279999999999</v>
      </c>
      <c r="E676">
        <f t="shared" si="11"/>
        <v>1996</v>
      </c>
      <c r="F676" s="18">
        <v>3299.9279999999999</v>
      </c>
      <c r="G676" s="18"/>
    </row>
    <row r="677" spans="1:7">
      <c r="A677" s="8">
        <f>Evaporation!A677</f>
        <v>35156</v>
      </c>
      <c r="B677" s="18">
        <v>3116.0880000000002</v>
      </c>
      <c r="E677">
        <f t="shared" si="11"/>
        <v>1996</v>
      </c>
      <c r="F677" s="18">
        <v>3116.0880000000002</v>
      </c>
      <c r="G677" s="18"/>
    </row>
    <row r="678" spans="1:7">
      <c r="A678" s="8">
        <f>Evaporation!A678</f>
        <v>35186</v>
      </c>
      <c r="B678" s="18">
        <v>1178.4144000000001</v>
      </c>
      <c r="E678">
        <f t="shared" si="11"/>
        <v>1996</v>
      </c>
      <c r="F678" s="18">
        <v>1178.4144000000001</v>
      </c>
      <c r="G678" s="18"/>
    </row>
    <row r="679" spans="1:7">
      <c r="A679" s="8">
        <f>Evaporation!A679</f>
        <v>35217</v>
      </c>
      <c r="B679" s="18">
        <v>694.91520000000003</v>
      </c>
      <c r="E679">
        <f t="shared" si="11"/>
        <v>1996</v>
      </c>
      <c r="F679" s="18">
        <v>694.91520000000003</v>
      </c>
      <c r="G679" s="18"/>
    </row>
    <row r="680" spans="1:7">
      <c r="A680" s="8">
        <f>Evaporation!A680</f>
        <v>35247</v>
      </c>
      <c r="B680" s="18">
        <v>5.5152000000000001</v>
      </c>
      <c r="E680">
        <f t="shared" si="11"/>
        <v>1996</v>
      </c>
      <c r="F680" s="18">
        <v>5.5152000000000001</v>
      </c>
      <c r="G680" s="18"/>
    </row>
    <row r="681" spans="1:7">
      <c r="A681" s="8">
        <f>Evaporation!A681</f>
        <v>35278</v>
      </c>
      <c r="B681" s="18">
        <v>97.435200000000009</v>
      </c>
      <c r="E681">
        <f t="shared" si="11"/>
        <v>1996</v>
      </c>
      <c r="F681" s="18">
        <v>97.435200000000009</v>
      </c>
      <c r="G681" s="18"/>
    </row>
    <row r="682" spans="1:7">
      <c r="A682" s="8">
        <f>Evaporation!A682</f>
        <v>35309</v>
      </c>
      <c r="B682" s="18">
        <v>4083.0864000000001</v>
      </c>
      <c r="E682">
        <f t="shared" si="11"/>
        <v>1996</v>
      </c>
      <c r="F682" s="18">
        <v>4083.0864000000001</v>
      </c>
      <c r="G682" s="18"/>
    </row>
    <row r="683" spans="1:7">
      <c r="A683" s="8">
        <f>Evaporation!A683</f>
        <v>35339</v>
      </c>
      <c r="B683" s="18">
        <v>10144.2912</v>
      </c>
      <c r="E683">
        <f t="shared" si="11"/>
        <v>1996</v>
      </c>
      <c r="F683" s="18">
        <v>10144.2912</v>
      </c>
      <c r="G683" s="18"/>
    </row>
    <row r="684" spans="1:7">
      <c r="A684" s="8">
        <f>Evaporation!A684</f>
        <v>35370</v>
      </c>
      <c r="B684" s="18">
        <v>41343.777600000001</v>
      </c>
      <c r="E684">
        <f t="shared" si="11"/>
        <v>1996</v>
      </c>
      <c r="F684" s="18">
        <v>41343.777600000001</v>
      </c>
      <c r="G684" s="18"/>
    </row>
    <row r="685" spans="1:7">
      <c r="A685" s="8">
        <f>Evaporation!A685</f>
        <v>35400</v>
      </c>
      <c r="B685" s="18">
        <v>13458.9264</v>
      </c>
      <c r="C685">
        <f>SUM(B674:B685)</f>
        <v>81700.334399999992</v>
      </c>
      <c r="E685">
        <f t="shared" si="11"/>
        <v>1996</v>
      </c>
      <c r="F685" s="18">
        <v>13458.9264</v>
      </c>
      <c r="G685" s="18"/>
    </row>
    <row r="686" spans="1:7">
      <c r="A686" s="8">
        <f>Evaporation!A686</f>
        <v>35431</v>
      </c>
      <c r="B686" s="18"/>
      <c r="E686">
        <f t="shared" si="11"/>
        <v>1997</v>
      </c>
      <c r="F686" s="18"/>
      <c r="G686" s="18"/>
    </row>
    <row r="687" spans="1:7">
      <c r="A687" s="8">
        <f>Evaporation!A687</f>
        <v>35462</v>
      </c>
      <c r="B687" s="18"/>
      <c r="E687">
        <f t="shared" si="11"/>
        <v>1997</v>
      </c>
      <c r="F687" s="18"/>
      <c r="G687" s="18"/>
    </row>
    <row r="688" spans="1:7">
      <c r="A688" s="8">
        <f>Evaporation!A688</f>
        <v>35490</v>
      </c>
      <c r="B688" s="18"/>
      <c r="E688">
        <f t="shared" si="11"/>
        <v>1997</v>
      </c>
      <c r="F688" s="18"/>
      <c r="G688" s="18"/>
    </row>
    <row r="689" spans="1:7">
      <c r="A689" s="8">
        <f>Evaporation!A689</f>
        <v>35521</v>
      </c>
      <c r="B689" s="18"/>
      <c r="E689">
        <f t="shared" si="11"/>
        <v>1997</v>
      </c>
      <c r="F689" s="18"/>
      <c r="G689" s="18"/>
    </row>
    <row r="690" spans="1:7">
      <c r="A690" s="8">
        <f>Evaporation!A690</f>
        <v>35551</v>
      </c>
      <c r="B690" s="18"/>
      <c r="E690">
        <f t="shared" si="11"/>
        <v>1997</v>
      </c>
      <c r="F690" s="18"/>
      <c r="G690" s="18"/>
    </row>
    <row r="691" spans="1:7">
      <c r="A691" s="8">
        <f>Evaporation!A691</f>
        <v>35582</v>
      </c>
      <c r="B691" s="18"/>
      <c r="E691">
        <f t="shared" si="11"/>
        <v>1997</v>
      </c>
      <c r="F691" s="18"/>
      <c r="G691" s="18"/>
    </row>
    <row r="692" spans="1:7">
      <c r="A692" s="8">
        <f>Evaporation!A692</f>
        <v>35612</v>
      </c>
      <c r="B692" s="18"/>
      <c r="E692">
        <f t="shared" si="11"/>
        <v>1997</v>
      </c>
      <c r="F692" s="18"/>
      <c r="G692" s="18"/>
    </row>
    <row r="693" spans="1:7">
      <c r="A693" s="8">
        <f>Evaporation!A693</f>
        <v>35643</v>
      </c>
      <c r="B693" s="18"/>
      <c r="E693">
        <f t="shared" si="11"/>
        <v>1997</v>
      </c>
      <c r="F693" s="18"/>
      <c r="G693" s="18"/>
    </row>
    <row r="694" spans="1:7">
      <c r="A694" s="8">
        <f>Evaporation!A694</f>
        <v>35674</v>
      </c>
      <c r="B694" s="18"/>
      <c r="E694">
        <f t="shared" si="11"/>
        <v>1997</v>
      </c>
      <c r="F694" s="18"/>
      <c r="G694" s="18"/>
    </row>
    <row r="695" spans="1:7">
      <c r="A695" s="8">
        <f>Evaporation!A695</f>
        <v>35704</v>
      </c>
      <c r="B695" s="18"/>
      <c r="E695">
        <f t="shared" si="11"/>
        <v>1997</v>
      </c>
      <c r="F695" s="18"/>
      <c r="G695" s="18"/>
    </row>
    <row r="696" spans="1:7">
      <c r="A696" s="8">
        <f>Evaporation!A696</f>
        <v>35735</v>
      </c>
      <c r="B696" s="18"/>
      <c r="E696">
        <f t="shared" si="11"/>
        <v>1997</v>
      </c>
      <c r="F696" s="18"/>
      <c r="G696" s="18"/>
    </row>
    <row r="697" spans="1:7">
      <c r="A697" s="8">
        <f>Evaporation!A697</f>
        <v>35765</v>
      </c>
      <c r="B697" s="18"/>
      <c r="C697">
        <f>SUM(B686:B697)</f>
        <v>0</v>
      </c>
      <c r="E697">
        <f t="shared" si="11"/>
        <v>1997</v>
      </c>
      <c r="F697" s="18"/>
      <c r="G697" s="18"/>
    </row>
    <row r="698" spans="1:7">
      <c r="A698" s="8">
        <f>Evaporation!A698</f>
        <v>35796</v>
      </c>
      <c r="B698" s="18"/>
      <c r="E698">
        <f t="shared" si="11"/>
        <v>1998</v>
      </c>
      <c r="F698" s="18"/>
      <c r="G698" s="18"/>
    </row>
    <row r="699" spans="1:7">
      <c r="A699" s="8">
        <f>Evaporation!A699</f>
        <v>35827</v>
      </c>
      <c r="B699" s="18"/>
      <c r="E699">
        <f t="shared" si="11"/>
        <v>1998</v>
      </c>
      <c r="F699" s="18"/>
      <c r="G699" s="18"/>
    </row>
    <row r="700" spans="1:7">
      <c r="A700" s="8">
        <f>Evaporation!A700</f>
        <v>35855</v>
      </c>
      <c r="B700" s="18"/>
      <c r="E700">
        <f t="shared" si="11"/>
        <v>1998</v>
      </c>
      <c r="F700" s="18"/>
      <c r="G700" s="18"/>
    </row>
    <row r="701" spans="1:7">
      <c r="A701" s="8">
        <f>Evaporation!A701</f>
        <v>35886</v>
      </c>
      <c r="B701" s="18"/>
      <c r="E701">
        <f t="shared" si="11"/>
        <v>1998</v>
      </c>
      <c r="F701" s="18"/>
      <c r="G701" s="18"/>
    </row>
    <row r="702" spans="1:7">
      <c r="A702" s="8">
        <f>Evaporation!A702</f>
        <v>35916</v>
      </c>
      <c r="B702" s="18"/>
      <c r="E702">
        <f t="shared" si="11"/>
        <v>1998</v>
      </c>
      <c r="F702" s="18"/>
      <c r="G702" s="18"/>
    </row>
    <row r="703" spans="1:7">
      <c r="A703" s="8">
        <f>Evaporation!A703</f>
        <v>35947</v>
      </c>
      <c r="B703" s="18"/>
      <c r="E703">
        <f t="shared" si="11"/>
        <v>1998</v>
      </c>
      <c r="F703" s="18"/>
      <c r="G703" s="18"/>
    </row>
    <row r="704" spans="1:7">
      <c r="A704" s="8">
        <f>Evaporation!A704</f>
        <v>35977</v>
      </c>
      <c r="B704" s="18"/>
      <c r="E704">
        <f t="shared" si="11"/>
        <v>1998</v>
      </c>
      <c r="F704" s="18"/>
      <c r="G704" s="18"/>
    </row>
    <row r="705" spans="1:7">
      <c r="A705" s="8">
        <f>Evaporation!A705</f>
        <v>36008</v>
      </c>
      <c r="B705" s="18"/>
      <c r="E705">
        <f t="shared" si="11"/>
        <v>1998</v>
      </c>
      <c r="F705" s="18"/>
      <c r="G705" s="18"/>
    </row>
    <row r="706" spans="1:7">
      <c r="A706" s="8">
        <f>Evaporation!A706</f>
        <v>36039</v>
      </c>
      <c r="B706" s="18"/>
      <c r="E706">
        <f t="shared" si="11"/>
        <v>1998</v>
      </c>
      <c r="F706" s="18"/>
      <c r="G706" s="18"/>
    </row>
    <row r="707" spans="1:7">
      <c r="A707" s="8">
        <f>Evaporation!A707</f>
        <v>36069</v>
      </c>
      <c r="B707" s="18"/>
      <c r="E707">
        <f t="shared" ref="E707:E770" si="12">YEAR(A707)</f>
        <v>1998</v>
      </c>
      <c r="F707" s="18"/>
      <c r="G707" s="18"/>
    </row>
    <row r="708" spans="1:7">
      <c r="A708" s="8">
        <f>Evaporation!A708</f>
        <v>36100</v>
      </c>
      <c r="B708" s="18"/>
      <c r="E708">
        <f t="shared" si="12"/>
        <v>1998</v>
      </c>
      <c r="F708" s="18"/>
      <c r="G708" s="18"/>
    </row>
    <row r="709" spans="1:7">
      <c r="A709" s="8">
        <f>Evaporation!A709</f>
        <v>36130</v>
      </c>
      <c r="B709" s="18"/>
      <c r="C709">
        <f>SUM(B698:B709)</f>
        <v>0</v>
      </c>
      <c r="E709">
        <f t="shared" si="12"/>
        <v>1998</v>
      </c>
      <c r="F709" s="18"/>
      <c r="G709" s="18"/>
    </row>
    <row r="710" spans="1:7">
      <c r="A710" s="8">
        <f>Evaporation!A710</f>
        <v>36161</v>
      </c>
      <c r="B710" s="18"/>
      <c r="E710">
        <f t="shared" si="12"/>
        <v>1999</v>
      </c>
      <c r="F710" s="18"/>
      <c r="G710" s="18"/>
    </row>
    <row r="711" spans="1:7">
      <c r="A711" s="8">
        <f>Evaporation!A711</f>
        <v>36192</v>
      </c>
      <c r="B711" s="18"/>
      <c r="E711">
        <f t="shared" si="12"/>
        <v>1999</v>
      </c>
      <c r="F711" s="18"/>
      <c r="G711" s="18"/>
    </row>
    <row r="712" spans="1:7">
      <c r="A712" s="8">
        <f>Evaporation!A712</f>
        <v>36220</v>
      </c>
      <c r="B712" s="18"/>
      <c r="E712">
        <f t="shared" si="12"/>
        <v>1999</v>
      </c>
      <c r="F712" s="18"/>
      <c r="G712" s="18"/>
    </row>
    <row r="713" spans="1:7">
      <c r="A713" s="8">
        <f>Evaporation!A713</f>
        <v>36251</v>
      </c>
      <c r="B713" s="18"/>
      <c r="E713">
        <f t="shared" si="12"/>
        <v>1999</v>
      </c>
      <c r="F713" s="18"/>
      <c r="G713" s="18"/>
    </row>
    <row r="714" spans="1:7">
      <c r="A714" s="8">
        <f>Evaporation!A714</f>
        <v>36281</v>
      </c>
      <c r="B714" s="18"/>
      <c r="E714">
        <f t="shared" si="12"/>
        <v>1999</v>
      </c>
      <c r="F714" s="18"/>
      <c r="G714" s="18"/>
    </row>
    <row r="715" spans="1:7">
      <c r="A715" s="8">
        <f>Evaporation!A715</f>
        <v>36312</v>
      </c>
      <c r="B715" s="18"/>
      <c r="E715">
        <f t="shared" si="12"/>
        <v>1999</v>
      </c>
      <c r="F715" s="18"/>
      <c r="G715" s="18"/>
    </row>
    <row r="716" spans="1:7">
      <c r="A716" s="8">
        <f>Evaporation!A716</f>
        <v>36342</v>
      </c>
      <c r="B716" s="18"/>
      <c r="E716">
        <f t="shared" si="12"/>
        <v>1999</v>
      </c>
      <c r="F716" s="18"/>
      <c r="G716" s="18"/>
    </row>
    <row r="717" spans="1:7">
      <c r="A717" s="8">
        <f>Evaporation!A717</f>
        <v>36373</v>
      </c>
      <c r="B717" s="18"/>
      <c r="E717">
        <f t="shared" si="12"/>
        <v>1999</v>
      </c>
      <c r="F717" s="18"/>
      <c r="G717" s="18"/>
    </row>
    <row r="718" spans="1:7">
      <c r="A718" s="8">
        <f>Evaporation!A718</f>
        <v>36404</v>
      </c>
      <c r="B718" s="18"/>
      <c r="E718">
        <f t="shared" si="12"/>
        <v>1999</v>
      </c>
      <c r="F718" s="18"/>
      <c r="G718" s="18"/>
    </row>
    <row r="719" spans="1:7">
      <c r="A719" s="8">
        <f>Evaporation!A719</f>
        <v>36434</v>
      </c>
      <c r="B719" s="18"/>
      <c r="E719">
        <f t="shared" si="12"/>
        <v>1999</v>
      </c>
      <c r="F719" s="18"/>
      <c r="G719" s="18"/>
    </row>
    <row r="720" spans="1:7">
      <c r="A720" s="8">
        <f>Evaporation!A720</f>
        <v>36465</v>
      </c>
      <c r="B720" s="18"/>
      <c r="E720">
        <f t="shared" si="12"/>
        <v>1999</v>
      </c>
      <c r="F720" s="18"/>
      <c r="G720" s="18"/>
    </row>
    <row r="721" spans="1:7">
      <c r="A721" s="8">
        <f>Evaporation!A721</f>
        <v>36495</v>
      </c>
      <c r="B721" s="18"/>
      <c r="C721">
        <f>SUM(B710:B721)</f>
        <v>0</v>
      </c>
      <c r="E721">
        <f t="shared" si="12"/>
        <v>1999</v>
      </c>
      <c r="F721" s="18"/>
      <c r="G721" s="18"/>
    </row>
    <row r="722" spans="1:7">
      <c r="A722" s="8">
        <f>Evaporation!A722</f>
        <v>36526</v>
      </c>
      <c r="B722" s="18"/>
      <c r="E722">
        <f t="shared" si="12"/>
        <v>2000</v>
      </c>
      <c r="F722" s="18"/>
      <c r="G722" s="18"/>
    </row>
    <row r="723" spans="1:7">
      <c r="A723" s="8">
        <f>Evaporation!A723</f>
        <v>36557</v>
      </c>
      <c r="B723" s="18"/>
      <c r="E723">
        <f t="shared" si="12"/>
        <v>2000</v>
      </c>
      <c r="F723" s="18"/>
      <c r="G723" s="18"/>
    </row>
    <row r="724" spans="1:7">
      <c r="A724" s="8">
        <f>Evaporation!A724</f>
        <v>36586</v>
      </c>
      <c r="B724" s="18"/>
      <c r="E724">
        <f t="shared" si="12"/>
        <v>2000</v>
      </c>
      <c r="F724" s="18"/>
      <c r="G724" s="18"/>
    </row>
    <row r="725" spans="1:7">
      <c r="A725" s="8">
        <f>Evaporation!A725</f>
        <v>36617</v>
      </c>
      <c r="B725" s="18"/>
      <c r="E725">
        <f t="shared" si="12"/>
        <v>2000</v>
      </c>
      <c r="F725" s="18"/>
      <c r="G725" s="18"/>
    </row>
    <row r="726" spans="1:7">
      <c r="A726" s="8">
        <f>Evaporation!A726</f>
        <v>36647</v>
      </c>
      <c r="B726" s="18"/>
      <c r="E726">
        <f t="shared" si="12"/>
        <v>2000</v>
      </c>
      <c r="F726" s="18"/>
      <c r="G726" s="18"/>
    </row>
    <row r="727" spans="1:7">
      <c r="A727" s="8">
        <f>Evaporation!A727</f>
        <v>36678</v>
      </c>
      <c r="B727" s="18"/>
      <c r="E727">
        <f t="shared" si="12"/>
        <v>2000</v>
      </c>
      <c r="F727" s="18"/>
      <c r="G727" s="18"/>
    </row>
    <row r="728" spans="1:7">
      <c r="A728" s="8">
        <f>Evaporation!A728</f>
        <v>36708</v>
      </c>
      <c r="B728" s="18"/>
      <c r="E728">
        <f t="shared" si="12"/>
        <v>2000</v>
      </c>
      <c r="F728" s="18"/>
      <c r="G728" s="18"/>
    </row>
    <row r="729" spans="1:7">
      <c r="A729" s="8">
        <f>Evaporation!A729</f>
        <v>36739</v>
      </c>
      <c r="B729" s="18"/>
      <c r="E729">
        <f t="shared" si="12"/>
        <v>2000</v>
      </c>
      <c r="F729" s="18"/>
      <c r="G729" s="18"/>
    </row>
    <row r="730" spans="1:7">
      <c r="A730" s="8">
        <f>Evaporation!A730</f>
        <v>36770</v>
      </c>
      <c r="B730" s="18"/>
      <c r="E730">
        <f t="shared" si="12"/>
        <v>2000</v>
      </c>
      <c r="F730" s="18"/>
      <c r="G730" s="18"/>
    </row>
    <row r="731" spans="1:7">
      <c r="A731" s="8">
        <f>Evaporation!A731</f>
        <v>36800</v>
      </c>
      <c r="B731" s="18"/>
      <c r="E731">
        <f t="shared" si="12"/>
        <v>2000</v>
      </c>
      <c r="F731" s="18"/>
      <c r="G731" s="18"/>
    </row>
    <row r="732" spans="1:7">
      <c r="A732" s="8">
        <f>Evaporation!A732</f>
        <v>36831</v>
      </c>
      <c r="B732" s="18"/>
      <c r="E732">
        <f t="shared" si="12"/>
        <v>2000</v>
      </c>
      <c r="F732" s="18"/>
      <c r="G732" s="18"/>
    </row>
    <row r="733" spans="1:7">
      <c r="A733" s="8">
        <f>Evaporation!A733</f>
        <v>36861</v>
      </c>
      <c r="B733" s="18"/>
      <c r="C733">
        <f>SUM(B722:B733)</f>
        <v>0</v>
      </c>
      <c r="E733">
        <f t="shared" si="12"/>
        <v>2000</v>
      </c>
      <c r="F733" s="18"/>
      <c r="G733" s="18"/>
    </row>
    <row r="734" spans="1:7">
      <c r="A734" s="8">
        <f>Evaporation!A734</f>
        <v>36892</v>
      </c>
      <c r="B734" s="18"/>
      <c r="E734">
        <f t="shared" si="12"/>
        <v>2001</v>
      </c>
      <c r="F734" s="18"/>
      <c r="G734" s="18"/>
    </row>
    <row r="735" spans="1:7">
      <c r="A735" s="8">
        <f>Evaporation!A735</f>
        <v>36923</v>
      </c>
      <c r="B735" s="18"/>
      <c r="E735">
        <f t="shared" si="12"/>
        <v>2001</v>
      </c>
      <c r="F735" s="18"/>
      <c r="G735" s="18"/>
    </row>
    <row r="736" spans="1:7">
      <c r="A736" s="8">
        <f>Evaporation!A736</f>
        <v>36951</v>
      </c>
      <c r="B736" s="18"/>
      <c r="E736">
        <f t="shared" si="12"/>
        <v>2001</v>
      </c>
      <c r="F736" s="18"/>
      <c r="G736" s="18"/>
    </row>
    <row r="737" spans="1:7">
      <c r="A737" s="8">
        <f>Evaporation!A737</f>
        <v>36982</v>
      </c>
      <c r="B737" s="18"/>
      <c r="E737">
        <f t="shared" si="12"/>
        <v>2001</v>
      </c>
      <c r="F737" s="18"/>
      <c r="G737" s="18"/>
    </row>
    <row r="738" spans="1:7">
      <c r="A738" s="8">
        <f>Evaporation!A738</f>
        <v>37012</v>
      </c>
      <c r="B738" s="18"/>
      <c r="E738">
        <f t="shared" si="12"/>
        <v>2001</v>
      </c>
      <c r="F738" s="18"/>
      <c r="G738" s="18"/>
    </row>
    <row r="739" spans="1:7">
      <c r="A739" s="8">
        <f>Evaporation!A739</f>
        <v>37043</v>
      </c>
      <c r="B739" s="18"/>
      <c r="E739">
        <f t="shared" si="12"/>
        <v>2001</v>
      </c>
      <c r="F739" s="18"/>
      <c r="G739" s="18"/>
    </row>
    <row r="740" spans="1:7">
      <c r="A740" s="8">
        <f>Evaporation!A740</f>
        <v>37073</v>
      </c>
      <c r="B740" s="18"/>
      <c r="E740">
        <f t="shared" si="12"/>
        <v>2001</v>
      </c>
      <c r="F740" s="18"/>
      <c r="G740" s="18"/>
    </row>
    <row r="741" spans="1:7">
      <c r="A741" s="8">
        <f>Evaporation!A741</f>
        <v>37104</v>
      </c>
      <c r="B741" s="18"/>
      <c r="E741">
        <f t="shared" si="12"/>
        <v>2001</v>
      </c>
      <c r="F741" s="18"/>
      <c r="G741" s="18"/>
    </row>
    <row r="742" spans="1:7">
      <c r="A742" s="8">
        <f>Evaporation!A742</f>
        <v>37135</v>
      </c>
      <c r="B742" s="18"/>
      <c r="E742">
        <f t="shared" si="12"/>
        <v>2001</v>
      </c>
      <c r="F742" s="18"/>
      <c r="G742" s="18"/>
    </row>
    <row r="743" spans="1:7">
      <c r="A743" s="8">
        <f>Evaporation!A743</f>
        <v>37165</v>
      </c>
      <c r="B743" s="18"/>
      <c r="E743">
        <f t="shared" si="12"/>
        <v>2001</v>
      </c>
      <c r="F743" s="18"/>
      <c r="G743" s="18"/>
    </row>
    <row r="744" spans="1:7">
      <c r="A744" s="8">
        <f>Evaporation!A744</f>
        <v>37196</v>
      </c>
      <c r="B744" s="18"/>
      <c r="E744">
        <f t="shared" si="12"/>
        <v>2001</v>
      </c>
      <c r="F744" s="18"/>
      <c r="G744" s="18"/>
    </row>
    <row r="745" spans="1:7">
      <c r="A745" s="8">
        <f>Evaporation!A745</f>
        <v>37226</v>
      </c>
      <c r="B745" s="18"/>
      <c r="C745">
        <f>SUM(B734:B745)</f>
        <v>0</v>
      </c>
      <c r="E745">
        <f t="shared" si="12"/>
        <v>2001</v>
      </c>
      <c r="F745" s="18"/>
      <c r="G745" s="18"/>
    </row>
    <row r="746" spans="1:7">
      <c r="A746" s="8">
        <f>Evaporation!A746</f>
        <v>37257</v>
      </c>
      <c r="B746" s="18"/>
      <c r="E746">
        <f t="shared" si="12"/>
        <v>2002</v>
      </c>
      <c r="F746" s="18"/>
      <c r="G746" s="18"/>
    </row>
    <row r="747" spans="1:7">
      <c r="A747" s="8">
        <f>Evaporation!A747</f>
        <v>37288</v>
      </c>
      <c r="B747" s="18"/>
      <c r="E747">
        <f t="shared" si="12"/>
        <v>2002</v>
      </c>
      <c r="F747" s="18"/>
      <c r="G747" s="18"/>
    </row>
    <row r="748" spans="1:7">
      <c r="A748" s="8">
        <f>Evaporation!A748</f>
        <v>37316</v>
      </c>
      <c r="B748" s="18"/>
      <c r="E748">
        <f t="shared" si="12"/>
        <v>2002</v>
      </c>
      <c r="F748" s="18"/>
      <c r="G748" s="18"/>
    </row>
    <row r="749" spans="1:7">
      <c r="A749" s="8">
        <f>Evaporation!A749</f>
        <v>37347</v>
      </c>
      <c r="B749" s="18"/>
      <c r="E749">
        <f t="shared" si="12"/>
        <v>2002</v>
      </c>
      <c r="F749" s="18"/>
      <c r="G749" s="18"/>
    </row>
    <row r="750" spans="1:7">
      <c r="A750" s="8">
        <f>Evaporation!A750</f>
        <v>37377</v>
      </c>
      <c r="B750" s="18"/>
      <c r="E750">
        <f t="shared" si="12"/>
        <v>2002</v>
      </c>
      <c r="F750" s="18"/>
      <c r="G750" s="18"/>
    </row>
    <row r="751" spans="1:7">
      <c r="A751" s="8">
        <f>Evaporation!A751</f>
        <v>37408</v>
      </c>
      <c r="B751" s="18"/>
      <c r="E751">
        <f t="shared" si="12"/>
        <v>2002</v>
      </c>
      <c r="F751" s="18"/>
      <c r="G751" s="18"/>
    </row>
    <row r="752" spans="1:7">
      <c r="A752" s="8">
        <f>Evaporation!A752</f>
        <v>37438</v>
      </c>
      <c r="B752" s="18"/>
      <c r="E752">
        <f t="shared" si="12"/>
        <v>2002</v>
      </c>
      <c r="F752" s="18"/>
      <c r="G752" s="18"/>
    </row>
    <row r="753" spans="1:7">
      <c r="A753" s="8">
        <f>Evaporation!A753</f>
        <v>37469</v>
      </c>
      <c r="B753" s="18"/>
      <c r="E753">
        <f t="shared" si="12"/>
        <v>2002</v>
      </c>
      <c r="F753" s="18"/>
      <c r="G753" s="18"/>
    </row>
    <row r="754" spans="1:7">
      <c r="A754" s="8">
        <f>Evaporation!A754</f>
        <v>37500</v>
      </c>
      <c r="B754" s="18"/>
      <c r="E754">
        <f t="shared" si="12"/>
        <v>2002</v>
      </c>
      <c r="F754" s="18"/>
      <c r="G754" s="18"/>
    </row>
    <row r="755" spans="1:7">
      <c r="A755" s="8">
        <f>Evaporation!A755</f>
        <v>37530</v>
      </c>
      <c r="B755" s="18"/>
      <c r="E755">
        <f t="shared" si="12"/>
        <v>2002</v>
      </c>
      <c r="F755" s="18"/>
      <c r="G755" s="18"/>
    </row>
    <row r="756" spans="1:7">
      <c r="A756" s="8">
        <f>Evaporation!A756</f>
        <v>37561</v>
      </c>
      <c r="B756" s="18"/>
      <c r="E756">
        <f t="shared" si="12"/>
        <v>2002</v>
      </c>
      <c r="F756" s="18"/>
      <c r="G756" s="18"/>
    </row>
    <row r="757" spans="1:7">
      <c r="A757" s="8">
        <f>Evaporation!A757</f>
        <v>37591</v>
      </c>
      <c r="B757" s="18"/>
      <c r="C757">
        <f>SUM(B746:B757)</f>
        <v>0</v>
      </c>
      <c r="E757">
        <f t="shared" si="12"/>
        <v>2002</v>
      </c>
      <c r="F757" s="18"/>
      <c r="G757" s="18"/>
    </row>
    <row r="758" spans="1:7">
      <c r="A758" s="8">
        <f>Evaporation!A758</f>
        <v>37622</v>
      </c>
      <c r="B758" s="18"/>
      <c r="E758">
        <f t="shared" si="12"/>
        <v>2003</v>
      </c>
      <c r="F758" s="18"/>
      <c r="G758" s="18"/>
    </row>
    <row r="759" spans="1:7">
      <c r="A759" s="8">
        <f>Evaporation!A759</f>
        <v>37653</v>
      </c>
      <c r="B759" s="18"/>
      <c r="E759">
        <f t="shared" si="12"/>
        <v>2003</v>
      </c>
      <c r="F759" s="18"/>
      <c r="G759" s="18"/>
    </row>
    <row r="760" spans="1:7">
      <c r="A760" s="8">
        <f>Evaporation!A760</f>
        <v>37681</v>
      </c>
      <c r="B760" s="18"/>
      <c r="E760">
        <f t="shared" si="12"/>
        <v>2003</v>
      </c>
      <c r="F760" s="18"/>
      <c r="G760" s="18"/>
    </row>
    <row r="761" spans="1:7">
      <c r="A761" s="8">
        <f>Evaporation!A761</f>
        <v>37712</v>
      </c>
      <c r="B761" s="18"/>
      <c r="E761">
        <f t="shared" si="12"/>
        <v>2003</v>
      </c>
      <c r="F761" s="18"/>
      <c r="G761" s="18"/>
    </row>
    <row r="762" spans="1:7">
      <c r="A762" s="8">
        <f>Evaporation!A762</f>
        <v>37742</v>
      </c>
      <c r="B762" s="18"/>
      <c r="E762">
        <f t="shared" si="12"/>
        <v>2003</v>
      </c>
      <c r="F762" s="18"/>
      <c r="G762" s="18"/>
    </row>
    <row r="763" spans="1:7">
      <c r="A763" s="8">
        <f>Evaporation!A763</f>
        <v>37773</v>
      </c>
      <c r="B763" s="18"/>
      <c r="E763">
        <f t="shared" si="12"/>
        <v>2003</v>
      </c>
      <c r="F763" s="18"/>
      <c r="G763" s="18"/>
    </row>
    <row r="764" spans="1:7">
      <c r="A764" s="8">
        <f>Evaporation!A764</f>
        <v>37803</v>
      </c>
      <c r="B764" s="18"/>
      <c r="E764">
        <f t="shared" si="12"/>
        <v>2003</v>
      </c>
      <c r="F764" s="18"/>
      <c r="G764" s="18"/>
    </row>
    <row r="765" spans="1:7">
      <c r="A765" s="8">
        <f>Evaporation!A765</f>
        <v>37834</v>
      </c>
      <c r="B765" s="18"/>
      <c r="E765">
        <f t="shared" si="12"/>
        <v>2003</v>
      </c>
      <c r="F765" s="18"/>
      <c r="G765" s="18"/>
    </row>
    <row r="766" spans="1:7">
      <c r="A766" s="8">
        <f>Evaporation!A766</f>
        <v>37865</v>
      </c>
      <c r="B766" s="18"/>
      <c r="E766">
        <f t="shared" si="12"/>
        <v>2003</v>
      </c>
      <c r="F766" s="18"/>
      <c r="G766" s="18"/>
    </row>
    <row r="767" spans="1:7">
      <c r="A767" s="8">
        <f>Evaporation!A767</f>
        <v>37895</v>
      </c>
      <c r="B767" s="18"/>
      <c r="E767">
        <f t="shared" si="12"/>
        <v>2003</v>
      </c>
      <c r="F767" s="18"/>
      <c r="G767" s="18"/>
    </row>
    <row r="768" spans="1:7">
      <c r="A768" s="8">
        <f>Evaporation!A768</f>
        <v>37926</v>
      </c>
      <c r="B768" s="18"/>
      <c r="E768">
        <f t="shared" si="12"/>
        <v>2003</v>
      </c>
      <c r="F768" s="18"/>
      <c r="G768" s="18"/>
    </row>
    <row r="769" spans="1:7">
      <c r="A769" s="8">
        <f>Evaporation!A769</f>
        <v>37956</v>
      </c>
      <c r="B769" s="18"/>
      <c r="C769">
        <f>SUM(B758:B769)</f>
        <v>0</v>
      </c>
      <c r="E769">
        <f t="shared" si="12"/>
        <v>2003</v>
      </c>
      <c r="F769" s="18"/>
      <c r="G769" s="18"/>
    </row>
    <row r="770" spans="1:7">
      <c r="A770" s="8">
        <f>Evaporation!A770</f>
        <v>37987</v>
      </c>
      <c r="B770" s="18"/>
      <c r="E770">
        <f t="shared" si="12"/>
        <v>2004</v>
      </c>
      <c r="F770" s="18"/>
      <c r="G770" s="18"/>
    </row>
    <row r="771" spans="1:7">
      <c r="A771" s="8">
        <f>Evaporation!A771</f>
        <v>38018</v>
      </c>
      <c r="B771" s="18"/>
      <c r="E771">
        <f t="shared" ref="E771:E781" si="13">YEAR(A771)</f>
        <v>2004</v>
      </c>
      <c r="F771" s="18"/>
      <c r="G771" s="18"/>
    </row>
    <row r="772" spans="1:7">
      <c r="A772" s="8">
        <f>Evaporation!A772</f>
        <v>38047</v>
      </c>
      <c r="B772" s="18"/>
      <c r="E772">
        <f t="shared" si="13"/>
        <v>2004</v>
      </c>
      <c r="F772" s="18"/>
      <c r="G772" s="18"/>
    </row>
    <row r="773" spans="1:7">
      <c r="A773" s="8">
        <f>Evaporation!A773</f>
        <v>38078</v>
      </c>
      <c r="B773" s="18"/>
      <c r="E773">
        <f t="shared" si="13"/>
        <v>2004</v>
      </c>
      <c r="F773" s="18"/>
      <c r="G773" s="18"/>
    </row>
    <row r="774" spans="1:7">
      <c r="A774" s="8">
        <f>Evaporation!A774</f>
        <v>38108</v>
      </c>
      <c r="B774" s="18"/>
      <c r="E774">
        <f t="shared" si="13"/>
        <v>2004</v>
      </c>
      <c r="F774" s="18"/>
      <c r="G774" s="18"/>
    </row>
    <row r="775" spans="1:7">
      <c r="A775" s="8">
        <f>Evaporation!A775</f>
        <v>38139</v>
      </c>
      <c r="B775" s="18"/>
      <c r="E775">
        <f t="shared" si="13"/>
        <v>2004</v>
      </c>
      <c r="F775" s="18"/>
      <c r="G775" s="18"/>
    </row>
    <row r="776" spans="1:7">
      <c r="A776" s="8">
        <f>Evaporation!A776</f>
        <v>38169</v>
      </c>
      <c r="B776" s="18"/>
      <c r="E776">
        <f t="shared" si="13"/>
        <v>2004</v>
      </c>
      <c r="F776" s="18"/>
      <c r="G776" s="18"/>
    </row>
    <row r="777" spans="1:7">
      <c r="A777" s="8">
        <f>Evaporation!A777</f>
        <v>38200</v>
      </c>
      <c r="B777" s="18"/>
      <c r="E777">
        <f t="shared" si="13"/>
        <v>2004</v>
      </c>
      <c r="F777" s="18"/>
      <c r="G777" s="18"/>
    </row>
    <row r="778" spans="1:7">
      <c r="A778" s="8">
        <f>Evaporation!A778</f>
        <v>38231</v>
      </c>
      <c r="B778" s="18"/>
      <c r="E778">
        <f t="shared" si="13"/>
        <v>2004</v>
      </c>
      <c r="F778" s="18"/>
      <c r="G778" s="18"/>
    </row>
    <row r="779" spans="1:7">
      <c r="A779" s="8">
        <f>Evaporation!A779</f>
        <v>38261</v>
      </c>
      <c r="B779" s="18"/>
      <c r="E779">
        <f t="shared" si="13"/>
        <v>2004</v>
      </c>
      <c r="F779" s="18"/>
      <c r="G779" s="18"/>
    </row>
    <row r="780" spans="1:7">
      <c r="A780" s="8">
        <f>Evaporation!A780</f>
        <v>38292</v>
      </c>
      <c r="B780" s="18"/>
      <c r="E780">
        <f t="shared" si="13"/>
        <v>2004</v>
      </c>
      <c r="F780" s="18"/>
      <c r="G780" s="18"/>
    </row>
    <row r="781" spans="1:7">
      <c r="A781" s="8">
        <f>Evaporation!A781</f>
        <v>38322</v>
      </c>
      <c r="B781" s="18"/>
      <c r="C781">
        <f>SUM(B770:B781)</f>
        <v>0</v>
      </c>
      <c r="E781">
        <f t="shared" si="13"/>
        <v>2004</v>
      </c>
      <c r="F781" s="18"/>
      <c r="G781" s="18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82"/>
  <sheetViews>
    <sheetView workbookViewId="0">
      <pane xSplit="1" ySplit="1" topLeftCell="B647" activePane="bottomRight" state="frozen"/>
      <selection pane="topRight" activeCell="B1" sqref="B1"/>
      <selection pane="bottomLeft" activeCell="A2" sqref="A2"/>
      <selection pane="bottomRight" activeCell="F674" sqref="F674:F685"/>
    </sheetView>
  </sheetViews>
  <sheetFormatPr defaultRowHeight="12.75"/>
  <cols>
    <col min="1" max="2" width="13.28515625" style="2" customWidth="1"/>
    <col min="3" max="5" width="13.42578125" customWidth="1"/>
    <col min="9" max="9" width="78.140625" customWidth="1"/>
  </cols>
  <sheetData>
    <row r="1" spans="1:9">
      <c r="A1" s="2" t="s">
        <v>15</v>
      </c>
      <c r="B1" s="5" t="s">
        <v>31</v>
      </c>
      <c r="C1" s="5" t="s">
        <v>32</v>
      </c>
      <c r="D1" s="5"/>
      <c r="E1" s="5"/>
      <c r="F1" t="s">
        <v>24</v>
      </c>
    </row>
    <row r="2" spans="1:9">
      <c r="A2" s="16">
        <v>14611</v>
      </c>
      <c r="B2" s="14">
        <v>1.7</v>
      </c>
      <c r="C2" s="6" t="e">
        <v>#N/A</v>
      </c>
      <c r="D2" s="6"/>
      <c r="E2" s="6"/>
      <c r="F2" s="7">
        <v>0.88212000000000013</v>
      </c>
      <c r="I2" s="17"/>
    </row>
    <row r="3" spans="1:9">
      <c r="A3" s="16">
        <v>14642</v>
      </c>
      <c r="B3" s="6">
        <v>2.2999999999999998</v>
      </c>
      <c r="C3" s="6" t="e">
        <v>#N/A</v>
      </c>
      <c r="D3" s="6"/>
      <c r="E3" s="6"/>
      <c r="F3" s="7">
        <v>-0.27310000000000001</v>
      </c>
    </row>
    <row r="4" spans="1:9">
      <c r="A4" s="16">
        <v>14671</v>
      </c>
      <c r="B4" s="6">
        <v>5.2</v>
      </c>
      <c r="C4" s="6" t="e">
        <v>#N/A</v>
      </c>
      <c r="D4" s="6"/>
      <c r="E4" s="6"/>
      <c r="F4" s="7">
        <v>4.0884200000000002</v>
      </c>
      <c r="I4" s="17"/>
    </row>
    <row r="5" spans="1:9">
      <c r="A5" s="16">
        <v>14702</v>
      </c>
      <c r="B5" s="6">
        <v>5.2</v>
      </c>
      <c r="C5" s="6">
        <v>5.2</v>
      </c>
      <c r="D5" s="6"/>
      <c r="E5" s="6"/>
      <c r="F5">
        <v>-1.16506</v>
      </c>
      <c r="I5" s="17"/>
    </row>
    <row r="6" spans="1:9">
      <c r="A6" s="16">
        <v>14732</v>
      </c>
      <c r="B6" s="6">
        <v>6.2</v>
      </c>
      <c r="C6" s="6">
        <v>6.3</v>
      </c>
      <c r="D6" s="6"/>
      <c r="E6" s="6"/>
      <c r="F6">
        <v>0.34771000000000019</v>
      </c>
      <c r="I6" s="17"/>
    </row>
    <row r="7" spans="1:9">
      <c r="A7" s="16">
        <v>14763</v>
      </c>
      <c r="B7" s="6">
        <v>6.6</v>
      </c>
      <c r="C7" s="6">
        <v>7.5</v>
      </c>
      <c r="D7" s="6"/>
      <c r="E7" s="6"/>
      <c r="F7">
        <v>1.51061</v>
      </c>
      <c r="I7" s="17"/>
    </row>
    <row r="8" spans="1:9">
      <c r="A8" s="16">
        <v>14793</v>
      </c>
      <c r="B8" s="6">
        <v>8.6</v>
      </c>
      <c r="C8" s="6">
        <v>8.6999999999999993</v>
      </c>
      <c r="D8" s="6"/>
      <c r="E8" s="6"/>
      <c r="F8">
        <v>4.6362900000000007</v>
      </c>
      <c r="I8" s="17"/>
    </row>
    <row r="9" spans="1:9">
      <c r="A9" s="16">
        <v>14824</v>
      </c>
      <c r="B9" s="6">
        <v>9.6999999999999993</v>
      </c>
      <c r="C9" s="6">
        <v>10.199999999999999</v>
      </c>
      <c r="D9" s="6"/>
      <c r="E9" s="6"/>
      <c r="F9">
        <v>7.0029900000000005</v>
      </c>
    </row>
    <row r="10" spans="1:9">
      <c r="A10" s="16">
        <v>14855</v>
      </c>
      <c r="B10" s="6">
        <v>8.9</v>
      </c>
      <c r="C10" s="6">
        <v>9.4</v>
      </c>
      <c r="D10" s="6"/>
      <c r="E10" s="6"/>
      <c r="F10">
        <v>7.6130599999999999</v>
      </c>
    </row>
    <row r="11" spans="1:9">
      <c r="A11" s="16">
        <v>14885</v>
      </c>
      <c r="B11" s="6">
        <v>6.6</v>
      </c>
      <c r="C11" s="6">
        <v>7.2</v>
      </c>
      <c r="D11" s="6"/>
      <c r="E11" s="6"/>
      <c r="F11">
        <v>4.8432200000000005</v>
      </c>
    </row>
    <row r="12" spans="1:9">
      <c r="A12" s="16">
        <v>14916</v>
      </c>
      <c r="B12" s="6">
        <v>3.7</v>
      </c>
      <c r="C12" s="6">
        <v>3.9</v>
      </c>
      <c r="D12" s="6"/>
      <c r="E12" s="6"/>
      <c r="F12">
        <v>-3.45106</v>
      </c>
    </row>
    <row r="13" spans="1:9">
      <c r="A13" s="16">
        <v>14946</v>
      </c>
      <c r="B13" s="6">
        <v>2.2999999999999998</v>
      </c>
      <c r="C13" s="6">
        <v>2.6</v>
      </c>
      <c r="D13" s="6"/>
      <c r="E13" s="6"/>
      <c r="F13">
        <v>-1.67608</v>
      </c>
    </row>
    <row r="14" spans="1:9">
      <c r="A14" s="16">
        <v>14977</v>
      </c>
      <c r="B14" s="6">
        <v>2.2999999999999998</v>
      </c>
      <c r="C14" s="6">
        <v>2.7</v>
      </c>
      <c r="D14" s="6"/>
      <c r="E14" s="6"/>
      <c r="F14">
        <v>0.93286000000000002</v>
      </c>
    </row>
    <row r="15" spans="1:9">
      <c r="A15" s="16">
        <v>15008</v>
      </c>
      <c r="B15" s="6">
        <v>2.2999999999999998</v>
      </c>
      <c r="C15" s="6">
        <v>2.2999999999999998</v>
      </c>
      <c r="D15" s="6"/>
      <c r="E15" s="6"/>
      <c r="F15">
        <v>-1.5519800000000001</v>
      </c>
    </row>
    <row r="16" spans="1:9">
      <c r="A16" s="16">
        <v>15036</v>
      </c>
      <c r="B16" s="6">
        <v>3.1</v>
      </c>
      <c r="C16" s="6">
        <v>3.5</v>
      </c>
      <c r="D16" s="6"/>
      <c r="E16" s="6"/>
      <c r="F16">
        <v>1.1848399999999999</v>
      </c>
    </row>
    <row r="17" spans="1:6">
      <c r="A17" s="16">
        <v>15067</v>
      </c>
      <c r="B17" s="6">
        <v>3.1</v>
      </c>
      <c r="C17" s="6">
        <v>3.5</v>
      </c>
      <c r="D17" s="6"/>
      <c r="E17" s="6"/>
      <c r="F17">
        <v>-1.6554300000000004</v>
      </c>
    </row>
    <row r="18" spans="1:6">
      <c r="A18" s="16">
        <v>15097</v>
      </c>
      <c r="B18" s="6">
        <v>5.3</v>
      </c>
      <c r="C18" s="6">
        <v>5.5</v>
      </c>
      <c r="D18" s="6"/>
      <c r="E18" s="6"/>
      <c r="F18">
        <v>2.0214400000000001</v>
      </c>
    </row>
    <row r="19" spans="1:6">
      <c r="A19" s="16">
        <v>15128</v>
      </c>
      <c r="B19" s="6">
        <v>6.1</v>
      </c>
      <c r="C19" s="6">
        <v>6.5</v>
      </c>
      <c r="D19" s="6"/>
      <c r="E19" s="6"/>
      <c r="F19">
        <v>-1.7170400000000001</v>
      </c>
    </row>
    <row r="20" spans="1:6">
      <c r="A20" s="16">
        <v>15158</v>
      </c>
      <c r="B20" s="6">
        <v>8.6999999999999993</v>
      </c>
      <c r="C20" s="6">
        <v>8.5</v>
      </c>
      <c r="D20" s="6"/>
      <c r="E20" s="6"/>
      <c r="F20">
        <v>5.5780800000000008</v>
      </c>
    </row>
    <row r="21" spans="1:6">
      <c r="A21" s="16">
        <v>15189</v>
      </c>
      <c r="B21" s="6">
        <v>8.1999999999999993</v>
      </c>
      <c r="C21" s="6">
        <v>8.5</v>
      </c>
      <c r="D21" s="6"/>
      <c r="E21" s="6"/>
      <c r="F21">
        <v>3.6916600000000002</v>
      </c>
    </row>
    <row r="22" spans="1:6">
      <c r="A22" s="16">
        <v>15220</v>
      </c>
      <c r="B22" s="6">
        <v>7.5</v>
      </c>
      <c r="C22" s="6">
        <v>8</v>
      </c>
      <c r="D22" s="6"/>
      <c r="E22" s="6"/>
      <c r="F22">
        <v>5.5492400000000002</v>
      </c>
    </row>
    <row r="23" spans="1:6">
      <c r="A23" s="16">
        <v>15250</v>
      </c>
      <c r="B23" s="6">
        <v>4.8</v>
      </c>
      <c r="C23" s="6">
        <v>5.0999999999999996</v>
      </c>
      <c r="D23" s="6"/>
      <c r="E23" s="6"/>
      <c r="F23">
        <v>-2.40944</v>
      </c>
    </row>
    <row r="24" spans="1:6">
      <c r="A24" s="16">
        <v>15281</v>
      </c>
      <c r="B24" s="6">
        <v>3.3</v>
      </c>
      <c r="C24" s="6">
        <v>4.5999999999999996</v>
      </c>
      <c r="D24" s="6"/>
      <c r="E24" s="6"/>
      <c r="F24">
        <v>2.3040099999999999</v>
      </c>
    </row>
    <row r="25" spans="1:6">
      <c r="A25" s="16">
        <v>15311</v>
      </c>
      <c r="B25" s="6">
        <v>2.2999999999999998</v>
      </c>
      <c r="C25" s="6">
        <v>2.2999999999999998</v>
      </c>
      <c r="D25" s="6"/>
      <c r="E25" s="6"/>
      <c r="F25">
        <v>0.28531000000000006</v>
      </c>
    </row>
    <row r="26" spans="1:6">
      <c r="A26" s="16">
        <v>15342</v>
      </c>
      <c r="B26" s="6">
        <v>2.4</v>
      </c>
      <c r="C26" s="6">
        <v>2.8</v>
      </c>
      <c r="D26" s="6"/>
      <c r="E26" s="6"/>
      <c r="F26">
        <v>1.609</v>
      </c>
    </row>
    <row r="27" spans="1:6">
      <c r="A27" s="16">
        <v>15373</v>
      </c>
      <c r="B27" s="6">
        <v>2.8</v>
      </c>
      <c r="C27" s="6">
        <v>3.3</v>
      </c>
      <c r="D27" s="6"/>
      <c r="E27" s="6"/>
      <c r="F27">
        <v>1.86442</v>
      </c>
    </row>
    <row r="28" spans="1:6">
      <c r="A28" s="16">
        <v>15401</v>
      </c>
      <c r="B28" s="6">
        <v>4.5999999999999996</v>
      </c>
      <c r="C28" s="6">
        <v>5.6</v>
      </c>
      <c r="D28" s="6"/>
      <c r="E28" s="6"/>
      <c r="F28">
        <v>3.1411900000000004</v>
      </c>
    </row>
    <row r="29" spans="1:6">
      <c r="A29" s="16">
        <v>15432</v>
      </c>
      <c r="B29" s="6">
        <v>4.0999999999999996</v>
      </c>
      <c r="C29" s="6">
        <v>4.3</v>
      </c>
      <c r="D29" s="6"/>
      <c r="E29" s="6"/>
      <c r="F29">
        <v>-7.6619999999999999</v>
      </c>
    </row>
    <row r="30" spans="1:6">
      <c r="A30" s="16">
        <v>15462</v>
      </c>
      <c r="B30" s="6">
        <v>5.5</v>
      </c>
      <c r="C30" s="6">
        <v>5.4</v>
      </c>
      <c r="D30" s="6"/>
      <c r="E30" s="6"/>
      <c r="F30">
        <v>1.3001100000000001</v>
      </c>
    </row>
    <row r="31" spans="1:6">
      <c r="A31" s="16">
        <v>15493</v>
      </c>
      <c r="B31" s="6">
        <v>6.8</v>
      </c>
      <c r="C31" s="6">
        <v>7.4</v>
      </c>
      <c r="D31" s="6"/>
      <c r="E31" s="6"/>
      <c r="F31">
        <v>1.8565300000000002</v>
      </c>
    </row>
    <row r="32" spans="1:6">
      <c r="A32" s="16">
        <v>15523</v>
      </c>
      <c r="B32" s="6">
        <v>9.3000000000000007</v>
      </c>
      <c r="C32" s="6">
        <v>9.1999999999999993</v>
      </c>
      <c r="D32" s="6"/>
      <c r="E32" s="6"/>
      <c r="F32">
        <v>7.9085500000000009</v>
      </c>
    </row>
    <row r="33" spans="1:6">
      <c r="A33" s="16">
        <v>15554</v>
      </c>
      <c r="B33" s="6">
        <v>8.1</v>
      </c>
      <c r="C33" s="6">
        <v>9</v>
      </c>
      <c r="D33" s="6"/>
      <c r="E33" s="6"/>
      <c r="F33">
        <v>4.7199499999999999</v>
      </c>
    </row>
    <row r="34" spans="1:6">
      <c r="A34" s="16">
        <v>15585</v>
      </c>
      <c r="B34" s="6">
        <v>6.6</v>
      </c>
      <c r="C34" s="6">
        <v>6.8</v>
      </c>
      <c r="D34" s="6"/>
      <c r="E34" s="6"/>
      <c r="F34">
        <v>2.5363900000000004</v>
      </c>
    </row>
    <row r="35" spans="1:6">
      <c r="A35" s="16">
        <v>15615</v>
      </c>
      <c r="B35" s="6">
        <v>5</v>
      </c>
      <c r="C35" s="6">
        <v>5.3</v>
      </c>
      <c r="D35" s="6"/>
      <c r="E35" s="6"/>
      <c r="F35">
        <v>0.28495999999999988</v>
      </c>
    </row>
    <row r="36" spans="1:6">
      <c r="A36" s="16">
        <v>15646</v>
      </c>
      <c r="B36" s="6">
        <v>4.5999999999999996</v>
      </c>
      <c r="C36" s="6">
        <v>5</v>
      </c>
      <c r="D36" s="6"/>
      <c r="E36" s="6"/>
      <c r="F36">
        <v>2.5355500000000002</v>
      </c>
    </row>
    <row r="37" spans="1:6">
      <c r="A37" s="16">
        <v>15676</v>
      </c>
      <c r="B37" s="6">
        <v>2.2000000000000002</v>
      </c>
      <c r="C37" s="6">
        <v>2.9</v>
      </c>
      <c r="D37" s="6"/>
      <c r="E37" s="6"/>
      <c r="F37">
        <v>2.8250000000000053E-2</v>
      </c>
    </row>
    <row r="38" spans="1:6">
      <c r="A38" s="16">
        <v>15707</v>
      </c>
      <c r="B38" s="6">
        <v>2.5</v>
      </c>
      <c r="C38" s="6">
        <v>2.7</v>
      </c>
      <c r="D38" s="6"/>
      <c r="E38" s="6"/>
      <c r="F38">
        <v>2.1917300000000002</v>
      </c>
    </row>
    <row r="39" spans="1:6">
      <c r="A39" s="16">
        <v>15738</v>
      </c>
      <c r="B39" s="6">
        <v>3.5</v>
      </c>
      <c r="C39" s="6">
        <v>3.7</v>
      </c>
      <c r="D39" s="6"/>
      <c r="E39" s="6"/>
      <c r="F39">
        <v>2.7326500000000005</v>
      </c>
    </row>
    <row r="40" spans="1:6">
      <c r="A40" s="16">
        <v>15766</v>
      </c>
      <c r="B40" s="6">
        <v>3.7</v>
      </c>
      <c r="C40" s="6">
        <v>3.9</v>
      </c>
      <c r="D40" s="6"/>
      <c r="E40" s="6"/>
      <c r="F40">
        <v>-3.9559999999999949E-2</v>
      </c>
    </row>
    <row r="41" spans="1:6">
      <c r="A41" s="16">
        <v>15797</v>
      </c>
      <c r="B41" s="6">
        <v>5.2</v>
      </c>
      <c r="C41" s="6">
        <v>5.6</v>
      </c>
      <c r="D41" s="6"/>
      <c r="E41" s="6"/>
      <c r="F41">
        <v>2.7190600000000003</v>
      </c>
    </row>
    <row r="42" spans="1:6">
      <c r="A42" s="16">
        <v>15827</v>
      </c>
      <c r="B42" s="6">
        <v>5</v>
      </c>
      <c r="C42" s="6">
        <v>5.8</v>
      </c>
      <c r="D42" s="6"/>
      <c r="E42" s="6"/>
      <c r="F42">
        <v>-1.4029800000000003</v>
      </c>
    </row>
    <row r="43" spans="1:6">
      <c r="A43" s="16">
        <v>15858</v>
      </c>
      <c r="B43" s="6">
        <v>7.4</v>
      </c>
      <c r="C43" s="6">
        <v>7</v>
      </c>
      <c r="D43" s="6"/>
      <c r="E43" s="6"/>
      <c r="F43">
        <v>3.4873600000000002</v>
      </c>
    </row>
    <row r="44" spans="1:6">
      <c r="A44" s="16">
        <v>15888</v>
      </c>
      <c r="B44" s="6">
        <v>9.9</v>
      </c>
      <c r="C44" s="6">
        <v>10.1</v>
      </c>
      <c r="D44" s="6"/>
      <c r="E44" s="6"/>
      <c r="F44">
        <v>8.6158300000000008</v>
      </c>
    </row>
    <row r="45" spans="1:6">
      <c r="A45" s="16">
        <v>15919</v>
      </c>
      <c r="B45" s="6">
        <v>11.7</v>
      </c>
      <c r="C45" s="6">
        <v>11.3</v>
      </c>
      <c r="D45" s="6"/>
      <c r="E45" s="6"/>
      <c r="F45">
        <v>10.730350000000001</v>
      </c>
    </row>
    <row r="46" spans="1:6">
      <c r="A46" s="16">
        <v>15950</v>
      </c>
      <c r="B46" s="6">
        <v>7.4</v>
      </c>
      <c r="C46" s="6">
        <v>8.1999999999999993</v>
      </c>
      <c r="D46" s="6"/>
      <c r="E46" s="6"/>
      <c r="F46">
        <v>3.9796600000000004</v>
      </c>
    </row>
    <row r="47" spans="1:6">
      <c r="A47" s="16">
        <v>15980</v>
      </c>
      <c r="B47" s="6">
        <v>5.8</v>
      </c>
      <c r="C47" s="6">
        <v>6.8</v>
      </c>
      <c r="D47" s="6"/>
      <c r="E47" s="6"/>
      <c r="F47">
        <v>3.8028900000000001</v>
      </c>
    </row>
    <row r="48" spans="1:6">
      <c r="A48" s="16">
        <v>16011</v>
      </c>
      <c r="B48" s="6">
        <v>3.8</v>
      </c>
      <c r="C48" s="6">
        <v>4.5</v>
      </c>
      <c r="D48" s="6"/>
      <c r="E48" s="6"/>
      <c r="F48">
        <v>3.4292899999999999</v>
      </c>
    </row>
    <row r="49" spans="1:6">
      <c r="A49" s="16">
        <v>16041</v>
      </c>
      <c r="B49" s="6">
        <v>2.1</v>
      </c>
      <c r="C49" s="6">
        <v>2.4</v>
      </c>
      <c r="D49" s="6"/>
      <c r="E49" s="6"/>
      <c r="F49">
        <v>-1.2690300000000001</v>
      </c>
    </row>
    <row r="50" spans="1:6">
      <c r="A50" s="16">
        <v>16072</v>
      </c>
      <c r="B50" s="6">
        <v>1.8</v>
      </c>
      <c r="C50" s="6">
        <v>2.2999999999999998</v>
      </c>
      <c r="D50" s="6"/>
      <c r="E50" s="6"/>
      <c r="F50">
        <v>-0.89497000000000015</v>
      </c>
    </row>
    <row r="51" spans="1:6">
      <c r="A51" s="16">
        <v>16103</v>
      </c>
      <c r="B51" s="6">
        <v>2.2000000000000002</v>
      </c>
      <c r="C51" s="6">
        <v>2.5</v>
      </c>
      <c r="D51" s="6"/>
      <c r="E51" s="6"/>
      <c r="F51">
        <v>-2.6175800000000002</v>
      </c>
    </row>
    <row r="52" spans="1:6">
      <c r="A52" s="16">
        <v>16132</v>
      </c>
      <c r="B52" s="6">
        <v>3.2</v>
      </c>
      <c r="C52" s="6">
        <v>3.4</v>
      </c>
      <c r="D52" s="6"/>
      <c r="E52" s="6"/>
      <c r="F52">
        <v>0.93422000000000005</v>
      </c>
    </row>
    <row r="53" spans="1:6">
      <c r="A53" s="16">
        <v>16163</v>
      </c>
      <c r="B53" s="6">
        <v>5.3</v>
      </c>
      <c r="C53" s="6">
        <v>5.9</v>
      </c>
      <c r="D53" s="6"/>
      <c r="E53" s="6"/>
      <c r="F53">
        <v>1.7871600000000001</v>
      </c>
    </row>
    <row r="54" spans="1:6">
      <c r="A54" s="16">
        <v>16193</v>
      </c>
      <c r="B54" s="6">
        <v>4.7</v>
      </c>
      <c r="C54" s="6">
        <v>4.5</v>
      </c>
      <c r="D54" s="6"/>
      <c r="E54" s="6"/>
      <c r="F54">
        <v>-2.7147800000000002</v>
      </c>
    </row>
    <row r="55" spans="1:6">
      <c r="A55" s="16">
        <v>16224</v>
      </c>
      <c r="B55" s="6">
        <v>8.5</v>
      </c>
      <c r="C55" s="6">
        <v>8.6</v>
      </c>
      <c r="D55" s="6"/>
      <c r="E55" s="6"/>
      <c r="F55">
        <v>6.5240800000000005</v>
      </c>
    </row>
    <row r="56" spans="1:6">
      <c r="A56" s="16">
        <v>16254</v>
      </c>
      <c r="B56" s="6">
        <v>9.3000000000000007</v>
      </c>
      <c r="C56" s="6">
        <v>10.3</v>
      </c>
      <c r="D56" s="6"/>
      <c r="E56" s="6"/>
      <c r="F56">
        <v>6.9478100000000005</v>
      </c>
    </row>
    <row r="57" spans="1:6">
      <c r="A57" s="16">
        <v>16285</v>
      </c>
      <c r="B57" s="6">
        <v>11.2</v>
      </c>
      <c r="C57" s="6">
        <v>11.2</v>
      </c>
      <c r="D57" s="6"/>
      <c r="E57" s="6"/>
      <c r="F57">
        <v>7.0000700000000009</v>
      </c>
    </row>
    <row r="58" spans="1:6">
      <c r="A58" s="16">
        <v>16316</v>
      </c>
      <c r="B58" s="6">
        <v>7.5</v>
      </c>
      <c r="C58" s="6">
        <v>9</v>
      </c>
      <c r="D58" s="6"/>
      <c r="E58" s="6"/>
      <c r="F58">
        <v>6.1339000000000006</v>
      </c>
    </row>
    <row r="59" spans="1:6">
      <c r="A59" s="16">
        <v>16346</v>
      </c>
      <c r="B59" s="6">
        <v>5.8</v>
      </c>
      <c r="C59" s="6">
        <v>7.2</v>
      </c>
      <c r="D59" s="6"/>
      <c r="E59" s="6"/>
      <c r="F59">
        <v>3.5748400000000005</v>
      </c>
    </row>
    <row r="60" spans="1:6">
      <c r="A60" s="16">
        <v>16377</v>
      </c>
      <c r="B60" s="6">
        <v>3.7</v>
      </c>
      <c r="C60" s="6">
        <v>4.2</v>
      </c>
      <c r="D60" s="6"/>
      <c r="E60" s="6"/>
      <c r="F60">
        <v>-0.17004999999999998</v>
      </c>
    </row>
    <row r="61" spans="1:6">
      <c r="A61" s="16">
        <v>16407</v>
      </c>
      <c r="B61" s="6">
        <v>2.8</v>
      </c>
      <c r="C61" s="6">
        <v>3.9</v>
      </c>
      <c r="D61" s="6"/>
      <c r="E61" s="6"/>
      <c r="F61">
        <v>-0.84555000000000002</v>
      </c>
    </row>
    <row r="62" spans="1:6">
      <c r="A62" s="16">
        <v>16438</v>
      </c>
      <c r="B62" s="6">
        <v>2.2000000000000002</v>
      </c>
      <c r="C62" s="6">
        <v>2.8</v>
      </c>
      <c r="D62" s="6"/>
      <c r="E62" s="6"/>
      <c r="F62">
        <v>0.38933000000000001</v>
      </c>
    </row>
    <row r="63" spans="1:6">
      <c r="A63" s="16">
        <v>16469</v>
      </c>
      <c r="B63" s="6">
        <v>2.2999999999999998</v>
      </c>
      <c r="C63" s="6">
        <v>2.6</v>
      </c>
      <c r="D63" s="6"/>
      <c r="E63" s="6"/>
      <c r="F63">
        <v>-3.6680800000000007</v>
      </c>
    </row>
    <row r="64" spans="1:6">
      <c r="A64" s="16">
        <v>16497</v>
      </c>
      <c r="B64" s="6">
        <v>3.2</v>
      </c>
      <c r="C64" s="6">
        <v>3.4</v>
      </c>
      <c r="D64" s="6"/>
      <c r="E64" s="6"/>
      <c r="F64">
        <v>-4.7620300000000002</v>
      </c>
    </row>
    <row r="65" spans="1:6">
      <c r="A65" s="16">
        <v>16528</v>
      </c>
      <c r="B65" s="6">
        <v>3.7</v>
      </c>
      <c r="C65" s="6">
        <v>3.9</v>
      </c>
      <c r="D65" s="6"/>
      <c r="E65" s="6"/>
      <c r="F65">
        <v>-1.0585599999999999</v>
      </c>
    </row>
    <row r="66" spans="1:6">
      <c r="A66" s="16">
        <v>16558</v>
      </c>
      <c r="B66" s="6">
        <v>6.5</v>
      </c>
      <c r="C66" s="6">
        <v>7.2</v>
      </c>
      <c r="D66" s="6"/>
      <c r="E66" s="6"/>
      <c r="F66">
        <v>4.0785300000000007</v>
      </c>
    </row>
    <row r="67" spans="1:6">
      <c r="A67" s="16">
        <v>16589</v>
      </c>
      <c r="B67" s="6">
        <v>7.2</v>
      </c>
      <c r="C67" s="6">
        <v>7.7</v>
      </c>
      <c r="D67" s="6"/>
      <c r="E67" s="6"/>
      <c r="F67">
        <v>1.1910000000000003</v>
      </c>
    </row>
    <row r="68" spans="1:6">
      <c r="A68" s="16">
        <v>16619</v>
      </c>
      <c r="B68" s="6">
        <v>6.7</v>
      </c>
      <c r="C68" s="6">
        <v>7.6</v>
      </c>
      <c r="D68" s="6"/>
      <c r="E68" s="6"/>
      <c r="F68">
        <v>1.8731800000000001</v>
      </c>
    </row>
    <row r="69" spans="1:6">
      <c r="A69" s="16">
        <v>16650</v>
      </c>
      <c r="B69" s="6">
        <v>8.6999999999999993</v>
      </c>
      <c r="C69" s="6">
        <v>8.6999999999999993</v>
      </c>
      <c r="D69" s="6"/>
      <c r="E69" s="6"/>
      <c r="F69">
        <v>6.1333600000000006</v>
      </c>
    </row>
    <row r="70" spans="1:6">
      <c r="A70" s="16">
        <v>16681</v>
      </c>
      <c r="B70" s="6">
        <v>8.3000000000000007</v>
      </c>
      <c r="C70" s="6">
        <v>12</v>
      </c>
      <c r="D70" s="6"/>
      <c r="E70" s="6"/>
      <c r="F70">
        <v>4.6907700000000006</v>
      </c>
    </row>
    <row r="71" spans="1:6">
      <c r="A71" s="16">
        <v>16711</v>
      </c>
      <c r="B71" s="6">
        <v>4.5999999999999996</v>
      </c>
      <c r="C71" s="6">
        <v>5.2</v>
      </c>
      <c r="D71" s="6"/>
      <c r="E71" s="6"/>
      <c r="F71">
        <v>1.6364100000000001</v>
      </c>
    </row>
    <row r="72" spans="1:6">
      <c r="A72" s="16">
        <v>16742</v>
      </c>
      <c r="B72" s="6">
        <v>4.0999999999999996</v>
      </c>
      <c r="C72" s="6">
        <v>5</v>
      </c>
      <c r="D72" s="6"/>
      <c r="E72" s="6"/>
      <c r="F72">
        <v>2.57525</v>
      </c>
    </row>
    <row r="73" spans="1:6">
      <c r="A73" s="16">
        <v>16772</v>
      </c>
      <c r="B73" s="6">
        <v>2.5</v>
      </c>
      <c r="C73" s="6">
        <v>2.9</v>
      </c>
      <c r="D73" s="6"/>
      <c r="E73" s="6"/>
      <c r="F73">
        <v>1.7794000000000003</v>
      </c>
    </row>
    <row r="74" spans="1:6">
      <c r="A74" s="16">
        <v>16803</v>
      </c>
      <c r="B74" s="6">
        <v>2.1</v>
      </c>
      <c r="C74" s="6">
        <v>2.6</v>
      </c>
      <c r="D74" s="6"/>
      <c r="E74" s="6"/>
      <c r="F74">
        <v>-1.5926100000000001</v>
      </c>
    </row>
    <row r="75" spans="1:6">
      <c r="A75" s="16">
        <v>16834</v>
      </c>
      <c r="B75" s="6">
        <v>3.2</v>
      </c>
      <c r="C75" s="6">
        <v>3.1</v>
      </c>
      <c r="D75" s="6"/>
      <c r="E75" s="6"/>
      <c r="F75">
        <v>-0.55105000000000004</v>
      </c>
    </row>
    <row r="76" spans="1:6">
      <c r="A76" s="16">
        <v>16862</v>
      </c>
      <c r="B76" s="6">
        <v>3.6</v>
      </c>
      <c r="C76" s="6">
        <v>3.6</v>
      </c>
      <c r="D76" s="6"/>
      <c r="E76" s="6"/>
      <c r="F76">
        <v>0.49430000000000007</v>
      </c>
    </row>
    <row r="77" spans="1:6">
      <c r="A77" s="16">
        <v>16893</v>
      </c>
      <c r="B77" s="6">
        <v>4.8</v>
      </c>
      <c r="C77" s="6">
        <v>5.7</v>
      </c>
      <c r="D77" s="6"/>
      <c r="E77" s="6"/>
      <c r="F77">
        <v>1.6435900000000001</v>
      </c>
    </row>
    <row r="78" spans="1:6">
      <c r="A78" s="16">
        <v>16923</v>
      </c>
      <c r="B78" s="6">
        <v>4.5999999999999996</v>
      </c>
      <c r="C78" s="6">
        <v>4.5</v>
      </c>
      <c r="D78" s="6"/>
      <c r="E78" s="6"/>
      <c r="F78">
        <v>-3.1884600000000001</v>
      </c>
    </row>
    <row r="79" spans="1:6">
      <c r="A79" s="16">
        <v>16954</v>
      </c>
      <c r="B79" s="6">
        <v>6.5</v>
      </c>
      <c r="C79" s="6">
        <v>7.5</v>
      </c>
      <c r="D79" s="6"/>
      <c r="E79" s="6"/>
      <c r="F79">
        <v>4.5547300000000002</v>
      </c>
    </row>
    <row r="80" spans="1:6">
      <c r="A80" s="16">
        <v>16984</v>
      </c>
      <c r="B80" s="6">
        <v>9.9</v>
      </c>
      <c r="C80" s="6">
        <v>10.8</v>
      </c>
      <c r="D80" s="6"/>
      <c r="E80" s="6"/>
      <c r="F80">
        <v>8.5169200000000007</v>
      </c>
    </row>
    <row r="81" spans="1:6">
      <c r="A81" s="16">
        <v>17015</v>
      </c>
      <c r="B81" s="6">
        <v>9.9</v>
      </c>
      <c r="C81" s="6">
        <v>10.8</v>
      </c>
      <c r="D81" s="6"/>
      <c r="E81" s="6"/>
      <c r="F81">
        <v>5.6420900000000005</v>
      </c>
    </row>
    <row r="82" spans="1:6">
      <c r="A82" s="16">
        <v>17046</v>
      </c>
      <c r="B82" s="6">
        <v>5.3</v>
      </c>
      <c r="C82" s="6">
        <v>7.8</v>
      </c>
      <c r="D82" s="6"/>
      <c r="E82" s="6"/>
      <c r="F82">
        <v>3.4191300000000004</v>
      </c>
    </row>
    <row r="83" spans="1:6">
      <c r="A83" s="16">
        <v>17076</v>
      </c>
      <c r="B83" s="6">
        <v>5.3</v>
      </c>
      <c r="C83" s="6">
        <v>7</v>
      </c>
      <c r="D83" s="6"/>
      <c r="E83" s="6"/>
      <c r="F83">
        <v>4.3716500000000007</v>
      </c>
    </row>
    <row r="84" spans="1:6">
      <c r="A84" s="16">
        <v>17107</v>
      </c>
      <c r="B84" s="6">
        <v>3</v>
      </c>
      <c r="C84" s="6">
        <v>3.8</v>
      </c>
      <c r="D84" s="6"/>
      <c r="E84" s="6"/>
      <c r="F84">
        <v>-3.6469</v>
      </c>
    </row>
    <row r="85" spans="1:6">
      <c r="A85" s="16">
        <v>17137</v>
      </c>
      <c r="B85" s="6">
        <v>2.8</v>
      </c>
      <c r="C85" s="6">
        <v>3.8</v>
      </c>
      <c r="D85" s="6"/>
      <c r="E85" s="6"/>
      <c r="F85">
        <v>-0.44768000000000008</v>
      </c>
    </row>
    <row r="86" spans="1:6">
      <c r="A86" s="16">
        <v>17168</v>
      </c>
      <c r="B86" s="6">
        <v>2.5</v>
      </c>
      <c r="C86" s="6">
        <v>2.7</v>
      </c>
      <c r="D86" s="6"/>
      <c r="E86" s="6"/>
      <c r="F86">
        <v>0.80084000000000011</v>
      </c>
    </row>
    <row r="87" spans="1:6">
      <c r="A87" s="16">
        <v>17199</v>
      </c>
      <c r="B87" s="6">
        <v>3.1</v>
      </c>
      <c r="C87" s="6">
        <v>3.9</v>
      </c>
      <c r="D87" s="6"/>
      <c r="E87" s="6"/>
      <c r="F87">
        <v>2.6107200000000002</v>
      </c>
    </row>
    <row r="88" spans="1:6">
      <c r="A88" s="16">
        <v>17227</v>
      </c>
      <c r="B88" s="6">
        <v>3.5</v>
      </c>
      <c r="C88" s="6">
        <v>3.8</v>
      </c>
      <c r="D88" s="6"/>
      <c r="E88" s="6"/>
      <c r="F88">
        <v>0.87920000000000009</v>
      </c>
    </row>
    <row r="89" spans="1:6">
      <c r="A89" s="16">
        <v>17258</v>
      </c>
      <c r="B89" s="6">
        <v>3.9</v>
      </c>
      <c r="C89" s="6">
        <v>4.2</v>
      </c>
      <c r="D89" s="6"/>
      <c r="E89" s="6"/>
      <c r="F89">
        <v>-0.56052999999999997</v>
      </c>
    </row>
    <row r="90" spans="1:6">
      <c r="A90" s="16">
        <v>17288</v>
      </c>
      <c r="B90" s="6">
        <v>5.5</v>
      </c>
      <c r="C90" s="6">
        <v>5.6</v>
      </c>
      <c r="D90" s="6"/>
      <c r="E90" s="6"/>
      <c r="F90">
        <v>1.7626999999999999</v>
      </c>
    </row>
    <row r="91" spans="1:6">
      <c r="A91" s="16">
        <v>17319</v>
      </c>
      <c r="B91" s="6">
        <v>7.6</v>
      </c>
      <c r="C91" s="6">
        <v>8.1</v>
      </c>
      <c r="D91" s="6"/>
      <c r="E91" s="6"/>
      <c r="F91">
        <v>3.4527200000000002</v>
      </c>
    </row>
    <row r="92" spans="1:6">
      <c r="A92" s="16">
        <v>17349</v>
      </c>
      <c r="B92" s="6">
        <v>10.199999999999999</v>
      </c>
      <c r="C92" s="6">
        <v>10.6</v>
      </c>
      <c r="D92" s="6"/>
      <c r="E92" s="6"/>
      <c r="F92">
        <v>9.321060000000001</v>
      </c>
    </row>
    <row r="93" spans="1:6">
      <c r="A93" s="16">
        <v>17380</v>
      </c>
      <c r="B93" s="6">
        <v>11.3</v>
      </c>
      <c r="C93" s="6">
        <v>11.6</v>
      </c>
      <c r="D93" s="6"/>
      <c r="E93" s="6"/>
      <c r="F93">
        <v>7.9478400000000002</v>
      </c>
    </row>
    <row r="94" spans="1:6">
      <c r="A94" s="16">
        <v>17411</v>
      </c>
      <c r="B94" s="6">
        <v>9.9</v>
      </c>
      <c r="C94" s="6">
        <v>10.3</v>
      </c>
      <c r="D94" s="6"/>
      <c r="E94" s="6"/>
      <c r="F94">
        <v>6.8179800000000004</v>
      </c>
    </row>
    <row r="95" spans="1:6">
      <c r="A95" s="16">
        <v>17441</v>
      </c>
      <c r="B95" s="6">
        <v>6.5</v>
      </c>
      <c r="C95" s="6">
        <v>7.8</v>
      </c>
      <c r="D95" s="6"/>
      <c r="E95" s="6"/>
      <c r="F95">
        <v>3.8060900000000006</v>
      </c>
    </row>
    <row r="96" spans="1:6">
      <c r="A96" s="16">
        <v>17472</v>
      </c>
      <c r="B96" s="6">
        <v>3.8</v>
      </c>
      <c r="C96" s="6">
        <v>4.8</v>
      </c>
      <c r="D96" s="6"/>
      <c r="E96" s="6"/>
      <c r="F96">
        <v>1.3094300000000001</v>
      </c>
    </row>
    <row r="97" spans="1:6">
      <c r="A97" s="16">
        <v>17502</v>
      </c>
      <c r="B97" s="6">
        <v>2.2000000000000002</v>
      </c>
      <c r="C97" s="6">
        <v>2.6</v>
      </c>
      <c r="D97" s="6"/>
      <c r="E97" s="6"/>
      <c r="F97">
        <v>-2.34701</v>
      </c>
    </row>
    <row r="98" spans="1:6">
      <c r="A98" s="16">
        <v>17533</v>
      </c>
      <c r="B98" s="6">
        <v>2.2000000000000002</v>
      </c>
      <c r="C98" s="6">
        <v>2</v>
      </c>
      <c r="D98" s="6"/>
      <c r="E98" s="6"/>
      <c r="F98">
        <v>0.36066999999999994</v>
      </c>
    </row>
    <row r="99" spans="1:6">
      <c r="A99" s="16">
        <v>17564</v>
      </c>
      <c r="B99" s="6">
        <v>1.4</v>
      </c>
      <c r="C99" s="6">
        <v>1.6</v>
      </c>
      <c r="D99" s="6"/>
      <c r="E99" s="6"/>
      <c r="F99">
        <v>-1.3317800000000002</v>
      </c>
    </row>
    <row r="100" spans="1:6">
      <c r="A100" s="16">
        <v>17593</v>
      </c>
      <c r="B100" s="6">
        <v>3.5</v>
      </c>
      <c r="C100" s="6">
        <v>4</v>
      </c>
      <c r="D100" s="6"/>
      <c r="E100" s="6"/>
      <c r="F100">
        <v>1.50797</v>
      </c>
    </row>
    <row r="101" spans="1:6">
      <c r="A101" s="16">
        <v>17624</v>
      </c>
      <c r="B101" s="6">
        <v>6.1</v>
      </c>
      <c r="C101" s="6">
        <v>6</v>
      </c>
      <c r="D101" s="6"/>
      <c r="E101" s="6"/>
      <c r="F101">
        <v>4.2415700000000003</v>
      </c>
    </row>
    <row r="102" spans="1:6">
      <c r="A102" s="16">
        <v>17654</v>
      </c>
      <c r="B102" s="6">
        <v>5.2</v>
      </c>
      <c r="C102" s="6">
        <v>5.5</v>
      </c>
      <c r="D102" s="6"/>
      <c r="E102" s="6"/>
      <c r="F102">
        <v>2.6240000000000013E-2</v>
      </c>
    </row>
    <row r="103" spans="1:6">
      <c r="A103" s="16">
        <v>17685</v>
      </c>
      <c r="B103" s="6">
        <v>8.1</v>
      </c>
      <c r="C103" s="6">
        <v>8.1999999999999993</v>
      </c>
      <c r="D103" s="6"/>
      <c r="E103" s="6"/>
      <c r="F103">
        <v>4.4892899999999996</v>
      </c>
    </row>
    <row r="104" spans="1:6">
      <c r="A104" s="16">
        <v>17715</v>
      </c>
      <c r="B104" s="6">
        <v>8.6999999999999993</v>
      </c>
      <c r="C104" s="6">
        <v>9</v>
      </c>
      <c r="D104" s="6"/>
      <c r="E104" s="6"/>
      <c r="F104">
        <v>5.0635400000000006</v>
      </c>
    </row>
    <row r="105" spans="1:6">
      <c r="A105" s="16">
        <v>17746</v>
      </c>
      <c r="B105" s="6">
        <v>10.5</v>
      </c>
      <c r="C105" s="6">
        <v>10.8</v>
      </c>
      <c r="D105" s="6"/>
      <c r="E105" s="6"/>
      <c r="F105">
        <v>9.3577999999999992</v>
      </c>
    </row>
    <row r="106" spans="1:6">
      <c r="A106" s="16">
        <v>17777</v>
      </c>
      <c r="B106" s="6">
        <v>9.1999999999999993</v>
      </c>
      <c r="C106" s="6">
        <v>9.4</v>
      </c>
      <c r="D106" s="6"/>
      <c r="E106" s="6"/>
      <c r="F106">
        <v>8.1307100000000005</v>
      </c>
    </row>
    <row r="107" spans="1:6">
      <c r="A107" s="16">
        <v>17807</v>
      </c>
      <c r="B107" s="6">
        <v>6.8</v>
      </c>
      <c r="C107" s="6">
        <v>7.6</v>
      </c>
      <c r="D107" s="6"/>
      <c r="E107" s="6"/>
      <c r="F107">
        <v>5.2922100000000007</v>
      </c>
    </row>
    <row r="108" spans="1:6">
      <c r="A108" s="16">
        <v>17838</v>
      </c>
      <c r="B108" s="6">
        <v>6.5</v>
      </c>
      <c r="C108" s="6">
        <v>6.7</v>
      </c>
      <c r="D108" s="6"/>
      <c r="E108" s="6"/>
      <c r="F108">
        <v>4.6345400000000003</v>
      </c>
    </row>
    <row r="109" spans="1:6">
      <c r="A109" s="16">
        <v>17868</v>
      </c>
      <c r="B109" s="6">
        <v>3.8</v>
      </c>
      <c r="C109" s="6">
        <v>4.2</v>
      </c>
      <c r="D109" s="6"/>
      <c r="E109" s="6"/>
      <c r="F109">
        <v>2.6338699999999999</v>
      </c>
    </row>
    <row r="110" spans="1:6">
      <c r="A110" s="16">
        <v>17899</v>
      </c>
      <c r="B110" s="6">
        <v>2.2000000000000002</v>
      </c>
      <c r="C110" s="6">
        <v>2.2000000000000002</v>
      </c>
      <c r="D110" s="6"/>
      <c r="E110" s="6"/>
      <c r="F110">
        <v>-3.77291</v>
      </c>
    </row>
    <row r="111" spans="1:6">
      <c r="A111" s="16">
        <v>17930</v>
      </c>
      <c r="B111" s="6">
        <v>2.1</v>
      </c>
      <c r="C111" s="6">
        <v>2.5</v>
      </c>
      <c r="D111" s="6"/>
      <c r="E111" s="6"/>
      <c r="F111">
        <v>-1.3731599999999999</v>
      </c>
    </row>
    <row r="112" spans="1:6">
      <c r="A112" s="16">
        <v>17958</v>
      </c>
      <c r="B112" s="6">
        <v>4.2</v>
      </c>
      <c r="C112" s="6">
        <v>4.0999999999999996</v>
      </c>
      <c r="D112" s="6"/>
      <c r="E112" s="6"/>
      <c r="F112">
        <v>0.71766000000000008</v>
      </c>
    </row>
    <row r="113" spans="1:6">
      <c r="A113" s="16">
        <v>17989</v>
      </c>
      <c r="B113" s="6">
        <v>4</v>
      </c>
      <c r="C113" s="6">
        <v>3.8</v>
      </c>
      <c r="D113" s="6"/>
      <c r="E113" s="6"/>
      <c r="F113">
        <v>1.10707</v>
      </c>
    </row>
    <row r="114" spans="1:6">
      <c r="A114" s="16">
        <v>18019</v>
      </c>
      <c r="B114" s="6">
        <v>4.9000000000000004</v>
      </c>
      <c r="C114" s="6">
        <v>5</v>
      </c>
      <c r="D114" s="6"/>
      <c r="E114" s="6"/>
      <c r="F114">
        <v>-1.4847899999999998</v>
      </c>
    </row>
    <row r="115" spans="1:6">
      <c r="A115" s="16">
        <v>18050</v>
      </c>
      <c r="B115" s="6">
        <v>7</v>
      </c>
      <c r="C115" s="6">
        <v>7.3</v>
      </c>
      <c r="D115" s="6"/>
      <c r="E115" s="6"/>
      <c r="F115">
        <v>3.0046300000000001</v>
      </c>
    </row>
    <row r="116" spans="1:6">
      <c r="A116" s="16">
        <v>18080</v>
      </c>
      <c r="B116" s="6">
        <v>7.7</v>
      </c>
      <c r="C116" s="6">
        <v>8.3000000000000007</v>
      </c>
      <c r="D116" s="6"/>
      <c r="E116" s="6"/>
      <c r="F116">
        <v>6.96556</v>
      </c>
    </row>
    <row r="117" spans="1:6">
      <c r="A117" s="16">
        <v>18111</v>
      </c>
      <c r="B117" s="6">
        <v>8.4</v>
      </c>
      <c r="C117" s="6">
        <v>8.3000000000000007</v>
      </c>
      <c r="D117" s="6"/>
      <c r="E117" s="6"/>
      <c r="F117">
        <v>6.3973100000000001</v>
      </c>
    </row>
    <row r="118" spans="1:6">
      <c r="A118" s="16">
        <v>18142</v>
      </c>
      <c r="B118" s="6">
        <v>7</v>
      </c>
      <c r="C118" s="6">
        <v>8</v>
      </c>
      <c r="D118" s="6"/>
      <c r="E118" s="6"/>
      <c r="F118">
        <v>4.2428400000000002</v>
      </c>
    </row>
    <row r="119" spans="1:6">
      <c r="A119" s="16">
        <v>18172</v>
      </c>
      <c r="B119" s="6">
        <v>5.4</v>
      </c>
      <c r="C119" s="6">
        <v>6.5</v>
      </c>
      <c r="D119" s="6"/>
      <c r="E119" s="6"/>
      <c r="F119">
        <v>-1.0772300000000001</v>
      </c>
    </row>
    <row r="120" spans="1:6">
      <c r="A120" s="16">
        <v>18203</v>
      </c>
      <c r="B120" s="6">
        <v>4.2</v>
      </c>
      <c r="C120" s="6">
        <v>5.0999999999999996</v>
      </c>
      <c r="D120" s="6"/>
      <c r="E120" s="6"/>
      <c r="F120">
        <v>4.10548</v>
      </c>
    </row>
    <row r="121" spans="1:6">
      <c r="A121" s="16">
        <v>18233</v>
      </c>
      <c r="B121" s="6">
        <v>2.9</v>
      </c>
      <c r="C121" s="6">
        <v>2.9</v>
      </c>
      <c r="D121" s="6"/>
      <c r="E121" s="6"/>
      <c r="F121">
        <v>0.69211</v>
      </c>
    </row>
    <row r="122" spans="1:6">
      <c r="A122" s="16">
        <v>18264</v>
      </c>
      <c r="B122" s="6">
        <v>2.2999999999999998</v>
      </c>
      <c r="C122" s="6">
        <v>2.5</v>
      </c>
      <c r="D122" s="6"/>
      <c r="E122" s="6"/>
      <c r="F122">
        <v>-1.6027199999999999</v>
      </c>
    </row>
    <row r="123" spans="1:6">
      <c r="A123" s="16">
        <v>18295</v>
      </c>
      <c r="B123" s="6">
        <v>3.3</v>
      </c>
      <c r="C123" s="6">
        <v>3.1</v>
      </c>
      <c r="D123" s="6"/>
      <c r="E123" s="6"/>
      <c r="F123">
        <v>-0.65366000000000002</v>
      </c>
    </row>
    <row r="124" spans="1:6">
      <c r="A124" s="16">
        <v>18323</v>
      </c>
      <c r="B124" s="6">
        <v>5.0999999999999996</v>
      </c>
      <c r="C124" s="6">
        <v>5.5</v>
      </c>
      <c r="D124" s="6"/>
      <c r="E124" s="6"/>
      <c r="F124">
        <v>3.9317000000000002</v>
      </c>
    </row>
    <row r="125" spans="1:6">
      <c r="A125" s="16">
        <v>18354</v>
      </c>
      <c r="B125" s="6">
        <v>4.5</v>
      </c>
      <c r="C125" s="6">
        <v>5.3</v>
      </c>
      <c r="D125" s="6"/>
      <c r="E125" s="6"/>
      <c r="F125">
        <v>0.52963000000000005</v>
      </c>
    </row>
    <row r="126" spans="1:6">
      <c r="A126" s="16">
        <v>18384</v>
      </c>
      <c r="B126" s="6">
        <v>5.0999999999999996</v>
      </c>
      <c r="C126" s="6">
        <v>5.0999999999999996</v>
      </c>
      <c r="D126" s="6"/>
      <c r="E126" s="6"/>
      <c r="F126">
        <v>-0.87142999999999993</v>
      </c>
    </row>
    <row r="127" spans="1:6">
      <c r="A127" s="16">
        <v>18415</v>
      </c>
      <c r="B127" s="6">
        <v>6.6</v>
      </c>
      <c r="C127" s="6">
        <v>6.8</v>
      </c>
      <c r="D127" s="6"/>
      <c r="E127" s="6"/>
      <c r="F127">
        <v>3.3735300000000006</v>
      </c>
    </row>
    <row r="128" spans="1:6">
      <c r="A128" s="16">
        <v>18445</v>
      </c>
      <c r="B128" s="6">
        <v>6.7</v>
      </c>
      <c r="C128" s="6">
        <v>7.7</v>
      </c>
      <c r="D128" s="6"/>
      <c r="E128" s="6"/>
      <c r="F128">
        <v>0.84737000000000007</v>
      </c>
    </row>
    <row r="129" spans="1:6">
      <c r="A129" s="16">
        <v>18476</v>
      </c>
      <c r="B129" s="6">
        <v>9.1999999999999993</v>
      </c>
      <c r="C129" s="6">
        <v>9.8000000000000007</v>
      </c>
      <c r="D129" s="6"/>
      <c r="E129" s="6"/>
      <c r="F129">
        <v>4.1797599999999999</v>
      </c>
    </row>
    <row r="130" spans="1:6">
      <c r="A130" s="16">
        <v>18507</v>
      </c>
      <c r="B130" s="6">
        <v>5.8</v>
      </c>
      <c r="C130" s="6">
        <v>7</v>
      </c>
      <c r="D130" s="6"/>
      <c r="E130" s="6"/>
      <c r="F130">
        <v>1.1786000000000001</v>
      </c>
    </row>
    <row r="131" spans="1:6">
      <c r="A131" s="16">
        <v>18537</v>
      </c>
      <c r="B131" s="6">
        <v>6.9</v>
      </c>
      <c r="C131" s="6">
        <v>7.3</v>
      </c>
      <c r="D131" s="6"/>
      <c r="E131" s="6"/>
      <c r="F131">
        <v>5.93994</v>
      </c>
    </row>
    <row r="132" spans="1:6">
      <c r="A132" s="16">
        <v>18568</v>
      </c>
      <c r="B132" s="6">
        <v>5.9</v>
      </c>
      <c r="C132" s="6">
        <v>6.6</v>
      </c>
      <c r="D132" s="6"/>
      <c r="E132" s="6"/>
      <c r="F132">
        <v>5.1558200000000003</v>
      </c>
    </row>
    <row r="133" spans="1:6">
      <c r="A133" s="16">
        <v>18598</v>
      </c>
      <c r="B133" s="6">
        <v>3.6</v>
      </c>
      <c r="C133" s="6">
        <v>4.3</v>
      </c>
      <c r="D133" s="6"/>
      <c r="E133" s="6"/>
      <c r="F133">
        <v>3.3327899999999997</v>
      </c>
    </row>
    <row r="134" spans="1:6">
      <c r="A134" s="16">
        <v>18629</v>
      </c>
      <c r="B134" s="6">
        <v>3.4</v>
      </c>
      <c r="C134" s="6">
        <v>3.1</v>
      </c>
      <c r="D134" s="6"/>
      <c r="E134" s="6"/>
      <c r="F134">
        <v>1.6943000000000001</v>
      </c>
    </row>
    <row r="135" spans="1:6">
      <c r="A135" s="16">
        <v>18660</v>
      </c>
      <c r="B135" s="6">
        <v>1.8</v>
      </c>
      <c r="C135" s="6">
        <v>2.1</v>
      </c>
      <c r="D135" s="6"/>
      <c r="E135" s="6"/>
      <c r="F135">
        <v>-0.83704000000000001</v>
      </c>
    </row>
    <row r="136" spans="1:6">
      <c r="A136" s="16">
        <v>18688</v>
      </c>
      <c r="B136" s="6">
        <v>4.5</v>
      </c>
      <c r="C136" s="6">
        <v>4.5999999999999996</v>
      </c>
      <c r="D136" s="6"/>
      <c r="E136" s="6"/>
      <c r="F136">
        <v>3.2984800000000001</v>
      </c>
    </row>
    <row r="137" spans="1:6">
      <c r="A137" s="16">
        <v>18719</v>
      </c>
      <c r="B137" s="6">
        <v>5.4</v>
      </c>
      <c r="C137" s="6">
        <v>5.3</v>
      </c>
      <c r="D137" s="6"/>
      <c r="E137" s="6"/>
      <c r="F137">
        <v>3.0428600000000006</v>
      </c>
    </row>
    <row r="138" spans="1:6">
      <c r="A138" s="16">
        <v>18749</v>
      </c>
      <c r="B138" s="6">
        <v>5.5</v>
      </c>
      <c r="C138" s="6">
        <v>4.8</v>
      </c>
      <c r="D138" s="6"/>
      <c r="E138" s="6"/>
      <c r="F138">
        <v>1.9459400000000002</v>
      </c>
    </row>
    <row r="139" spans="1:6">
      <c r="A139" s="16">
        <v>18780</v>
      </c>
      <c r="B139" s="6">
        <v>5.8</v>
      </c>
      <c r="C139" s="6">
        <v>5.9</v>
      </c>
      <c r="D139" s="6"/>
      <c r="E139" s="6"/>
      <c r="F139">
        <v>-0.6892499999999997</v>
      </c>
    </row>
    <row r="140" spans="1:6">
      <c r="A140" s="16">
        <v>18810</v>
      </c>
      <c r="B140" s="6">
        <v>8.8000000000000007</v>
      </c>
      <c r="C140" s="6">
        <v>10.3</v>
      </c>
      <c r="D140" s="6"/>
      <c r="E140" s="6"/>
      <c r="F140">
        <v>7.0131000000000014</v>
      </c>
    </row>
    <row r="141" spans="1:6">
      <c r="A141" s="16">
        <v>18841</v>
      </c>
      <c r="B141" s="6">
        <v>10.5</v>
      </c>
      <c r="C141" s="6">
        <v>10.199999999999999</v>
      </c>
      <c r="D141" s="6"/>
      <c r="E141" s="6"/>
      <c r="F141">
        <v>9.4738100000000003</v>
      </c>
    </row>
    <row r="142" spans="1:6">
      <c r="A142" s="16">
        <v>18872</v>
      </c>
      <c r="B142" s="6">
        <v>8.3000000000000007</v>
      </c>
      <c r="C142" s="6">
        <v>9.4</v>
      </c>
      <c r="D142" s="6"/>
      <c r="E142" s="6"/>
      <c r="F142">
        <v>5.2137500000000001</v>
      </c>
    </row>
    <row r="143" spans="1:6">
      <c r="A143" s="16">
        <v>18902</v>
      </c>
      <c r="B143" s="6">
        <v>6.6</v>
      </c>
      <c r="C143" s="6">
        <v>8</v>
      </c>
      <c r="D143" s="6"/>
      <c r="E143" s="6"/>
      <c r="F143">
        <v>3.6363300000000001</v>
      </c>
    </row>
    <row r="144" spans="1:6">
      <c r="A144" s="16">
        <v>18933</v>
      </c>
      <c r="B144" s="6">
        <v>4.4000000000000004</v>
      </c>
      <c r="C144" s="6">
        <v>4</v>
      </c>
      <c r="D144" s="6"/>
      <c r="E144" s="6"/>
      <c r="F144">
        <v>2.5257100000000001</v>
      </c>
    </row>
    <row r="145" spans="1:6">
      <c r="A145" s="16">
        <v>18963</v>
      </c>
      <c r="B145" s="6">
        <v>3</v>
      </c>
      <c r="C145" s="6">
        <v>3.3</v>
      </c>
      <c r="D145" s="6"/>
      <c r="E145" s="6"/>
      <c r="F145">
        <v>2.6724000000000006</v>
      </c>
    </row>
    <row r="146" spans="1:6">
      <c r="A146" s="16">
        <v>18994</v>
      </c>
      <c r="B146" s="6">
        <v>3</v>
      </c>
      <c r="C146" s="6">
        <v>2.7</v>
      </c>
      <c r="D146" s="6"/>
      <c r="E146" s="6"/>
      <c r="F146">
        <v>1.9827800000000002</v>
      </c>
    </row>
    <row r="147" spans="1:6">
      <c r="A147" s="16">
        <v>19025</v>
      </c>
      <c r="B147" s="6">
        <v>3.1</v>
      </c>
      <c r="C147" s="6">
        <v>3.2</v>
      </c>
      <c r="D147" s="6"/>
      <c r="E147" s="6"/>
      <c r="F147">
        <v>1.31978</v>
      </c>
    </row>
    <row r="148" spans="1:6">
      <c r="A148" s="16">
        <v>19054</v>
      </c>
      <c r="B148" s="6">
        <v>3.4</v>
      </c>
      <c r="C148" s="6">
        <v>4</v>
      </c>
      <c r="D148" s="6"/>
      <c r="E148" s="6"/>
      <c r="F148">
        <v>1.0540100000000001</v>
      </c>
    </row>
    <row r="149" spans="1:6">
      <c r="A149" s="16">
        <v>19085</v>
      </c>
      <c r="B149" s="6">
        <v>5.5</v>
      </c>
      <c r="C149" s="6">
        <v>4.4000000000000004</v>
      </c>
      <c r="D149" s="6"/>
      <c r="E149" s="6"/>
      <c r="F149">
        <v>-1.6306</v>
      </c>
    </row>
    <row r="150" spans="1:6">
      <c r="A150" s="16">
        <v>19115</v>
      </c>
      <c r="B150" s="6">
        <v>6.2</v>
      </c>
      <c r="C150" s="6">
        <v>5.6</v>
      </c>
      <c r="D150" s="6"/>
      <c r="E150" s="6"/>
      <c r="F150">
        <v>1.1817</v>
      </c>
    </row>
    <row r="151" spans="1:6">
      <c r="A151" s="16">
        <v>19146</v>
      </c>
      <c r="B151" s="6">
        <v>7.4</v>
      </c>
      <c r="C151" s="6">
        <v>9.1999999999999993</v>
      </c>
      <c r="D151" s="6"/>
      <c r="E151" s="6"/>
      <c r="F151">
        <v>7.6431399999999998</v>
      </c>
    </row>
    <row r="152" spans="1:6">
      <c r="A152" s="16">
        <v>19176</v>
      </c>
      <c r="B152" s="6">
        <v>10.8</v>
      </c>
      <c r="C152" s="6">
        <v>10.6</v>
      </c>
      <c r="D152" s="6"/>
      <c r="E152" s="6"/>
      <c r="F152">
        <v>8.2705500000000001</v>
      </c>
    </row>
    <row r="153" spans="1:6">
      <c r="A153" s="16">
        <v>19207</v>
      </c>
      <c r="B153" s="6">
        <v>10.6</v>
      </c>
      <c r="C153" s="6">
        <v>13.8</v>
      </c>
      <c r="D153" s="6"/>
      <c r="E153" s="6"/>
      <c r="F153">
        <v>11.10793</v>
      </c>
    </row>
    <row r="154" spans="1:6">
      <c r="A154" s="16">
        <v>19238</v>
      </c>
      <c r="B154" s="6">
        <v>9</v>
      </c>
      <c r="C154" s="6">
        <v>10.4</v>
      </c>
      <c r="D154" s="6"/>
      <c r="E154" s="6"/>
      <c r="F154">
        <v>8.2268100000000004</v>
      </c>
    </row>
    <row r="155" spans="1:6">
      <c r="A155" s="16">
        <v>19268</v>
      </c>
      <c r="B155" s="6">
        <v>8</v>
      </c>
      <c r="C155" s="6">
        <v>8.8000000000000007</v>
      </c>
      <c r="D155" s="6"/>
      <c r="E155" s="6"/>
      <c r="F155">
        <v>7.8734200000000003</v>
      </c>
    </row>
    <row r="156" spans="1:6">
      <c r="A156" s="16">
        <v>19299</v>
      </c>
      <c r="B156" s="6">
        <v>8.6</v>
      </c>
      <c r="C156" s="6">
        <v>4.7</v>
      </c>
      <c r="D156" s="6"/>
      <c r="E156" s="6"/>
      <c r="F156">
        <v>-0.47730000000000006</v>
      </c>
    </row>
    <row r="157" spans="1:6">
      <c r="A157" s="16">
        <v>19329</v>
      </c>
      <c r="B157" s="6">
        <v>2.4</v>
      </c>
      <c r="C157" s="6">
        <v>2.6</v>
      </c>
      <c r="D157" s="6"/>
      <c r="E157" s="6"/>
      <c r="F157">
        <v>-0.57169000000000003</v>
      </c>
    </row>
    <row r="158" spans="1:6">
      <c r="A158" s="16">
        <v>19360</v>
      </c>
      <c r="B158" s="6">
        <v>2.7</v>
      </c>
      <c r="C158" s="6">
        <v>3.2</v>
      </c>
      <c r="D158" s="6"/>
      <c r="E158" s="6"/>
      <c r="F158">
        <v>2.0943200000000002</v>
      </c>
    </row>
    <row r="159" spans="1:6">
      <c r="A159" s="16">
        <v>19391</v>
      </c>
      <c r="B159" s="6">
        <v>2.5</v>
      </c>
      <c r="C159" s="6">
        <v>2.8</v>
      </c>
      <c r="D159" s="6"/>
      <c r="E159" s="6"/>
      <c r="F159">
        <v>1.20265</v>
      </c>
    </row>
    <row r="160" spans="1:6">
      <c r="A160" s="16">
        <v>19419</v>
      </c>
      <c r="B160" s="6">
        <v>3.6</v>
      </c>
      <c r="C160" s="6">
        <v>3.6</v>
      </c>
      <c r="D160" s="6"/>
      <c r="E160" s="6"/>
      <c r="F160">
        <v>0.21684999999999993</v>
      </c>
    </row>
    <row r="161" spans="1:6">
      <c r="A161" s="16">
        <v>19450</v>
      </c>
      <c r="B161" s="6">
        <v>4.5999999999999996</v>
      </c>
      <c r="C161" s="6">
        <v>4.7</v>
      </c>
      <c r="D161" s="6"/>
      <c r="E161" s="6"/>
      <c r="F161">
        <v>-8.220999999999995E-2</v>
      </c>
    </row>
    <row r="162" spans="1:6">
      <c r="A162" s="16">
        <v>19480</v>
      </c>
      <c r="B162" s="6">
        <v>6</v>
      </c>
      <c r="C162" s="6">
        <v>5.3</v>
      </c>
      <c r="D162" s="6"/>
      <c r="E162" s="6"/>
      <c r="F162">
        <v>1.2889599999999999</v>
      </c>
    </row>
    <row r="163" spans="1:6">
      <c r="A163" s="16">
        <v>19511</v>
      </c>
      <c r="B163" s="6">
        <v>8.1999999999999993</v>
      </c>
      <c r="C163" s="6">
        <v>11</v>
      </c>
      <c r="D163" s="6"/>
      <c r="E163" s="6"/>
      <c r="F163">
        <v>8.6840700000000002</v>
      </c>
    </row>
    <row r="164" spans="1:6">
      <c r="A164" s="16">
        <v>19541</v>
      </c>
      <c r="B164" s="6">
        <v>9.4</v>
      </c>
      <c r="C164" s="6">
        <v>9</v>
      </c>
      <c r="D164" s="6"/>
      <c r="E164" s="6"/>
      <c r="F164">
        <v>5.2427900000000003</v>
      </c>
    </row>
    <row r="165" spans="1:6">
      <c r="A165" s="16">
        <v>19572</v>
      </c>
      <c r="B165" s="6">
        <v>11</v>
      </c>
      <c r="C165" s="6">
        <v>9</v>
      </c>
      <c r="D165" s="6"/>
      <c r="E165" s="6"/>
      <c r="F165">
        <v>6.6873500000000003</v>
      </c>
    </row>
    <row r="166" spans="1:6">
      <c r="A166" s="16">
        <v>19603</v>
      </c>
      <c r="B166" s="6">
        <v>10</v>
      </c>
      <c r="C166" s="6">
        <v>9.4</v>
      </c>
      <c r="D166" s="6"/>
      <c r="E166" s="6"/>
      <c r="F166">
        <v>6.7318600000000002</v>
      </c>
    </row>
    <row r="167" spans="1:6">
      <c r="A167" s="16">
        <v>19633</v>
      </c>
      <c r="B167" s="6">
        <v>7.1</v>
      </c>
      <c r="C167" s="6">
        <v>5.5</v>
      </c>
      <c r="D167" s="6"/>
      <c r="E167" s="6"/>
      <c r="F167">
        <v>1.75589</v>
      </c>
    </row>
    <row r="168" spans="1:6">
      <c r="A168" s="16">
        <v>19664</v>
      </c>
      <c r="B168" s="6">
        <v>4.4000000000000004</v>
      </c>
      <c r="C168" s="6">
        <v>3.1</v>
      </c>
      <c r="D168" s="6"/>
      <c r="E168" s="6"/>
      <c r="F168">
        <v>1.0734800000000002</v>
      </c>
    </row>
    <row r="169" spans="1:6">
      <c r="A169" s="16">
        <v>19694</v>
      </c>
      <c r="B169" s="6">
        <v>4.5</v>
      </c>
      <c r="C169" s="6">
        <v>3.4</v>
      </c>
      <c r="D169" s="6"/>
      <c r="E169" s="6"/>
      <c r="F169">
        <v>1.82735</v>
      </c>
    </row>
    <row r="170" spans="1:6">
      <c r="A170" s="16">
        <v>19725</v>
      </c>
      <c r="B170" s="6">
        <v>1.23</v>
      </c>
      <c r="C170" s="6">
        <v>1.52</v>
      </c>
      <c r="D170" s="6"/>
      <c r="E170" s="6"/>
      <c r="F170">
        <v>-0.95192999999999994</v>
      </c>
    </row>
    <row r="171" spans="1:6">
      <c r="A171" s="16">
        <v>19756</v>
      </c>
      <c r="B171" s="6">
        <v>3.13</v>
      </c>
      <c r="C171" s="6">
        <v>4.47</v>
      </c>
      <c r="D171" s="6"/>
      <c r="E171" s="6"/>
      <c r="F171">
        <v>3.3282000000000003</v>
      </c>
    </row>
    <row r="172" spans="1:6">
      <c r="A172" s="16">
        <v>19784</v>
      </c>
      <c r="B172" s="6">
        <v>4.5599999999999996</v>
      </c>
      <c r="C172" s="6">
        <v>5.36</v>
      </c>
      <c r="D172" s="6"/>
      <c r="E172" s="6"/>
      <c r="F172">
        <v>4.2125399999999997</v>
      </c>
    </row>
    <row r="173" spans="1:6">
      <c r="A173" s="16">
        <v>19815</v>
      </c>
      <c r="B173" s="6">
        <v>5.01</v>
      </c>
      <c r="C173" s="6">
        <v>6.19</v>
      </c>
      <c r="D173" s="6"/>
      <c r="E173" s="6"/>
      <c r="F173">
        <v>1.8438600000000001</v>
      </c>
    </row>
    <row r="174" spans="1:6">
      <c r="A174" s="16">
        <v>19845</v>
      </c>
      <c r="B174" s="6">
        <v>3.22</v>
      </c>
      <c r="C174" s="6">
        <v>4.8600000000000003</v>
      </c>
      <c r="D174" s="6"/>
      <c r="E174" s="6"/>
      <c r="F174">
        <v>-0.68145999999999973</v>
      </c>
    </row>
    <row r="175" spans="1:6">
      <c r="A175" s="16">
        <v>19876</v>
      </c>
      <c r="B175" s="6">
        <v>5.2</v>
      </c>
      <c r="C175" s="6">
        <v>9.58</v>
      </c>
      <c r="D175" s="6"/>
      <c r="E175" s="6"/>
      <c r="F175">
        <v>5.7235899999999997</v>
      </c>
    </row>
    <row r="176" spans="1:6">
      <c r="A176" s="16">
        <v>19906</v>
      </c>
      <c r="B176" s="6">
        <v>6.52</v>
      </c>
      <c r="C176" s="6">
        <v>11.25</v>
      </c>
      <c r="D176" s="6"/>
      <c r="E176" s="6"/>
      <c r="F176">
        <v>8.0769500000000001</v>
      </c>
    </row>
    <row r="177" spans="1:6">
      <c r="A177" s="16">
        <v>19937</v>
      </c>
      <c r="B177" s="6">
        <v>9.7100000000000009</v>
      </c>
      <c r="C177" s="6">
        <v>11.21</v>
      </c>
      <c r="D177" s="6"/>
      <c r="E177" s="6"/>
      <c r="F177">
        <v>9.1698299999999993</v>
      </c>
    </row>
    <row r="178" spans="1:6">
      <c r="A178" s="16">
        <v>19968</v>
      </c>
      <c r="B178" s="6">
        <v>6.53</v>
      </c>
      <c r="C178" s="6">
        <v>9.06</v>
      </c>
      <c r="D178" s="6"/>
      <c r="E178" s="6"/>
      <c r="F178">
        <v>5.7493699999999999</v>
      </c>
    </row>
    <row r="179" spans="1:6">
      <c r="A179" s="16">
        <v>19998</v>
      </c>
      <c r="B179" s="6">
        <v>3.97</v>
      </c>
      <c r="C179" s="6">
        <v>5.86</v>
      </c>
      <c r="D179" s="6"/>
      <c r="E179" s="6"/>
      <c r="F179">
        <v>0.32793000000000005</v>
      </c>
    </row>
    <row r="180" spans="1:6">
      <c r="A180" s="16">
        <v>20029</v>
      </c>
      <c r="B180" s="6">
        <v>2.78</v>
      </c>
      <c r="C180" s="6">
        <v>3.78</v>
      </c>
      <c r="D180" s="6"/>
      <c r="E180" s="6"/>
      <c r="F180">
        <v>1.6927099999999999</v>
      </c>
    </row>
    <row r="181" spans="1:6">
      <c r="A181" s="16">
        <v>20059</v>
      </c>
      <c r="B181" s="6">
        <v>2.4700000000000002</v>
      </c>
      <c r="C181" s="6">
        <v>3.06</v>
      </c>
      <c r="D181" s="6"/>
      <c r="E181" s="6"/>
      <c r="F181">
        <v>0.88433000000000006</v>
      </c>
    </row>
    <row r="182" spans="1:6">
      <c r="A182" s="16">
        <v>20090</v>
      </c>
      <c r="B182" s="6">
        <v>1.68</v>
      </c>
      <c r="C182" s="6">
        <v>2.02</v>
      </c>
      <c r="D182" s="6"/>
      <c r="E182" s="6"/>
      <c r="F182">
        <v>0.26896000000000009</v>
      </c>
    </row>
    <row r="183" spans="1:6">
      <c r="A183" s="16">
        <v>20121</v>
      </c>
      <c r="B183" s="6">
        <v>1.62</v>
      </c>
      <c r="C183" s="6">
        <v>2.52</v>
      </c>
      <c r="D183" s="6"/>
      <c r="E183" s="6"/>
      <c r="F183">
        <v>-0.21009999999999993</v>
      </c>
    </row>
    <row r="184" spans="1:6">
      <c r="A184" s="16">
        <v>20149</v>
      </c>
      <c r="B184" s="6">
        <v>3.16</v>
      </c>
      <c r="C184" s="6">
        <v>4.45</v>
      </c>
      <c r="D184" s="6"/>
      <c r="E184" s="6"/>
      <c r="F184">
        <v>1.8106300000000002</v>
      </c>
    </row>
    <row r="185" spans="1:6">
      <c r="A185" s="16">
        <v>20180</v>
      </c>
      <c r="B185" s="6">
        <v>3.86</v>
      </c>
      <c r="C185" s="6">
        <v>5.85</v>
      </c>
      <c r="D185" s="6"/>
      <c r="E185" s="6"/>
      <c r="F185">
        <v>1.8882099999999999</v>
      </c>
    </row>
    <row r="186" spans="1:6">
      <c r="A186" s="16">
        <v>20210</v>
      </c>
      <c r="B186" s="6">
        <v>5.39</v>
      </c>
      <c r="C186" s="6">
        <v>6.12</v>
      </c>
      <c r="D186" s="6"/>
      <c r="E186" s="6"/>
      <c r="F186">
        <v>0.22306999999999991</v>
      </c>
    </row>
    <row r="187" spans="1:6">
      <c r="A187" s="16">
        <v>20241</v>
      </c>
      <c r="B187" s="6">
        <v>6.8</v>
      </c>
      <c r="C187" s="6">
        <v>7.12</v>
      </c>
      <c r="D187" s="6"/>
      <c r="E187" s="6"/>
      <c r="F187">
        <v>3.5028700000000002</v>
      </c>
    </row>
    <row r="188" spans="1:6">
      <c r="A188" s="16">
        <v>20271</v>
      </c>
      <c r="B188" s="6">
        <v>6.23</v>
      </c>
      <c r="C188" s="6">
        <v>8.94</v>
      </c>
      <c r="D188" s="6"/>
      <c r="E188" s="6"/>
      <c r="F188">
        <v>5.8722000000000003</v>
      </c>
    </row>
    <row r="189" spans="1:6">
      <c r="A189" s="16">
        <v>20302</v>
      </c>
      <c r="B189" s="6">
        <v>7.52</v>
      </c>
      <c r="C189" s="6">
        <v>8.0299999999999994</v>
      </c>
      <c r="D189" s="6"/>
      <c r="E189" s="6"/>
      <c r="F189">
        <v>4.9195200000000003</v>
      </c>
    </row>
    <row r="190" spans="1:6">
      <c r="A190" s="16">
        <v>20333</v>
      </c>
      <c r="B190" s="6">
        <v>5.58</v>
      </c>
      <c r="C190" s="6">
        <v>7.05</v>
      </c>
      <c r="D190" s="6"/>
      <c r="E190" s="6"/>
      <c r="F190">
        <v>2.5267600000000003</v>
      </c>
    </row>
    <row r="191" spans="1:6">
      <c r="A191" s="16">
        <v>20363</v>
      </c>
      <c r="B191" s="6">
        <v>5.53</v>
      </c>
      <c r="C191" s="6">
        <v>6.39</v>
      </c>
      <c r="D191" s="6"/>
      <c r="E191" s="6"/>
      <c r="F191">
        <v>4.9302700000000002</v>
      </c>
    </row>
    <row r="192" spans="1:6">
      <c r="A192" s="16">
        <v>20394</v>
      </c>
      <c r="B192" s="6">
        <v>3.95</v>
      </c>
      <c r="C192" s="6">
        <v>4.92</v>
      </c>
      <c r="D192" s="6"/>
      <c r="E192" s="6"/>
      <c r="F192">
        <v>4.2049600000000007</v>
      </c>
    </row>
    <row r="193" spans="1:6">
      <c r="A193" s="16">
        <v>20424</v>
      </c>
      <c r="B193" s="6">
        <v>2.46</v>
      </c>
      <c r="C193" s="6">
        <v>2.92</v>
      </c>
      <c r="D193" s="6"/>
      <c r="E193" s="6"/>
      <c r="F193">
        <v>1.8687399999999998</v>
      </c>
    </row>
    <row r="194" spans="1:6">
      <c r="A194" s="16">
        <v>20455</v>
      </c>
      <c r="B194" s="6">
        <v>1.68</v>
      </c>
      <c r="C194" s="6">
        <v>2.61</v>
      </c>
      <c r="D194" s="6"/>
      <c r="E194" s="6"/>
      <c r="F194">
        <v>0.24317000000000003</v>
      </c>
    </row>
    <row r="195" spans="1:6">
      <c r="A195" s="16">
        <v>20486</v>
      </c>
      <c r="B195" s="6">
        <v>2.0099999999999998</v>
      </c>
      <c r="C195" s="6">
        <v>2.67</v>
      </c>
      <c r="D195" s="6"/>
      <c r="E195" s="6"/>
      <c r="F195">
        <v>-1.08033</v>
      </c>
    </row>
    <row r="196" spans="1:6">
      <c r="A196" s="16">
        <v>20515</v>
      </c>
      <c r="B196" s="6">
        <v>4.05</v>
      </c>
      <c r="C196" s="6">
        <v>5.57</v>
      </c>
      <c r="D196" s="6"/>
      <c r="E196" s="6"/>
      <c r="F196">
        <v>4.5977100000000002</v>
      </c>
    </row>
    <row r="197" spans="1:6">
      <c r="A197" s="16">
        <v>20546</v>
      </c>
      <c r="B197" s="6">
        <v>4.58</v>
      </c>
      <c r="C197" s="6">
        <v>6</v>
      </c>
      <c r="D197" s="6"/>
      <c r="E197" s="6"/>
      <c r="F197">
        <v>3.3932199999999999</v>
      </c>
    </row>
    <row r="198" spans="1:6">
      <c r="A198" s="16">
        <v>20576</v>
      </c>
      <c r="B198" s="6">
        <v>4.5599999999999996</v>
      </c>
      <c r="C198" s="6">
        <v>6.92</v>
      </c>
      <c r="D198" s="6"/>
      <c r="E198" s="6"/>
      <c r="F198">
        <v>2.3831199999999999</v>
      </c>
    </row>
    <row r="199" spans="1:6">
      <c r="A199" s="16">
        <v>20607</v>
      </c>
      <c r="B199" s="6">
        <v>8.58</v>
      </c>
      <c r="C199" s="6">
        <v>9.1999999999999993</v>
      </c>
      <c r="D199" s="6"/>
      <c r="E199" s="6"/>
      <c r="F199">
        <v>7.3103400000000001</v>
      </c>
    </row>
    <row r="200" spans="1:6">
      <c r="A200" s="16">
        <v>20637</v>
      </c>
      <c r="B200" s="6">
        <v>6.74</v>
      </c>
      <c r="C200" s="6">
        <v>11.41</v>
      </c>
      <c r="D200" s="6"/>
      <c r="E200" s="6"/>
      <c r="F200">
        <v>8.7752400000000002</v>
      </c>
    </row>
    <row r="201" spans="1:6">
      <c r="A201" s="16">
        <v>20668</v>
      </c>
      <c r="B201" s="6">
        <v>8.44</v>
      </c>
      <c r="C201" s="6">
        <v>11.42</v>
      </c>
      <c r="D201" s="6"/>
      <c r="E201" s="6"/>
      <c r="F201">
        <v>9.4982100000000003</v>
      </c>
    </row>
    <row r="202" spans="1:6">
      <c r="A202" s="16">
        <v>20699</v>
      </c>
      <c r="B202" s="6">
        <v>7.61</v>
      </c>
      <c r="C202" s="6">
        <v>9.26</v>
      </c>
      <c r="D202" s="6"/>
      <c r="E202" s="6"/>
      <c r="F202">
        <v>8.399300000000002</v>
      </c>
    </row>
    <row r="203" spans="1:6">
      <c r="A203" s="16">
        <v>20729</v>
      </c>
      <c r="B203" s="6">
        <v>4.78</v>
      </c>
      <c r="C203" s="6">
        <v>6.56</v>
      </c>
      <c r="D203" s="6"/>
      <c r="E203" s="6"/>
      <c r="F203">
        <v>3.3388400000000003</v>
      </c>
    </row>
    <row r="204" spans="1:6">
      <c r="A204" s="16">
        <v>20760</v>
      </c>
      <c r="B204" s="6">
        <v>3.26</v>
      </c>
      <c r="C204" s="6">
        <v>3.95</v>
      </c>
      <c r="D204" s="6"/>
      <c r="E204" s="6"/>
      <c r="F204">
        <v>0.65741000000000005</v>
      </c>
    </row>
    <row r="205" spans="1:6">
      <c r="A205" s="16">
        <v>20790</v>
      </c>
      <c r="B205" s="6">
        <v>2.1</v>
      </c>
      <c r="C205" s="6">
        <v>3.07</v>
      </c>
      <c r="D205" s="6"/>
      <c r="E205" s="6"/>
      <c r="F205">
        <v>8.2909999999999984E-2</v>
      </c>
    </row>
    <row r="206" spans="1:6">
      <c r="A206" s="16">
        <v>20821</v>
      </c>
      <c r="B206" s="6">
        <v>1.5</v>
      </c>
      <c r="C206" s="6">
        <v>2.0299999999999998</v>
      </c>
      <c r="D206" s="6"/>
      <c r="E206" s="6"/>
      <c r="F206">
        <v>-0.11946999999999998</v>
      </c>
    </row>
    <row r="207" spans="1:6">
      <c r="A207" s="16">
        <v>20852</v>
      </c>
      <c r="B207" s="6">
        <v>1.53</v>
      </c>
      <c r="C207" s="6">
        <v>1.86</v>
      </c>
      <c r="D207" s="6"/>
      <c r="E207" s="6"/>
      <c r="F207">
        <v>-0.59257000000000004</v>
      </c>
    </row>
    <row r="208" spans="1:6">
      <c r="A208" s="16">
        <v>20880</v>
      </c>
      <c r="B208" s="6">
        <v>2.42</v>
      </c>
      <c r="C208" s="6">
        <v>3.21</v>
      </c>
      <c r="D208" s="6"/>
      <c r="E208" s="6"/>
      <c r="F208">
        <v>-0.92525000000000013</v>
      </c>
    </row>
    <row r="209" spans="1:6">
      <c r="A209" s="16">
        <v>20911</v>
      </c>
      <c r="B209" s="6">
        <v>2.81</v>
      </c>
      <c r="C209" s="6">
        <v>3.03</v>
      </c>
      <c r="D209" s="6"/>
      <c r="E209" s="6"/>
      <c r="F209">
        <v>-9.2004199999999994</v>
      </c>
    </row>
    <row r="210" spans="1:6">
      <c r="A210" s="16">
        <v>20941</v>
      </c>
      <c r="B210" s="6">
        <v>2.63</v>
      </c>
      <c r="C210" s="6">
        <v>3.72</v>
      </c>
      <c r="D210" s="6"/>
      <c r="E210" s="6"/>
      <c r="F210">
        <v>-7.0872999999999999</v>
      </c>
    </row>
    <row r="211" spans="1:6">
      <c r="A211" s="16">
        <v>20972</v>
      </c>
      <c r="B211" s="6">
        <v>4.63</v>
      </c>
      <c r="C211" s="6">
        <v>6.29</v>
      </c>
      <c r="D211" s="6"/>
      <c r="E211" s="6"/>
      <c r="F211">
        <v>2.97539</v>
      </c>
    </row>
    <row r="212" spans="1:6">
      <c r="A212" s="16">
        <v>21002</v>
      </c>
      <c r="B212" s="6">
        <v>6.18</v>
      </c>
      <c r="C212" s="6">
        <v>9.2100000000000009</v>
      </c>
      <c r="D212" s="6"/>
      <c r="E212" s="6"/>
      <c r="F212">
        <v>6.7960200000000004</v>
      </c>
    </row>
    <row r="213" spans="1:6">
      <c r="A213" s="16">
        <v>21033</v>
      </c>
      <c r="B213" s="6">
        <v>6.37</v>
      </c>
      <c r="C213" s="6">
        <v>9.4499999999999993</v>
      </c>
      <c r="D213" s="6"/>
      <c r="E213" s="6"/>
      <c r="F213">
        <v>6.5098400000000005</v>
      </c>
    </row>
    <row r="214" spans="1:6">
      <c r="A214" s="16">
        <v>21064</v>
      </c>
      <c r="B214" s="6">
        <v>5.32</v>
      </c>
      <c r="C214" s="6">
        <v>6.06</v>
      </c>
      <c r="D214" s="6"/>
      <c r="E214" s="6"/>
      <c r="F214">
        <v>1.03125</v>
      </c>
    </row>
    <row r="215" spans="1:6">
      <c r="A215" s="16">
        <v>21094</v>
      </c>
      <c r="B215" s="6">
        <v>3.02</v>
      </c>
      <c r="C215" s="6">
        <v>3.91</v>
      </c>
      <c r="D215" s="6"/>
      <c r="E215" s="6"/>
      <c r="F215">
        <v>-0.76136000000000004</v>
      </c>
    </row>
    <row r="216" spans="1:6">
      <c r="A216" s="16">
        <v>21125</v>
      </c>
      <c r="B216" s="6">
        <v>1.87</v>
      </c>
      <c r="C216" s="6">
        <v>2.2200000000000002</v>
      </c>
      <c r="D216" s="6"/>
      <c r="E216" s="6"/>
      <c r="F216">
        <v>-4.2914399999999997</v>
      </c>
    </row>
    <row r="217" spans="1:6">
      <c r="A217" s="16">
        <v>21155</v>
      </c>
      <c r="B217" s="6">
        <v>2.08</v>
      </c>
      <c r="C217" s="6">
        <v>2.91</v>
      </c>
      <c r="D217" s="6"/>
      <c r="E217" s="6"/>
      <c r="F217">
        <v>0.65901999999999994</v>
      </c>
    </row>
    <row r="218" spans="1:6">
      <c r="A218" s="16">
        <v>21186</v>
      </c>
      <c r="B218" s="6">
        <v>1.31</v>
      </c>
      <c r="C218" s="6">
        <v>2</v>
      </c>
      <c r="D218" s="6"/>
      <c r="E218" s="6"/>
      <c r="F218">
        <v>-0.76792000000000016</v>
      </c>
    </row>
    <row r="219" spans="1:6">
      <c r="A219" s="16">
        <v>21217</v>
      </c>
      <c r="B219" s="6">
        <v>1.57</v>
      </c>
      <c r="C219" s="6">
        <v>2.08</v>
      </c>
      <c r="D219" s="6"/>
      <c r="E219" s="6"/>
      <c r="F219">
        <v>0.86096000000000006</v>
      </c>
    </row>
    <row r="220" spans="1:6">
      <c r="A220" s="16">
        <v>21245</v>
      </c>
      <c r="B220" s="6">
        <v>1.61</v>
      </c>
      <c r="C220" s="6">
        <v>2.66</v>
      </c>
      <c r="D220" s="6"/>
      <c r="E220" s="6"/>
      <c r="F220">
        <v>-1.4508500000000002</v>
      </c>
    </row>
    <row r="221" spans="1:6">
      <c r="A221" s="16">
        <v>21276</v>
      </c>
      <c r="B221" s="6">
        <v>2.54</v>
      </c>
      <c r="C221" s="6">
        <v>4.07</v>
      </c>
      <c r="D221" s="6"/>
      <c r="E221" s="6"/>
      <c r="F221">
        <v>-2.1568100000000001</v>
      </c>
    </row>
    <row r="222" spans="1:6">
      <c r="A222" s="16">
        <v>21306</v>
      </c>
      <c r="B222" s="6">
        <v>3.42</v>
      </c>
      <c r="C222" s="6">
        <v>4.8099999999999996</v>
      </c>
      <c r="D222" s="6"/>
      <c r="E222" s="6"/>
      <c r="F222">
        <v>3.2209999999999961E-2</v>
      </c>
    </row>
    <row r="223" spans="1:6">
      <c r="A223" s="16">
        <v>21337</v>
      </c>
      <c r="B223" s="6">
        <v>5.66</v>
      </c>
      <c r="C223" s="6">
        <v>7.66</v>
      </c>
      <c r="D223" s="6"/>
      <c r="E223" s="6"/>
      <c r="F223">
        <v>3.7706900000000001</v>
      </c>
    </row>
    <row r="224" spans="1:6">
      <c r="A224" s="16">
        <v>21367</v>
      </c>
      <c r="B224" s="6">
        <v>8.17</v>
      </c>
      <c r="C224" s="6">
        <v>9.4600000000000009</v>
      </c>
      <c r="D224" s="6"/>
      <c r="E224" s="6"/>
      <c r="F224">
        <v>5.2665400000000009</v>
      </c>
    </row>
    <row r="225" spans="1:6">
      <c r="A225" s="16">
        <v>21398</v>
      </c>
      <c r="B225" s="6">
        <v>5.67</v>
      </c>
      <c r="C225" s="6">
        <v>8.42</v>
      </c>
      <c r="D225" s="6"/>
      <c r="E225" s="6"/>
      <c r="F225">
        <v>4.4773000000000005</v>
      </c>
    </row>
    <row r="226" spans="1:6">
      <c r="A226" s="16">
        <v>21429</v>
      </c>
      <c r="B226" s="6">
        <v>3.95</v>
      </c>
      <c r="C226" s="6">
        <v>5.31</v>
      </c>
      <c r="D226" s="6"/>
      <c r="E226" s="6"/>
      <c r="F226">
        <v>0.36285999999999996</v>
      </c>
    </row>
    <row r="227" spans="1:6">
      <c r="A227" s="16">
        <v>21459</v>
      </c>
      <c r="B227" s="6">
        <v>3.1</v>
      </c>
      <c r="C227" s="6">
        <v>3.71</v>
      </c>
      <c r="D227" s="6"/>
      <c r="E227" s="6"/>
      <c r="F227">
        <v>2.0195799999999999</v>
      </c>
    </row>
    <row r="228" spans="1:6">
      <c r="A228" s="16">
        <v>21490</v>
      </c>
      <c r="B228" s="6">
        <v>2.81</v>
      </c>
      <c r="C228" s="6">
        <v>3.44</v>
      </c>
      <c r="D228" s="6"/>
      <c r="E228" s="6"/>
      <c r="F228">
        <v>1.1109</v>
      </c>
    </row>
    <row r="229" spans="1:6">
      <c r="A229" s="16">
        <v>21520</v>
      </c>
      <c r="B229" s="6">
        <v>1.73</v>
      </c>
      <c r="C229" s="6">
        <v>2.19</v>
      </c>
      <c r="D229" s="6"/>
      <c r="E229" s="6"/>
      <c r="F229">
        <v>0.76448000000000005</v>
      </c>
    </row>
    <row r="230" spans="1:6">
      <c r="A230" s="16">
        <v>21551</v>
      </c>
      <c r="B230" s="6">
        <v>1.3</v>
      </c>
      <c r="C230" s="6">
        <v>1.85</v>
      </c>
      <c r="D230" s="6"/>
      <c r="E230" s="6"/>
      <c r="F230">
        <v>1.2078300000000002</v>
      </c>
    </row>
    <row r="231" spans="1:6">
      <c r="A231" s="16">
        <v>21582</v>
      </c>
      <c r="B231" s="6">
        <v>1.73</v>
      </c>
      <c r="C231" s="6">
        <v>2.09</v>
      </c>
      <c r="D231" s="6"/>
      <c r="E231" s="6"/>
      <c r="F231">
        <v>4.0550000000000086E-2</v>
      </c>
    </row>
    <row r="232" spans="1:6">
      <c r="A232" s="16">
        <v>21610</v>
      </c>
      <c r="B232" s="6">
        <v>4.05</v>
      </c>
      <c r="C232" s="6">
        <v>5.75</v>
      </c>
      <c r="D232" s="6"/>
      <c r="E232" s="6"/>
      <c r="F232">
        <v>3.5086300000000006</v>
      </c>
    </row>
    <row r="233" spans="1:6">
      <c r="A233" s="16">
        <v>21641</v>
      </c>
      <c r="B233" s="6">
        <v>3.93</v>
      </c>
      <c r="C233" s="6">
        <v>5.13</v>
      </c>
      <c r="D233" s="6"/>
      <c r="E233" s="6"/>
      <c r="F233">
        <v>1.7869000000000002</v>
      </c>
    </row>
    <row r="234" spans="1:6">
      <c r="A234" s="16">
        <v>21671</v>
      </c>
      <c r="B234" s="6">
        <v>4.9000000000000004</v>
      </c>
      <c r="C234" s="6">
        <v>5.18</v>
      </c>
      <c r="D234" s="6"/>
      <c r="E234" s="6"/>
      <c r="F234">
        <v>1.3433200000000001</v>
      </c>
    </row>
    <row r="235" spans="1:6">
      <c r="A235" s="16">
        <v>21702</v>
      </c>
      <c r="B235" s="6">
        <v>4.67</v>
      </c>
      <c r="C235" s="6">
        <v>6.36</v>
      </c>
      <c r="D235" s="6"/>
      <c r="E235" s="6"/>
      <c r="F235">
        <v>-0.75967000000000018</v>
      </c>
    </row>
    <row r="236" spans="1:6">
      <c r="A236" s="16">
        <v>21732</v>
      </c>
      <c r="B236" s="6">
        <v>4.47</v>
      </c>
      <c r="C236" s="6">
        <v>6.85</v>
      </c>
      <c r="D236" s="6"/>
      <c r="E236" s="6"/>
      <c r="F236">
        <v>1.5310200000000003</v>
      </c>
    </row>
    <row r="237" spans="1:6">
      <c r="A237" s="16">
        <v>21763</v>
      </c>
      <c r="B237" s="6">
        <v>5.84</v>
      </c>
      <c r="C237" s="6">
        <v>8.36</v>
      </c>
      <c r="D237" s="6"/>
      <c r="E237" s="6"/>
      <c r="F237">
        <v>5.0827300000000006</v>
      </c>
    </row>
    <row r="238" spans="1:6">
      <c r="A238" s="16">
        <v>21794</v>
      </c>
      <c r="B238" s="6">
        <v>4.7699999999999996</v>
      </c>
      <c r="C238" s="6">
        <v>6.56</v>
      </c>
      <c r="D238" s="6"/>
      <c r="E238" s="6"/>
      <c r="F238">
        <v>3.4777100000000001</v>
      </c>
    </row>
    <row r="239" spans="1:6">
      <c r="A239" s="16">
        <v>21824</v>
      </c>
      <c r="B239" s="6">
        <v>3.9</v>
      </c>
      <c r="C239" s="6">
        <v>4.4800000000000004</v>
      </c>
      <c r="D239" s="6"/>
      <c r="E239" s="6"/>
      <c r="F239">
        <v>-3.9093400000000003</v>
      </c>
    </row>
    <row r="240" spans="1:6">
      <c r="A240" s="16">
        <v>21855</v>
      </c>
      <c r="B240" s="6">
        <v>2.64</v>
      </c>
      <c r="C240" s="6">
        <v>3.18</v>
      </c>
      <c r="D240" s="6"/>
      <c r="E240" s="6"/>
      <c r="F240">
        <v>1.4789500000000002</v>
      </c>
    </row>
    <row r="241" spans="1:6">
      <c r="A241" s="16">
        <v>21885</v>
      </c>
      <c r="B241" s="6">
        <v>1.97</v>
      </c>
      <c r="C241" s="6">
        <v>2.48</v>
      </c>
      <c r="D241" s="6"/>
      <c r="E241" s="6"/>
      <c r="F241">
        <v>-1.6133299999999999</v>
      </c>
    </row>
    <row r="242" spans="1:6">
      <c r="A242" s="16">
        <v>21916</v>
      </c>
      <c r="B242" s="6">
        <v>1.58</v>
      </c>
      <c r="C242" s="6">
        <v>1.87</v>
      </c>
      <c r="D242" s="6"/>
      <c r="E242" s="6"/>
      <c r="F242">
        <v>-1.4810099999999999</v>
      </c>
    </row>
    <row r="243" spans="1:6">
      <c r="A243" s="16">
        <v>21947</v>
      </c>
      <c r="B243" s="6">
        <v>1.74</v>
      </c>
      <c r="C243" s="6">
        <v>2.56</v>
      </c>
      <c r="D243" s="6"/>
      <c r="E243" s="6"/>
      <c r="F243">
        <v>0.10651000000000008</v>
      </c>
    </row>
    <row r="244" spans="1:6">
      <c r="A244" s="16">
        <v>21976</v>
      </c>
      <c r="B244" s="6">
        <v>2.66</v>
      </c>
      <c r="C244" s="6">
        <v>3.46</v>
      </c>
      <c r="D244" s="6"/>
      <c r="E244" s="6"/>
      <c r="F244">
        <v>1.69055</v>
      </c>
    </row>
    <row r="245" spans="1:6">
      <c r="A245" s="16">
        <v>22007</v>
      </c>
      <c r="B245" s="6">
        <v>3.42</v>
      </c>
      <c r="C245" s="6">
        <v>5.4</v>
      </c>
      <c r="D245" s="6"/>
      <c r="E245" s="6"/>
      <c r="F245">
        <v>2.17238</v>
      </c>
    </row>
    <row r="246" spans="1:6">
      <c r="A246" s="16">
        <v>22037</v>
      </c>
      <c r="B246" s="6">
        <v>3.96</v>
      </c>
      <c r="C246" s="6">
        <v>6.29</v>
      </c>
      <c r="D246" s="6"/>
      <c r="E246" s="6"/>
      <c r="F246">
        <v>2.1904000000000003</v>
      </c>
    </row>
    <row r="247" spans="1:6">
      <c r="A247" s="16">
        <v>22068</v>
      </c>
      <c r="B247" s="6">
        <v>5.21</v>
      </c>
      <c r="C247" s="6">
        <v>7.72</v>
      </c>
      <c r="D247" s="6"/>
      <c r="E247" s="6"/>
      <c r="F247">
        <v>3.6211700000000002</v>
      </c>
    </row>
    <row r="248" spans="1:6">
      <c r="A248" s="16">
        <v>22098</v>
      </c>
      <c r="B248" s="6">
        <v>4.8499999999999996</v>
      </c>
      <c r="C248" s="6">
        <v>7.7</v>
      </c>
      <c r="D248" s="6"/>
      <c r="E248" s="6"/>
      <c r="F248">
        <v>2.8414700000000002</v>
      </c>
    </row>
    <row r="249" spans="1:6">
      <c r="A249" s="16">
        <v>22129</v>
      </c>
      <c r="B249" s="6">
        <v>6.99</v>
      </c>
      <c r="C249" s="6">
        <v>7.35</v>
      </c>
      <c r="D249" s="6"/>
      <c r="E249" s="6"/>
      <c r="F249">
        <v>3.6855100000000003</v>
      </c>
    </row>
    <row r="250" spans="1:6">
      <c r="A250" s="16">
        <v>22160</v>
      </c>
      <c r="B250" s="6">
        <v>4.5</v>
      </c>
      <c r="C250" s="6">
        <v>6.99</v>
      </c>
      <c r="D250" s="6"/>
      <c r="E250" s="6"/>
      <c r="F250">
        <v>3.1400200000000007</v>
      </c>
    </row>
    <row r="251" spans="1:6">
      <c r="A251" s="16">
        <v>22190</v>
      </c>
      <c r="B251" s="6">
        <v>3.12</v>
      </c>
      <c r="C251" s="6">
        <v>4.54</v>
      </c>
      <c r="D251" s="6"/>
      <c r="E251" s="6"/>
      <c r="F251">
        <v>0.88911999999999991</v>
      </c>
    </row>
    <row r="252" spans="1:6">
      <c r="A252" s="16">
        <v>22221</v>
      </c>
      <c r="B252" s="6">
        <v>2.87</v>
      </c>
      <c r="C252" s="6">
        <v>3.54</v>
      </c>
      <c r="D252" s="6"/>
      <c r="E252" s="6"/>
      <c r="F252">
        <v>2.2008200000000002</v>
      </c>
    </row>
    <row r="253" spans="1:6">
      <c r="A253" s="16">
        <v>22251</v>
      </c>
      <c r="B253" s="6">
        <v>1.67</v>
      </c>
      <c r="C253" s="6">
        <v>1.86</v>
      </c>
      <c r="D253" s="6"/>
      <c r="E253" s="6"/>
      <c r="F253">
        <v>-3.9215100000000001</v>
      </c>
    </row>
    <row r="254" spans="1:6">
      <c r="A254" s="16">
        <v>22282</v>
      </c>
      <c r="B254" s="6">
        <v>1.59</v>
      </c>
      <c r="C254" s="6">
        <v>1.54</v>
      </c>
      <c r="D254" s="6"/>
      <c r="E254" s="6"/>
      <c r="F254">
        <v>-1.6481400000000002</v>
      </c>
    </row>
    <row r="255" spans="1:6">
      <c r="A255" s="16">
        <v>22313</v>
      </c>
      <c r="B255" s="6">
        <v>1.58</v>
      </c>
      <c r="C255" s="6">
        <v>2.63</v>
      </c>
      <c r="D255" s="6"/>
      <c r="E255" s="6"/>
      <c r="F255">
        <v>-0.72267999999999999</v>
      </c>
    </row>
    <row r="256" spans="1:6">
      <c r="A256" s="16">
        <v>22341</v>
      </c>
      <c r="B256" s="6">
        <v>2.8</v>
      </c>
      <c r="C256" s="6">
        <v>4.63</v>
      </c>
      <c r="D256" s="6"/>
      <c r="E256" s="6"/>
      <c r="F256">
        <v>6.0630000000000017E-2</v>
      </c>
    </row>
    <row r="257" spans="1:6">
      <c r="A257" s="16">
        <v>22372</v>
      </c>
      <c r="B257" s="6">
        <v>3.61</v>
      </c>
      <c r="C257" s="6">
        <v>5.55</v>
      </c>
      <c r="D257" s="6"/>
      <c r="E257" s="6"/>
      <c r="F257">
        <v>4.0373299999999999</v>
      </c>
    </row>
    <row r="258" spans="1:6">
      <c r="A258" s="16">
        <v>22402</v>
      </c>
      <c r="B258" s="6">
        <v>5.09</v>
      </c>
      <c r="C258" s="6">
        <v>5.84</v>
      </c>
      <c r="D258" s="6"/>
      <c r="E258" s="6"/>
      <c r="F258">
        <v>2.1936800000000001</v>
      </c>
    </row>
    <row r="259" spans="1:6">
      <c r="A259" s="16">
        <v>22433</v>
      </c>
      <c r="B259" s="6">
        <v>5.32</v>
      </c>
      <c r="C259" s="6">
        <v>5.83</v>
      </c>
      <c r="D259" s="6"/>
      <c r="E259" s="6"/>
      <c r="F259">
        <v>-4.2189999999999839E-2</v>
      </c>
    </row>
    <row r="260" spans="1:6">
      <c r="A260" s="16">
        <v>22463</v>
      </c>
      <c r="B260" s="6">
        <v>4.43</v>
      </c>
      <c r="C260" s="6">
        <v>6.6</v>
      </c>
      <c r="D260" s="6"/>
      <c r="E260" s="6"/>
      <c r="F260">
        <v>3.1920700000000002</v>
      </c>
    </row>
    <row r="261" spans="1:6">
      <c r="A261" s="16">
        <v>22494</v>
      </c>
      <c r="B261" s="6">
        <v>5.36</v>
      </c>
      <c r="C261" s="6">
        <v>7.42</v>
      </c>
      <c r="D261" s="6"/>
      <c r="E261" s="6"/>
      <c r="F261">
        <v>5.4969700000000001</v>
      </c>
    </row>
    <row r="262" spans="1:6">
      <c r="A262" s="16">
        <v>22525</v>
      </c>
      <c r="B262" s="6">
        <v>4.4000000000000004</v>
      </c>
      <c r="C262" s="6">
        <v>7.11</v>
      </c>
      <c r="D262" s="6"/>
      <c r="E262" s="6"/>
      <c r="F262">
        <v>1.9453800000000003</v>
      </c>
    </row>
    <row r="263" spans="1:6">
      <c r="A263" s="16">
        <v>22555</v>
      </c>
      <c r="B263" s="6">
        <v>4.21</v>
      </c>
      <c r="C263" s="6">
        <v>4.7699999999999996</v>
      </c>
      <c r="D263" s="6"/>
      <c r="E263" s="6"/>
      <c r="F263">
        <v>1.28233</v>
      </c>
    </row>
    <row r="264" spans="1:6">
      <c r="A264" s="16">
        <v>22586</v>
      </c>
      <c r="B264" s="6">
        <v>2.76</v>
      </c>
      <c r="C264" s="6">
        <v>2.77</v>
      </c>
      <c r="D264" s="6"/>
      <c r="E264" s="6"/>
      <c r="F264">
        <v>-0.93176000000000003</v>
      </c>
    </row>
    <row r="265" spans="1:6">
      <c r="A265" s="16">
        <v>22616</v>
      </c>
      <c r="B265" s="6">
        <v>1.67</v>
      </c>
      <c r="C265" s="6">
        <v>1.97</v>
      </c>
      <c r="D265" s="6"/>
      <c r="E265" s="6"/>
      <c r="F265">
        <v>-0.62612000000000001</v>
      </c>
    </row>
    <row r="266" spans="1:6">
      <c r="A266" s="16">
        <v>22647</v>
      </c>
      <c r="B266" s="6">
        <v>1.63</v>
      </c>
      <c r="C266" s="6">
        <v>1.61</v>
      </c>
      <c r="D266" s="6"/>
      <c r="E266" s="6"/>
      <c r="F266">
        <v>0.37782000000000004</v>
      </c>
    </row>
    <row r="267" spans="1:6">
      <c r="A267" s="16">
        <v>22678</v>
      </c>
      <c r="B267" s="6">
        <v>2.14</v>
      </c>
      <c r="C267" s="6">
        <v>3.48</v>
      </c>
      <c r="D267" s="6"/>
      <c r="E267" s="6"/>
      <c r="F267">
        <v>1.18099</v>
      </c>
    </row>
    <row r="268" spans="1:6">
      <c r="A268" s="16">
        <v>22706</v>
      </c>
      <c r="B268" s="6">
        <v>3.73</v>
      </c>
      <c r="C268" s="6">
        <v>4.59</v>
      </c>
      <c r="D268" s="6"/>
      <c r="E268" s="6"/>
      <c r="F268">
        <v>2.0282200000000001</v>
      </c>
    </row>
    <row r="269" spans="1:6">
      <c r="A269" s="16">
        <v>22737</v>
      </c>
      <c r="B269" s="6">
        <v>3.3</v>
      </c>
      <c r="C269" s="6">
        <v>4.22</v>
      </c>
      <c r="D269" s="6"/>
      <c r="E269" s="6"/>
      <c r="F269">
        <v>-0.25817000000000001</v>
      </c>
    </row>
    <row r="270" spans="1:6">
      <c r="A270" s="16">
        <v>22767</v>
      </c>
      <c r="B270" s="6">
        <v>4.4400000000000004</v>
      </c>
      <c r="C270" s="6">
        <v>6.95</v>
      </c>
      <c r="D270" s="6"/>
      <c r="E270" s="6"/>
      <c r="F270">
        <v>4.5189700000000004</v>
      </c>
    </row>
    <row r="271" spans="1:6">
      <c r="A271" s="16">
        <v>22798</v>
      </c>
      <c r="B271" s="6">
        <v>3.8</v>
      </c>
      <c r="C271" s="6">
        <v>5.59</v>
      </c>
      <c r="D271" s="6"/>
      <c r="E271" s="6"/>
      <c r="F271">
        <v>-1.2891599999999999</v>
      </c>
    </row>
    <row r="272" spans="1:6">
      <c r="A272" s="16">
        <v>22828</v>
      </c>
      <c r="B272" s="6">
        <v>4.6399999999999997</v>
      </c>
      <c r="C272" s="6">
        <v>7.59</v>
      </c>
      <c r="D272" s="6"/>
      <c r="E272" s="6"/>
      <c r="F272">
        <v>2.1738199999999996</v>
      </c>
    </row>
    <row r="273" spans="1:6">
      <c r="A273" s="16">
        <v>22859</v>
      </c>
      <c r="B273" s="6">
        <v>6.49</v>
      </c>
      <c r="C273" s="6">
        <v>8.0500000000000007</v>
      </c>
      <c r="D273" s="6"/>
      <c r="E273" s="6"/>
      <c r="F273">
        <v>5.35358</v>
      </c>
    </row>
    <row r="274" spans="1:6">
      <c r="A274" s="16">
        <v>22890</v>
      </c>
      <c r="B274" s="6">
        <v>3.74</v>
      </c>
      <c r="C274" s="6">
        <v>5.19</v>
      </c>
      <c r="D274" s="6"/>
      <c r="E274" s="6"/>
      <c r="F274">
        <v>-2.89445</v>
      </c>
    </row>
    <row r="275" spans="1:6">
      <c r="A275" s="16">
        <v>22920</v>
      </c>
      <c r="B275" s="6">
        <v>3.25</v>
      </c>
      <c r="C275" s="6">
        <v>4.5999999999999996</v>
      </c>
      <c r="D275" s="6"/>
      <c r="E275" s="6"/>
      <c r="F275">
        <v>0.63775000000000004</v>
      </c>
    </row>
    <row r="276" spans="1:6">
      <c r="A276" s="16">
        <v>22951</v>
      </c>
      <c r="B276" s="6">
        <v>2.2599999999999998</v>
      </c>
      <c r="C276" s="6">
        <v>2.74</v>
      </c>
      <c r="D276" s="6"/>
      <c r="E276" s="6"/>
      <c r="F276">
        <v>-0.79744000000000004</v>
      </c>
    </row>
    <row r="277" spans="1:6">
      <c r="A277" s="16">
        <v>22981</v>
      </c>
      <c r="B277" s="6">
        <v>1.87</v>
      </c>
      <c r="C277" s="6">
        <v>1.87</v>
      </c>
      <c r="D277" s="6"/>
      <c r="E277" s="6"/>
      <c r="F277">
        <v>0.59736000000000011</v>
      </c>
    </row>
    <row r="278" spans="1:6">
      <c r="A278" s="16">
        <v>23012</v>
      </c>
      <c r="B278" s="6">
        <v>1.1599999999999999</v>
      </c>
      <c r="C278" s="6">
        <v>1.75</v>
      </c>
      <c r="D278" s="6"/>
      <c r="E278" s="6"/>
      <c r="F278">
        <v>1.0481500000000001</v>
      </c>
    </row>
    <row r="279" spans="1:6">
      <c r="A279" s="16">
        <v>23043</v>
      </c>
      <c r="B279" s="6">
        <v>1.38</v>
      </c>
      <c r="C279" s="6">
        <v>2.2999999999999998</v>
      </c>
      <c r="D279" s="6"/>
      <c r="E279" s="6"/>
      <c r="F279">
        <v>1.7714300000000001</v>
      </c>
    </row>
    <row r="280" spans="1:6">
      <c r="A280" s="16">
        <v>23071</v>
      </c>
      <c r="B280" s="6">
        <v>3.55</v>
      </c>
      <c r="C280" s="6">
        <v>4.83</v>
      </c>
      <c r="D280" s="6"/>
      <c r="E280" s="6"/>
      <c r="F280">
        <v>3.2074400000000001</v>
      </c>
    </row>
    <row r="281" spans="1:6">
      <c r="A281" s="16">
        <v>23102</v>
      </c>
      <c r="B281" s="6">
        <v>3.47</v>
      </c>
      <c r="C281" s="6">
        <v>5.39</v>
      </c>
      <c r="D281" s="6"/>
      <c r="E281" s="6"/>
      <c r="F281">
        <v>0.27528000000000008</v>
      </c>
    </row>
    <row r="282" spans="1:6">
      <c r="A282" s="16">
        <v>23132</v>
      </c>
      <c r="B282" s="6">
        <v>3.62</v>
      </c>
      <c r="C282" s="6">
        <v>4.96</v>
      </c>
      <c r="D282" s="6"/>
      <c r="E282" s="6"/>
      <c r="F282">
        <v>1.1996600000000002</v>
      </c>
    </row>
    <row r="283" spans="1:6">
      <c r="A283" s="16">
        <v>23163</v>
      </c>
      <c r="B283" s="6">
        <v>6.14</v>
      </c>
      <c r="C283" s="6">
        <v>7.29</v>
      </c>
      <c r="D283" s="6"/>
      <c r="E283" s="6"/>
      <c r="F283">
        <v>5.3376800000000006</v>
      </c>
    </row>
    <row r="284" spans="1:6">
      <c r="A284" s="16">
        <v>23193</v>
      </c>
      <c r="B284" s="6">
        <v>4.58</v>
      </c>
      <c r="C284" s="6">
        <v>9.14</v>
      </c>
      <c r="D284" s="6"/>
      <c r="E284" s="6"/>
      <c r="F284">
        <v>5.12981</v>
      </c>
    </row>
    <row r="285" spans="1:6">
      <c r="A285" s="16">
        <v>23224</v>
      </c>
      <c r="B285" s="6">
        <v>5.91</v>
      </c>
      <c r="C285" s="6">
        <v>8.6300000000000008</v>
      </c>
      <c r="D285" s="6"/>
      <c r="E285" s="6"/>
      <c r="F285">
        <v>6.7158600000000002</v>
      </c>
    </row>
    <row r="286" spans="1:6">
      <c r="A286" s="16">
        <v>23255</v>
      </c>
      <c r="B286" s="6">
        <v>4.46</v>
      </c>
      <c r="C286" s="6">
        <v>6</v>
      </c>
      <c r="D286" s="6"/>
      <c r="E286" s="6"/>
      <c r="F286">
        <v>4.15951</v>
      </c>
    </row>
    <row r="287" spans="1:6">
      <c r="A287" s="16">
        <v>23285</v>
      </c>
      <c r="B287" s="6">
        <v>4.63</v>
      </c>
      <c r="C287" s="6">
        <v>6.33</v>
      </c>
      <c r="D287" s="6"/>
      <c r="E287" s="6"/>
      <c r="F287">
        <v>5.4022300000000003</v>
      </c>
    </row>
    <row r="288" spans="1:6">
      <c r="A288" s="16">
        <v>23316</v>
      </c>
      <c r="B288" s="6">
        <v>3.2</v>
      </c>
      <c r="C288" s="6">
        <v>3.84</v>
      </c>
      <c r="D288" s="6"/>
      <c r="E288" s="6"/>
      <c r="F288">
        <v>1.37216</v>
      </c>
    </row>
    <row r="289" spans="1:6">
      <c r="A289" s="16">
        <v>23346</v>
      </c>
      <c r="B289" s="6">
        <v>1.51</v>
      </c>
      <c r="C289" s="6">
        <v>1.77</v>
      </c>
      <c r="D289" s="6"/>
      <c r="E289" s="6"/>
      <c r="F289">
        <v>0.12839000000000003</v>
      </c>
    </row>
    <row r="290" spans="1:6">
      <c r="A290" s="16">
        <v>23377</v>
      </c>
      <c r="B290" s="6">
        <v>2.04</v>
      </c>
      <c r="C290" s="6">
        <v>2.2799999999999998</v>
      </c>
      <c r="D290" s="6"/>
      <c r="E290" s="6"/>
      <c r="F290">
        <v>-0.46467000000000008</v>
      </c>
    </row>
    <row r="291" spans="1:6">
      <c r="A291" s="16">
        <v>23408</v>
      </c>
      <c r="B291" s="6">
        <v>2.02</v>
      </c>
      <c r="C291" s="6">
        <v>2.36</v>
      </c>
      <c r="D291" s="6"/>
      <c r="E291" s="6"/>
      <c r="F291">
        <v>0.70319000000000009</v>
      </c>
    </row>
    <row r="292" spans="1:6">
      <c r="A292" s="16">
        <v>23437</v>
      </c>
      <c r="B292" s="6">
        <v>4.21</v>
      </c>
      <c r="C292" s="6">
        <v>4.25</v>
      </c>
      <c r="D292" s="6"/>
      <c r="E292" s="6"/>
      <c r="F292">
        <v>0.25337000000000015</v>
      </c>
    </row>
    <row r="293" spans="1:6">
      <c r="A293" s="16">
        <v>23468</v>
      </c>
      <c r="B293" s="6">
        <v>4.6900000000000004</v>
      </c>
      <c r="C293" s="6">
        <v>4.82</v>
      </c>
      <c r="D293" s="6"/>
      <c r="E293" s="6"/>
      <c r="F293">
        <v>0.8466300000000001</v>
      </c>
    </row>
    <row r="294" spans="1:6">
      <c r="A294" s="16">
        <v>23498</v>
      </c>
      <c r="B294" s="6">
        <v>4.8099999999999996</v>
      </c>
      <c r="C294" s="6">
        <v>4.75</v>
      </c>
      <c r="D294" s="6"/>
      <c r="E294" s="6"/>
      <c r="F294">
        <v>0.94207999999999981</v>
      </c>
    </row>
    <row r="295" spans="1:6">
      <c r="A295" s="16">
        <v>23529</v>
      </c>
      <c r="B295" s="6">
        <v>7.22</v>
      </c>
      <c r="C295" s="6">
        <v>7.68</v>
      </c>
      <c r="D295" s="6"/>
      <c r="E295" s="6"/>
      <c r="F295">
        <v>5.4386000000000001</v>
      </c>
    </row>
    <row r="296" spans="1:6">
      <c r="A296" s="16">
        <v>23559</v>
      </c>
      <c r="B296" s="6">
        <v>9.8800000000000008</v>
      </c>
      <c r="C296" s="6">
        <v>10.18</v>
      </c>
      <c r="D296" s="6"/>
      <c r="E296" s="6"/>
      <c r="F296">
        <v>9.2002100000000002</v>
      </c>
    </row>
    <row r="297" spans="1:6">
      <c r="A297" s="16">
        <v>23590</v>
      </c>
      <c r="B297" s="6">
        <v>8.11</v>
      </c>
      <c r="C297" s="6">
        <v>8.31</v>
      </c>
      <c r="D297" s="6"/>
      <c r="E297" s="6"/>
      <c r="F297">
        <v>4.3235200000000003</v>
      </c>
    </row>
    <row r="298" spans="1:6">
      <c r="A298" s="16">
        <v>23621</v>
      </c>
      <c r="B298" s="6">
        <v>4.87</v>
      </c>
      <c r="C298" s="6">
        <v>5.92</v>
      </c>
      <c r="D298" s="6"/>
      <c r="E298" s="6"/>
      <c r="F298">
        <v>-2.3864900000000002</v>
      </c>
    </row>
    <row r="299" spans="1:6">
      <c r="A299" s="16">
        <v>23651</v>
      </c>
      <c r="B299" s="6">
        <v>4.54</v>
      </c>
      <c r="C299" s="6">
        <v>4.54</v>
      </c>
      <c r="D299" s="6"/>
      <c r="E299" s="6"/>
      <c r="F299">
        <v>3.8969300000000007</v>
      </c>
    </row>
    <row r="300" spans="1:6">
      <c r="A300" s="16">
        <v>23682</v>
      </c>
      <c r="B300" s="6">
        <v>2.66</v>
      </c>
      <c r="C300" s="6">
        <v>2.93</v>
      </c>
      <c r="D300" s="6"/>
      <c r="E300" s="6"/>
      <c r="F300">
        <v>-2.6040400000000004</v>
      </c>
    </row>
    <row r="301" spans="1:6">
      <c r="A301" s="16">
        <v>23712</v>
      </c>
      <c r="B301" s="6">
        <v>2.2799999999999998</v>
      </c>
      <c r="C301" s="6">
        <v>2.35</v>
      </c>
      <c r="D301" s="6"/>
      <c r="E301" s="6"/>
      <c r="F301">
        <v>1.33707</v>
      </c>
    </row>
    <row r="302" spans="1:6">
      <c r="A302" s="16">
        <v>23743</v>
      </c>
      <c r="B302" s="6">
        <v>2.14</v>
      </c>
      <c r="C302" s="6">
        <v>2.35</v>
      </c>
      <c r="D302" s="6"/>
      <c r="E302" s="6"/>
      <c r="F302">
        <v>-0.44947000000000009</v>
      </c>
    </row>
    <row r="303" spans="1:6">
      <c r="A303" s="16">
        <v>23774</v>
      </c>
      <c r="B303" s="6">
        <v>1.93</v>
      </c>
      <c r="C303" s="6">
        <v>2.2200000000000002</v>
      </c>
      <c r="D303" s="6"/>
      <c r="E303" s="6"/>
      <c r="F303">
        <v>-1.9515900000000002</v>
      </c>
    </row>
    <row r="304" spans="1:6">
      <c r="A304" s="16">
        <v>23802</v>
      </c>
      <c r="B304" s="6">
        <v>3.03</v>
      </c>
      <c r="C304" s="6">
        <v>2.92</v>
      </c>
      <c r="D304" s="6"/>
      <c r="E304" s="6"/>
      <c r="F304">
        <v>1.69703</v>
      </c>
    </row>
    <row r="305" spans="1:6">
      <c r="A305" s="16">
        <v>23833</v>
      </c>
      <c r="B305" s="6">
        <v>5.24</v>
      </c>
      <c r="C305" s="6">
        <v>4.8899999999999997</v>
      </c>
      <c r="D305" s="6"/>
      <c r="E305" s="6"/>
      <c r="F305">
        <v>2.9257500000000007</v>
      </c>
    </row>
    <row r="306" spans="1:6">
      <c r="A306" s="16">
        <v>23863</v>
      </c>
      <c r="B306" s="6">
        <v>3.83</v>
      </c>
      <c r="C306" s="6">
        <v>3.49</v>
      </c>
      <c r="D306" s="6"/>
      <c r="E306" s="6"/>
      <c r="F306">
        <v>-3.4938600000000006</v>
      </c>
    </row>
    <row r="307" spans="1:6">
      <c r="A307" s="16">
        <v>23894</v>
      </c>
      <c r="B307" s="6">
        <v>6.09</v>
      </c>
      <c r="C307" s="6">
        <v>6.41</v>
      </c>
      <c r="D307" s="6"/>
      <c r="E307" s="6"/>
      <c r="F307">
        <v>3.3721100000000002</v>
      </c>
    </row>
    <row r="308" spans="1:6">
      <c r="A308" s="16">
        <v>23924</v>
      </c>
      <c r="B308" s="6">
        <v>8.98</v>
      </c>
      <c r="C308" s="6">
        <v>9.0299999999999994</v>
      </c>
      <c r="D308" s="6"/>
      <c r="E308" s="6"/>
      <c r="F308">
        <v>7.9011699999999996</v>
      </c>
    </row>
    <row r="309" spans="1:6">
      <c r="A309" s="16">
        <v>23955</v>
      </c>
      <c r="B309" s="6">
        <v>8.1199999999999992</v>
      </c>
      <c r="C309" s="6">
        <v>7.93</v>
      </c>
      <c r="D309" s="6"/>
      <c r="E309" s="6"/>
      <c r="F309">
        <v>5.6658099999999996</v>
      </c>
    </row>
    <row r="310" spans="1:6">
      <c r="A310" s="16">
        <v>23986</v>
      </c>
      <c r="B310" s="6">
        <v>7.15</v>
      </c>
      <c r="C310" s="6">
        <v>7.11</v>
      </c>
      <c r="D310" s="6"/>
      <c r="E310" s="6"/>
      <c r="F310">
        <v>2.2315600000000004</v>
      </c>
    </row>
    <row r="311" spans="1:6">
      <c r="A311" s="16">
        <v>24016</v>
      </c>
      <c r="B311" s="6">
        <v>4.1900000000000004</v>
      </c>
      <c r="C311" s="6">
        <v>4.21</v>
      </c>
      <c r="D311" s="6"/>
      <c r="E311" s="6"/>
      <c r="F311">
        <v>2.55261</v>
      </c>
    </row>
    <row r="312" spans="1:6">
      <c r="A312" s="16">
        <v>24047</v>
      </c>
      <c r="B312" s="6">
        <v>2.59</v>
      </c>
      <c r="C312" s="6">
        <v>2.66</v>
      </c>
      <c r="D312" s="6"/>
      <c r="E312" s="6"/>
      <c r="F312">
        <v>0.47304999999999992</v>
      </c>
    </row>
    <row r="313" spans="1:6">
      <c r="A313" s="16">
        <v>24077</v>
      </c>
      <c r="B313" s="6">
        <v>2.08</v>
      </c>
      <c r="C313" s="6">
        <v>1.77</v>
      </c>
      <c r="D313" s="6"/>
      <c r="E313" s="6"/>
      <c r="F313">
        <v>-3.720000000000015E-3</v>
      </c>
    </row>
    <row r="314" spans="1:6">
      <c r="A314" s="16">
        <v>24108</v>
      </c>
      <c r="B314" s="6">
        <v>1.57</v>
      </c>
      <c r="C314" s="6">
        <v>1.54</v>
      </c>
      <c r="D314" s="6"/>
      <c r="E314" s="6"/>
      <c r="F314">
        <v>-0.26878000000000002</v>
      </c>
    </row>
    <row r="315" spans="1:6">
      <c r="A315" s="16">
        <v>24139</v>
      </c>
      <c r="B315" s="6">
        <v>1.57</v>
      </c>
      <c r="C315" s="6">
        <v>1.83</v>
      </c>
      <c r="D315" s="6"/>
      <c r="E315" s="6"/>
      <c r="F315">
        <v>-1.4829500000000002</v>
      </c>
    </row>
    <row r="316" spans="1:6">
      <c r="A316" s="16">
        <v>24167</v>
      </c>
      <c r="B316" s="6">
        <v>4.71</v>
      </c>
      <c r="C316" s="6">
        <v>4.4800000000000004</v>
      </c>
      <c r="D316" s="6"/>
      <c r="E316" s="6"/>
      <c r="F316">
        <v>3.0813200000000007</v>
      </c>
    </row>
    <row r="317" spans="1:6">
      <c r="A317" s="16">
        <v>24198</v>
      </c>
      <c r="B317" s="6">
        <v>4.4000000000000004</v>
      </c>
      <c r="C317" s="6">
        <v>4.8099999999999996</v>
      </c>
      <c r="D317" s="6"/>
      <c r="E317" s="6"/>
      <c r="F317">
        <v>-5.0780700000000003</v>
      </c>
    </row>
    <row r="318" spans="1:6">
      <c r="A318" s="16">
        <v>24228</v>
      </c>
      <c r="B318" s="6">
        <v>4.62</v>
      </c>
      <c r="C318" s="6">
        <v>4.28</v>
      </c>
      <c r="D318" s="6"/>
      <c r="E318" s="6"/>
      <c r="F318">
        <v>1.44468</v>
      </c>
    </row>
    <row r="319" spans="1:6">
      <c r="A319" s="16">
        <v>24259</v>
      </c>
      <c r="B319" s="6">
        <v>5.96</v>
      </c>
      <c r="C319" s="6">
        <v>6.62</v>
      </c>
      <c r="D319" s="6"/>
      <c r="E319" s="6"/>
      <c r="F319">
        <v>3.4448400000000001</v>
      </c>
    </row>
    <row r="320" spans="1:6">
      <c r="A320" s="16">
        <v>24289</v>
      </c>
      <c r="B320" s="6">
        <v>7.51</v>
      </c>
      <c r="C320" s="6">
        <v>7.82</v>
      </c>
      <c r="D320" s="6"/>
      <c r="E320" s="6"/>
      <c r="F320">
        <v>5.7074999999999996</v>
      </c>
    </row>
    <row r="321" spans="1:6">
      <c r="A321" s="16">
        <v>24320</v>
      </c>
      <c r="B321" s="6">
        <v>6.07</v>
      </c>
      <c r="C321" s="6">
        <v>6.33</v>
      </c>
      <c r="D321" s="6"/>
      <c r="E321" s="6"/>
      <c r="F321">
        <v>0.88084000000000029</v>
      </c>
    </row>
    <row r="322" spans="1:6">
      <c r="A322" s="16">
        <v>24351</v>
      </c>
      <c r="B322" s="6">
        <v>4.22</v>
      </c>
      <c r="C322" s="6">
        <v>4.24</v>
      </c>
      <c r="D322" s="6"/>
      <c r="E322" s="6"/>
      <c r="F322">
        <v>0.82911000000000001</v>
      </c>
    </row>
    <row r="323" spans="1:6">
      <c r="A323" s="16">
        <v>24381</v>
      </c>
      <c r="B323" s="6">
        <v>4.67</v>
      </c>
      <c r="C323" s="6">
        <v>4.58</v>
      </c>
      <c r="D323" s="6"/>
      <c r="E323" s="6"/>
      <c r="F323">
        <v>3.5281300000000004</v>
      </c>
    </row>
    <row r="324" spans="1:6">
      <c r="A324" s="16">
        <v>24412</v>
      </c>
      <c r="B324" s="6">
        <v>3.73</v>
      </c>
      <c r="C324" s="6">
        <v>4.01</v>
      </c>
      <c r="D324" s="6"/>
      <c r="E324" s="6"/>
      <c r="F324">
        <v>3.2569499999999998</v>
      </c>
    </row>
    <row r="325" spans="1:6">
      <c r="A325" s="16">
        <v>24442</v>
      </c>
      <c r="B325" s="6">
        <v>2.0099999999999998</v>
      </c>
      <c r="C325" s="6">
        <v>2.1800000000000002</v>
      </c>
      <c r="D325" s="6"/>
      <c r="E325" s="6"/>
      <c r="F325">
        <v>0.53608</v>
      </c>
    </row>
    <row r="326" spans="1:6">
      <c r="A326" s="16">
        <v>24473</v>
      </c>
      <c r="B326" s="6">
        <v>2.89</v>
      </c>
      <c r="C326" s="6">
        <v>2.92</v>
      </c>
      <c r="D326" s="6"/>
      <c r="E326" s="6"/>
      <c r="F326">
        <v>2.4850700000000003</v>
      </c>
    </row>
    <row r="327" spans="1:6">
      <c r="A327" s="16">
        <v>24504</v>
      </c>
      <c r="B327" s="6">
        <v>3.03</v>
      </c>
      <c r="C327" s="6">
        <v>3.14</v>
      </c>
      <c r="D327" s="6"/>
      <c r="E327" s="6"/>
      <c r="F327">
        <v>2.0511700000000004</v>
      </c>
    </row>
    <row r="328" spans="1:6">
      <c r="A328" s="16">
        <v>24532</v>
      </c>
      <c r="B328" s="6">
        <v>5.63</v>
      </c>
      <c r="C328" s="6">
        <v>5.48</v>
      </c>
      <c r="D328" s="6"/>
      <c r="E328" s="6"/>
      <c r="F328">
        <v>3.6661500000000005</v>
      </c>
    </row>
    <row r="329" spans="1:6">
      <c r="A329" s="16">
        <v>24563</v>
      </c>
      <c r="B329" s="6">
        <v>4.34</v>
      </c>
      <c r="C329" s="6">
        <v>5.0999999999999996</v>
      </c>
      <c r="D329" s="6"/>
      <c r="E329" s="6"/>
      <c r="F329">
        <v>-2.6299999999999935E-3</v>
      </c>
    </row>
    <row r="330" spans="1:6">
      <c r="A330" s="16">
        <v>24593</v>
      </c>
      <c r="B330" s="6">
        <v>5.18</v>
      </c>
      <c r="C330" s="6">
        <v>5.78</v>
      </c>
      <c r="D330" s="6"/>
      <c r="E330" s="6"/>
      <c r="F330">
        <v>-0.44778000000000029</v>
      </c>
    </row>
    <row r="331" spans="1:6">
      <c r="A331" s="16">
        <v>24624</v>
      </c>
      <c r="B331" s="6">
        <v>6.49</v>
      </c>
      <c r="C331" s="6">
        <v>7.02</v>
      </c>
      <c r="D331" s="6"/>
      <c r="E331" s="6"/>
      <c r="F331">
        <v>4.7367100000000004</v>
      </c>
    </row>
    <row r="332" spans="1:6">
      <c r="A332" s="16">
        <v>24654</v>
      </c>
      <c r="B332" s="6">
        <v>6.89</v>
      </c>
      <c r="C332" s="6">
        <v>7.65</v>
      </c>
      <c r="D332" s="6"/>
      <c r="E332" s="6"/>
      <c r="F332">
        <v>4.0508700000000006</v>
      </c>
    </row>
    <row r="333" spans="1:6">
      <c r="A333" s="16">
        <v>24685</v>
      </c>
      <c r="B333" s="6">
        <v>8</v>
      </c>
      <c r="C333" s="6">
        <v>8.33</v>
      </c>
      <c r="D333" s="6"/>
      <c r="E333" s="6"/>
      <c r="F333">
        <v>7.3340300000000003</v>
      </c>
    </row>
    <row r="334" spans="1:6">
      <c r="A334" s="16">
        <v>24716</v>
      </c>
      <c r="B334" s="6">
        <v>3.96</v>
      </c>
      <c r="C334" s="6">
        <v>4.7</v>
      </c>
      <c r="D334" s="6"/>
      <c r="E334" s="6"/>
      <c r="F334">
        <v>-2.0988699999999998</v>
      </c>
    </row>
    <row r="335" spans="1:6">
      <c r="A335" s="16">
        <v>24746</v>
      </c>
      <c r="B335" s="6">
        <v>5.27</v>
      </c>
      <c r="C335" s="6">
        <v>5.07</v>
      </c>
      <c r="D335" s="6"/>
      <c r="E335" s="6"/>
      <c r="F335">
        <v>0.63777000000000006</v>
      </c>
    </row>
    <row r="336" spans="1:6">
      <c r="A336" s="16">
        <v>24777</v>
      </c>
      <c r="B336" s="6">
        <v>2.64</v>
      </c>
      <c r="C336" s="6">
        <v>2.81</v>
      </c>
      <c r="D336" s="6"/>
      <c r="E336" s="6"/>
      <c r="F336">
        <v>1.12043</v>
      </c>
    </row>
    <row r="337" spans="1:6">
      <c r="A337" s="16">
        <v>24807</v>
      </c>
      <c r="B337" s="6">
        <v>1.74</v>
      </c>
      <c r="C337" s="6">
        <v>2.0699999999999998</v>
      </c>
      <c r="D337" s="6"/>
      <c r="E337" s="6"/>
      <c r="F337">
        <v>-0.86891000000000007</v>
      </c>
    </row>
    <row r="338" spans="1:6">
      <c r="A338" s="16">
        <v>24838</v>
      </c>
      <c r="B338" s="6">
        <v>1</v>
      </c>
      <c r="C338" s="6">
        <v>1.03</v>
      </c>
      <c r="D338" s="6"/>
      <c r="E338" s="6"/>
      <c r="F338">
        <v>-3.3041500000000004</v>
      </c>
    </row>
    <row r="339" spans="1:6">
      <c r="A339" s="16">
        <v>24869</v>
      </c>
      <c r="B339" s="6">
        <v>1.81</v>
      </c>
      <c r="C339" s="6">
        <v>1.93</v>
      </c>
      <c r="D339" s="6"/>
      <c r="E339" s="6"/>
      <c r="F339">
        <v>-7.7850000000000072E-2</v>
      </c>
    </row>
    <row r="340" spans="1:6">
      <c r="A340" s="16">
        <v>24898</v>
      </c>
      <c r="B340" s="6">
        <v>3.38</v>
      </c>
      <c r="C340" s="6">
        <v>3.28</v>
      </c>
      <c r="D340" s="6"/>
      <c r="E340" s="6"/>
      <c r="F340">
        <v>-1.8648400000000001</v>
      </c>
    </row>
    <row r="341" spans="1:6">
      <c r="A341" s="16">
        <v>24929</v>
      </c>
      <c r="B341" s="6">
        <v>4.2</v>
      </c>
      <c r="C341" s="6">
        <v>4.09</v>
      </c>
      <c r="D341" s="6"/>
      <c r="E341" s="6"/>
      <c r="F341">
        <v>0.34211000000000003</v>
      </c>
    </row>
    <row r="342" spans="1:6">
      <c r="A342" s="16">
        <v>24959</v>
      </c>
      <c r="B342" s="6">
        <v>4.18</v>
      </c>
      <c r="C342" s="6">
        <v>4.33</v>
      </c>
      <c r="D342" s="6"/>
      <c r="E342" s="6"/>
      <c r="F342">
        <v>-2.3526899999999999</v>
      </c>
    </row>
    <row r="343" spans="1:6">
      <c r="A343" s="16">
        <v>24990</v>
      </c>
      <c r="B343" s="6">
        <v>5.86</v>
      </c>
      <c r="C343" s="6">
        <v>5.78</v>
      </c>
      <c r="D343" s="6"/>
      <c r="E343" s="6"/>
      <c r="F343">
        <v>1.53609</v>
      </c>
    </row>
    <row r="344" spans="1:6">
      <c r="A344" s="16">
        <v>25020</v>
      </c>
      <c r="B344" s="6">
        <v>5.95</v>
      </c>
      <c r="C344" s="6">
        <v>6.96</v>
      </c>
      <c r="D344" s="6"/>
      <c r="E344" s="6"/>
      <c r="F344">
        <v>3.5360200000000006</v>
      </c>
    </row>
    <row r="345" spans="1:6">
      <c r="A345" s="16">
        <v>25051</v>
      </c>
      <c r="B345" s="6">
        <v>7.29</v>
      </c>
      <c r="C345" s="6">
        <v>7.77</v>
      </c>
      <c r="D345" s="6"/>
      <c r="E345" s="6"/>
      <c r="F345">
        <v>5.3552599999999995</v>
      </c>
    </row>
    <row r="346" spans="1:6">
      <c r="A346" s="16">
        <v>25082</v>
      </c>
      <c r="B346" s="6">
        <v>5.33</v>
      </c>
      <c r="C346" s="6">
        <v>5.63</v>
      </c>
      <c r="D346" s="6"/>
      <c r="E346" s="6"/>
      <c r="F346">
        <v>0.99053000000000013</v>
      </c>
    </row>
    <row r="347" spans="1:6">
      <c r="A347" s="16">
        <v>25112</v>
      </c>
      <c r="B347" s="6">
        <v>4.3600000000000003</v>
      </c>
      <c r="C347" s="6">
        <v>4.87</v>
      </c>
      <c r="D347" s="6"/>
      <c r="E347" s="6"/>
      <c r="F347">
        <v>2.8972800000000003</v>
      </c>
    </row>
    <row r="348" spans="1:6">
      <c r="A348" s="16">
        <v>25143</v>
      </c>
      <c r="B348" s="6">
        <v>2.96</v>
      </c>
      <c r="C348" s="6">
        <v>3.2</v>
      </c>
      <c r="D348" s="6"/>
      <c r="E348" s="6"/>
      <c r="F348">
        <v>-0.80947000000000013</v>
      </c>
    </row>
    <row r="349" spans="1:6">
      <c r="A349" s="16">
        <v>25173</v>
      </c>
      <c r="B349" s="6">
        <v>2.4</v>
      </c>
      <c r="C349" s="6">
        <v>2.58</v>
      </c>
      <c r="D349" s="6"/>
      <c r="E349" s="6"/>
      <c r="F349">
        <v>0.70831000000000022</v>
      </c>
    </row>
    <row r="350" spans="1:6">
      <c r="A350" s="16">
        <v>25204</v>
      </c>
      <c r="B350" s="6">
        <v>2</v>
      </c>
      <c r="C350" s="6">
        <v>2.27</v>
      </c>
      <c r="D350" s="6"/>
      <c r="E350" s="6"/>
      <c r="F350">
        <v>0.30809000000000003</v>
      </c>
    </row>
    <row r="351" spans="1:6">
      <c r="A351" s="16">
        <v>25235</v>
      </c>
      <c r="B351" s="6">
        <v>2.33</v>
      </c>
      <c r="C351" s="6">
        <v>2.2999999999999998</v>
      </c>
      <c r="D351" s="6"/>
      <c r="E351" s="6"/>
      <c r="F351">
        <v>-0.58775000000000011</v>
      </c>
    </row>
    <row r="352" spans="1:6">
      <c r="A352" s="16">
        <v>25263</v>
      </c>
      <c r="B352" s="6">
        <v>2.86</v>
      </c>
      <c r="C352" s="6">
        <v>3.14</v>
      </c>
      <c r="D352" s="6"/>
      <c r="E352" s="6"/>
      <c r="F352">
        <v>-1.3966700000000001</v>
      </c>
    </row>
    <row r="353" spans="1:6">
      <c r="A353" s="16">
        <v>25294</v>
      </c>
      <c r="B353" s="6">
        <v>4.22</v>
      </c>
      <c r="C353" s="6">
        <v>4.46</v>
      </c>
      <c r="D353" s="6"/>
      <c r="E353" s="6"/>
      <c r="F353">
        <v>0.9189400000000002</v>
      </c>
    </row>
    <row r="354" spans="1:6">
      <c r="A354" s="16">
        <v>25324</v>
      </c>
      <c r="B354" s="6">
        <v>4.03</v>
      </c>
      <c r="C354" s="6">
        <v>4.41</v>
      </c>
      <c r="D354" s="6"/>
      <c r="E354" s="6"/>
      <c r="F354">
        <v>-3.4029100000000003</v>
      </c>
    </row>
    <row r="355" spans="1:6">
      <c r="A355" s="16">
        <v>25355</v>
      </c>
      <c r="B355" s="6">
        <v>6.91</v>
      </c>
      <c r="C355" s="6">
        <v>7.79</v>
      </c>
      <c r="D355" s="6"/>
      <c r="E355" s="6"/>
      <c r="F355">
        <v>5.13314</v>
      </c>
    </row>
    <row r="356" spans="1:6">
      <c r="A356" s="16">
        <v>25385</v>
      </c>
      <c r="B356" s="6">
        <v>8.32</v>
      </c>
      <c r="C356" s="6">
        <v>9.61</v>
      </c>
      <c r="D356" s="6"/>
      <c r="E356" s="6"/>
      <c r="F356">
        <v>8.2744999999999997</v>
      </c>
    </row>
    <row r="357" spans="1:6">
      <c r="A357" s="16">
        <v>25416</v>
      </c>
      <c r="B357" s="6">
        <v>7.7</v>
      </c>
      <c r="C357" s="6">
        <v>7.16</v>
      </c>
      <c r="D357" s="6"/>
      <c r="E357" s="6"/>
      <c r="F357">
        <v>4.8657200000000005</v>
      </c>
    </row>
    <row r="358" spans="1:6">
      <c r="A358" s="16">
        <v>25447</v>
      </c>
      <c r="B358" s="6">
        <v>5.25</v>
      </c>
      <c r="C358" s="6">
        <v>4.91</v>
      </c>
      <c r="D358" s="6"/>
      <c r="E358" s="6"/>
      <c r="F358">
        <v>2.1735600000000002</v>
      </c>
    </row>
    <row r="359" spans="1:6">
      <c r="A359" s="16">
        <v>25477</v>
      </c>
      <c r="B359" s="6">
        <v>4.29</v>
      </c>
      <c r="C359" s="6">
        <v>4.55</v>
      </c>
      <c r="D359" s="6"/>
      <c r="E359" s="6"/>
      <c r="F359">
        <v>-0.90634000000000003</v>
      </c>
    </row>
    <row r="360" spans="1:6">
      <c r="A360" s="16">
        <v>25508</v>
      </c>
      <c r="B360" s="6">
        <v>3.03</v>
      </c>
      <c r="C360" s="6">
        <v>2.89</v>
      </c>
      <c r="D360" s="6"/>
      <c r="E360" s="6"/>
      <c r="F360">
        <v>1.8856900000000001</v>
      </c>
    </row>
    <row r="361" spans="1:6">
      <c r="A361" s="16">
        <v>25538</v>
      </c>
      <c r="B361" s="6">
        <v>1.9</v>
      </c>
      <c r="C361" s="6">
        <v>1.92</v>
      </c>
      <c r="D361" s="6"/>
      <c r="E361" s="6"/>
      <c r="F361">
        <v>-1.8268600000000004</v>
      </c>
    </row>
    <row r="362" spans="1:6">
      <c r="A362" s="16">
        <v>25569</v>
      </c>
      <c r="B362" s="6">
        <v>1.39</v>
      </c>
      <c r="C362" s="6">
        <v>1.41</v>
      </c>
      <c r="D362" s="6"/>
      <c r="E362" s="6"/>
      <c r="F362">
        <v>0.5848000000000001</v>
      </c>
    </row>
    <row r="363" spans="1:6">
      <c r="A363" s="16">
        <v>25600</v>
      </c>
      <c r="B363" s="6">
        <v>2.14</v>
      </c>
      <c r="C363" s="6">
        <v>2.33</v>
      </c>
      <c r="D363" s="6"/>
      <c r="E363" s="6"/>
      <c r="F363">
        <v>-2.3783500000000002</v>
      </c>
    </row>
    <row r="364" spans="1:6">
      <c r="A364" s="16">
        <v>25628</v>
      </c>
      <c r="B364" s="6">
        <v>2.68</v>
      </c>
      <c r="C364" s="6">
        <v>2.97</v>
      </c>
      <c r="D364" s="6"/>
      <c r="E364" s="6"/>
      <c r="F364">
        <v>-0.89022000000000001</v>
      </c>
    </row>
    <row r="365" spans="1:6">
      <c r="A365" s="16">
        <v>25659</v>
      </c>
      <c r="B365" s="6">
        <v>3.52</v>
      </c>
      <c r="C365" s="6">
        <v>4.09</v>
      </c>
      <c r="D365" s="6"/>
      <c r="E365" s="6"/>
      <c r="F365">
        <v>-0.63041000000000014</v>
      </c>
    </row>
    <row r="366" spans="1:6">
      <c r="A366" s="16">
        <v>25689</v>
      </c>
      <c r="B366" s="6">
        <v>4.91</v>
      </c>
      <c r="C366" s="6">
        <v>4.91</v>
      </c>
      <c r="D366" s="6"/>
      <c r="E366" s="6"/>
      <c r="F366">
        <v>1.5995600000000001</v>
      </c>
    </row>
    <row r="367" spans="1:6">
      <c r="A367" s="16">
        <v>25720</v>
      </c>
      <c r="B367" s="6">
        <v>6.04</v>
      </c>
      <c r="C367" s="6">
        <v>6.54</v>
      </c>
      <c r="D367" s="6"/>
      <c r="E367" s="6"/>
      <c r="F367">
        <v>4.87988</v>
      </c>
    </row>
    <row r="368" spans="1:6">
      <c r="A368" s="16">
        <v>25750</v>
      </c>
      <c r="B368" s="6">
        <v>7.85</v>
      </c>
      <c r="C368" s="6">
        <v>8.25</v>
      </c>
      <c r="D368" s="6"/>
      <c r="E368" s="6"/>
      <c r="F368">
        <v>7.1841300000000015</v>
      </c>
    </row>
    <row r="369" spans="1:6">
      <c r="A369" s="16">
        <v>25781</v>
      </c>
      <c r="B369" s="6">
        <v>7.12</v>
      </c>
      <c r="C369" s="6">
        <v>8.5399999999999991</v>
      </c>
      <c r="D369" s="6"/>
      <c r="E369" s="6"/>
      <c r="F369">
        <v>6.269140000000001</v>
      </c>
    </row>
    <row r="370" spans="1:6">
      <c r="A370" s="16">
        <v>25812</v>
      </c>
      <c r="B370" s="6">
        <v>5.24</v>
      </c>
      <c r="C370" s="6">
        <v>5.51</v>
      </c>
      <c r="D370" s="6"/>
      <c r="E370" s="6"/>
      <c r="F370">
        <v>-2.9527899999999998</v>
      </c>
    </row>
    <row r="371" spans="1:6">
      <c r="A371" s="16">
        <v>25842</v>
      </c>
      <c r="B371" s="6">
        <v>2.97</v>
      </c>
      <c r="C371" s="6">
        <v>4.07</v>
      </c>
      <c r="D371" s="6"/>
      <c r="E371" s="6"/>
      <c r="F371">
        <v>-0.17505999999999988</v>
      </c>
    </row>
    <row r="372" spans="1:6">
      <c r="A372" s="16">
        <v>25873</v>
      </c>
      <c r="B372" s="6">
        <v>3.51</v>
      </c>
      <c r="C372" s="6">
        <v>3.68</v>
      </c>
      <c r="D372" s="6"/>
      <c r="E372" s="6"/>
      <c r="F372">
        <v>3.0382899999999999</v>
      </c>
    </row>
    <row r="373" spans="1:6">
      <c r="A373" s="16">
        <v>25903</v>
      </c>
      <c r="B373" s="6">
        <v>2.92</v>
      </c>
      <c r="C373" s="6">
        <v>3.26</v>
      </c>
      <c r="D373" s="6"/>
      <c r="E373" s="6"/>
      <c r="F373">
        <v>2.10087</v>
      </c>
    </row>
    <row r="374" spans="1:6">
      <c r="A374" s="16">
        <v>25934</v>
      </c>
      <c r="B374" s="6">
        <v>2.4700000000000002</v>
      </c>
      <c r="C374" s="6">
        <v>3.05</v>
      </c>
      <c r="D374" s="6"/>
      <c r="E374" s="6"/>
      <c r="F374">
        <v>2.0609999999999999</v>
      </c>
    </row>
    <row r="375" spans="1:6">
      <c r="A375" s="16">
        <v>25965</v>
      </c>
      <c r="B375" s="6">
        <v>2.9</v>
      </c>
      <c r="C375" s="6">
        <v>3.56</v>
      </c>
      <c r="D375" s="6"/>
      <c r="E375" s="6"/>
      <c r="F375">
        <v>1.3973300000000002</v>
      </c>
    </row>
    <row r="376" spans="1:6">
      <c r="A376" s="16">
        <v>25993</v>
      </c>
      <c r="B376" s="6">
        <v>5.41</v>
      </c>
      <c r="C376" s="6">
        <v>5.75</v>
      </c>
      <c r="D376" s="6"/>
      <c r="E376" s="6"/>
      <c r="F376">
        <v>4.8671100000000003</v>
      </c>
    </row>
    <row r="377" spans="1:6">
      <c r="A377" s="16">
        <v>26024</v>
      </c>
      <c r="B377" s="6">
        <v>5.93</v>
      </c>
      <c r="C377" s="6">
        <v>5.78</v>
      </c>
      <c r="D377" s="6"/>
      <c r="E377" s="6"/>
      <c r="F377">
        <v>3.52447</v>
      </c>
    </row>
    <row r="378" spans="1:6">
      <c r="A378" s="16">
        <v>26054</v>
      </c>
      <c r="B378" s="6">
        <v>6.27</v>
      </c>
      <c r="C378" s="6">
        <v>6.03</v>
      </c>
      <c r="D378" s="6"/>
      <c r="E378" s="6"/>
      <c r="F378">
        <v>2.3546300000000002</v>
      </c>
    </row>
    <row r="379" spans="1:6">
      <c r="A379" s="16">
        <v>26085</v>
      </c>
      <c r="B379" s="6">
        <v>7.25</v>
      </c>
      <c r="C379" s="6">
        <v>8.19</v>
      </c>
      <c r="D379" s="6"/>
      <c r="E379" s="6"/>
      <c r="F379">
        <v>6.2255800000000008</v>
      </c>
    </row>
    <row r="380" spans="1:6">
      <c r="A380" s="16">
        <v>26115</v>
      </c>
      <c r="B380" s="6">
        <v>8.65</v>
      </c>
      <c r="C380" s="6">
        <v>8.99</v>
      </c>
      <c r="D380" s="6"/>
      <c r="E380" s="6"/>
      <c r="F380">
        <v>4.31433</v>
      </c>
    </row>
    <row r="381" spans="1:6">
      <c r="A381" s="16">
        <v>26146</v>
      </c>
      <c r="B381" s="6">
        <v>5.46</v>
      </c>
      <c r="C381" s="6">
        <v>5.52</v>
      </c>
      <c r="D381" s="6"/>
      <c r="E381" s="6"/>
      <c r="F381">
        <v>1.6673400000000003</v>
      </c>
    </row>
    <row r="382" spans="1:6">
      <c r="A382" s="16">
        <v>26177</v>
      </c>
      <c r="B382" s="6">
        <v>5.3</v>
      </c>
      <c r="C382" s="6">
        <v>5.58</v>
      </c>
      <c r="D382" s="6"/>
      <c r="E382" s="6"/>
      <c r="F382">
        <v>2.0765600000000002</v>
      </c>
    </row>
    <row r="383" spans="1:6">
      <c r="A383" s="16">
        <v>26207</v>
      </c>
      <c r="B383" s="6">
        <v>3.68</v>
      </c>
      <c r="C383" s="6">
        <v>3.77</v>
      </c>
      <c r="D383" s="6"/>
      <c r="E383" s="6"/>
      <c r="F383">
        <v>-3.7214300000000002</v>
      </c>
    </row>
    <row r="384" spans="1:6">
      <c r="A384" s="16">
        <v>26238</v>
      </c>
      <c r="B384" s="6">
        <v>3.12</v>
      </c>
      <c r="C384" s="6">
        <v>3.42</v>
      </c>
      <c r="D384" s="6"/>
      <c r="E384" s="6"/>
      <c r="F384">
        <v>1.3577100000000002</v>
      </c>
    </row>
    <row r="385" spans="1:6">
      <c r="A385" s="16">
        <v>26268</v>
      </c>
      <c r="B385" s="6">
        <v>1.78</v>
      </c>
      <c r="C385" s="6">
        <v>2.15</v>
      </c>
      <c r="D385" s="6"/>
      <c r="E385" s="6"/>
      <c r="F385">
        <v>-4.6488000000000005</v>
      </c>
    </row>
    <row r="386" spans="1:6">
      <c r="A386" s="16">
        <v>26299</v>
      </c>
      <c r="B386" s="6">
        <v>1.79</v>
      </c>
      <c r="C386" s="6">
        <v>1.88</v>
      </c>
      <c r="D386" s="6"/>
      <c r="E386" s="6"/>
      <c r="F386">
        <v>0.47077000000000008</v>
      </c>
    </row>
    <row r="387" spans="1:6">
      <c r="A387" s="16">
        <v>26330</v>
      </c>
      <c r="B387" s="6">
        <v>2.78</v>
      </c>
      <c r="C387" s="6">
        <v>2.84</v>
      </c>
      <c r="D387" s="6"/>
      <c r="E387" s="6"/>
      <c r="F387">
        <v>2.3672</v>
      </c>
    </row>
    <row r="388" spans="1:6">
      <c r="A388" s="16">
        <v>26359</v>
      </c>
      <c r="B388" s="6">
        <v>4.53</v>
      </c>
      <c r="C388" s="6">
        <v>5.1100000000000003</v>
      </c>
      <c r="D388" s="6"/>
      <c r="E388" s="6"/>
      <c r="F388">
        <v>4.0662900000000004</v>
      </c>
    </row>
    <row r="389" spans="1:6">
      <c r="A389" s="16">
        <v>26390</v>
      </c>
      <c r="B389" s="6">
        <v>5.32</v>
      </c>
      <c r="C389" s="6">
        <v>5.78</v>
      </c>
      <c r="D389" s="6"/>
      <c r="E389" s="6"/>
      <c r="F389">
        <v>2.0660099999999999</v>
      </c>
    </row>
    <row r="390" spans="1:6">
      <c r="A390" s="16">
        <v>26420</v>
      </c>
      <c r="B390" s="6">
        <v>5.04</v>
      </c>
      <c r="C390" s="6">
        <v>5.1100000000000003</v>
      </c>
      <c r="D390" s="6"/>
      <c r="E390" s="6"/>
      <c r="F390">
        <v>2.7753300000000003</v>
      </c>
    </row>
    <row r="391" spans="1:6">
      <c r="A391" s="16">
        <v>26451</v>
      </c>
      <c r="B391" s="6">
        <v>7.31</v>
      </c>
      <c r="C391" s="6">
        <v>7.3</v>
      </c>
      <c r="D391" s="6"/>
      <c r="E391" s="6"/>
      <c r="F391">
        <v>5.2313300000000007</v>
      </c>
    </row>
    <row r="392" spans="1:6">
      <c r="A392" s="16">
        <v>26481</v>
      </c>
      <c r="B392" s="6">
        <v>8.5500000000000007</v>
      </c>
      <c r="C392" s="6">
        <v>8.17</v>
      </c>
      <c r="D392" s="6"/>
      <c r="E392" s="6"/>
      <c r="F392">
        <v>7.0087700000000002</v>
      </c>
    </row>
    <row r="393" spans="1:6">
      <c r="A393" s="16">
        <v>26512</v>
      </c>
      <c r="B393" s="6">
        <v>5.66</v>
      </c>
      <c r="C393" s="6">
        <v>7.6</v>
      </c>
      <c r="D393" s="6"/>
      <c r="E393" s="6"/>
      <c r="F393">
        <v>4.6587100000000001</v>
      </c>
    </row>
    <row r="394" spans="1:6">
      <c r="A394" s="16">
        <v>26543</v>
      </c>
      <c r="B394" s="6">
        <v>5.19</v>
      </c>
      <c r="C394" s="6">
        <v>5.67</v>
      </c>
      <c r="D394" s="6"/>
      <c r="E394" s="6"/>
      <c r="F394">
        <v>2.2849000000000004</v>
      </c>
    </row>
    <row r="395" spans="1:6">
      <c r="A395" s="16">
        <v>26573</v>
      </c>
      <c r="B395" s="6">
        <v>4.53</v>
      </c>
      <c r="C395" s="6">
        <v>4.78</v>
      </c>
      <c r="D395" s="6"/>
      <c r="E395" s="6"/>
      <c r="F395">
        <v>-1.5313800000000002</v>
      </c>
    </row>
    <row r="396" spans="1:6">
      <c r="A396" s="16">
        <v>26604</v>
      </c>
      <c r="B396" s="6">
        <v>2.46</v>
      </c>
      <c r="C396" s="6">
        <v>2.65</v>
      </c>
      <c r="D396" s="6"/>
      <c r="E396" s="6"/>
      <c r="F396">
        <v>-0.83189000000000002</v>
      </c>
    </row>
    <row r="397" spans="1:6">
      <c r="A397" s="16">
        <v>26634</v>
      </c>
      <c r="B397" s="6">
        <v>1.66</v>
      </c>
      <c r="C397" s="6">
        <v>1.69</v>
      </c>
      <c r="D397" s="6"/>
      <c r="E397" s="6"/>
      <c r="F397">
        <v>0.62134000000000011</v>
      </c>
    </row>
    <row r="398" spans="1:6">
      <c r="A398" s="16">
        <v>26665</v>
      </c>
      <c r="B398" s="6">
        <v>1.5</v>
      </c>
      <c r="C398" s="6">
        <v>1.81</v>
      </c>
      <c r="D398" s="6"/>
      <c r="E398" s="6"/>
      <c r="F398">
        <v>-1.83094</v>
      </c>
    </row>
    <row r="399" spans="1:6">
      <c r="A399" s="16">
        <v>26696</v>
      </c>
      <c r="B399" s="6">
        <v>1.94</v>
      </c>
      <c r="C399" s="6">
        <v>2.09</v>
      </c>
      <c r="D399" s="6"/>
      <c r="E399" s="6"/>
      <c r="F399">
        <v>-0.32487999999999995</v>
      </c>
    </row>
    <row r="400" spans="1:6">
      <c r="A400" s="16">
        <v>26724</v>
      </c>
      <c r="B400" s="6">
        <v>4.07</v>
      </c>
      <c r="C400" s="6">
        <v>4.18</v>
      </c>
      <c r="D400" s="6"/>
      <c r="E400" s="6"/>
      <c r="F400">
        <v>0.14470000000000005</v>
      </c>
    </row>
    <row r="401" spans="1:6">
      <c r="A401" s="16">
        <v>26755</v>
      </c>
      <c r="B401" s="6">
        <v>3.17</v>
      </c>
      <c r="C401" s="6">
        <v>3.57</v>
      </c>
      <c r="D401" s="6"/>
      <c r="E401" s="6"/>
      <c r="F401">
        <v>-2.8501799999999999</v>
      </c>
    </row>
    <row r="402" spans="1:6">
      <c r="A402" s="16">
        <v>26785</v>
      </c>
      <c r="B402" s="6">
        <v>5.12</v>
      </c>
      <c r="C402" s="6">
        <v>5.1100000000000003</v>
      </c>
      <c r="D402" s="6"/>
      <c r="E402" s="6"/>
      <c r="F402">
        <v>1.7446099999999998</v>
      </c>
    </row>
    <row r="403" spans="1:6">
      <c r="A403" s="16">
        <v>26816</v>
      </c>
      <c r="B403" s="6">
        <v>5.2</v>
      </c>
      <c r="C403" s="6">
        <v>5.45</v>
      </c>
      <c r="D403" s="6"/>
      <c r="E403" s="6"/>
      <c r="F403">
        <v>-2.0295800000000002</v>
      </c>
    </row>
    <row r="404" spans="1:6">
      <c r="A404" s="16">
        <v>26846</v>
      </c>
      <c r="B404" s="6">
        <v>6.44</v>
      </c>
      <c r="C404" s="6">
        <v>6.85</v>
      </c>
      <c r="D404" s="6"/>
      <c r="E404" s="6"/>
      <c r="F404">
        <v>1.5107000000000004</v>
      </c>
    </row>
    <row r="405" spans="1:6">
      <c r="A405" s="16">
        <v>26877</v>
      </c>
      <c r="B405" s="6">
        <v>6.95</v>
      </c>
      <c r="C405" s="6">
        <v>7.27</v>
      </c>
      <c r="D405" s="6"/>
      <c r="E405" s="6"/>
      <c r="F405">
        <v>6.3180100000000001</v>
      </c>
    </row>
    <row r="406" spans="1:6">
      <c r="A406" s="16">
        <v>26908</v>
      </c>
      <c r="B406" s="6">
        <v>4.4800000000000004</v>
      </c>
      <c r="C406" s="6">
        <v>4.8899999999999997</v>
      </c>
      <c r="D406" s="6"/>
      <c r="E406" s="6"/>
      <c r="F406">
        <v>-2.3354400000000002</v>
      </c>
    </row>
    <row r="407" spans="1:6">
      <c r="A407" s="16">
        <v>26938</v>
      </c>
      <c r="B407" s="6">
        <v>3.5</v>
      </c>
      <c r="C407" s="6">
        <v>3.64</v>
      </c>
      <c r="D407" s="6"/>
      <c r="E407" s="6"/>
      <c r="F407">
        <v>-2.3792500000000003</v>
      </c>
    </row>
    <row r="408" spans="1:6">
      <c r="A408" s="16">
        <v>26969</v>
      </c>
      <c r="B408" s="6">
        <v>3.25</v>
      </c>
      <c r="C408" s="6">
        <v>3.28</v>
      </c>
      <c r="D408" s="6"/>
      <c r="E408" s="6"/>
      <c r="F408">
        <v>0.46587000000000012</v>
      </c>
    </row>
    <row r="409" spans="1:6">
      <c r="A409" s="16">
        <v>26999</v>
      </c>
      <c r="B409" s="6">
        <v>2.84</v>
      </c>
      <c r="C409" s="6">
        <v>2.96</v>
      </c>
      <c r="D409" s="6"/>
      <c r="E409" s="6"/>
      <c r="F409">
        <v>1.59737</v>
      </c>
    </row>
    <row r="410" spans="1:6">
      <c r="A410" s="16">
        <v>27030</v>
      </c>
      <c r="B410" s="6">
        <v>1.89</v>
      </c>
      <c r="C410" s="6">
        <v>1.87</v>
      </c>
      <c r="D410" s="6"/>
      <c r="E410" s="6"/>
      <c r="F410">
        <v>-3.3000000000000029E-2</v>
      </c>
    </row>
    <row r="411" spans="1:6">
      <c r="A411" s="16">
        <v>27061</v>
      </c>
      <c r="B411" s="6">
        <v>3.46</v>
      </c>
      <c r="C411" s="6">
        <v>3.62</v>
      </c>
      <c r="D411" s="6"/>
      <c r="E411" s="6"/>
      <c r="F411">
        <v>2.2294300000000002</v>
      </c>
    </row>
    <row r="412" spans="1:6">
      <c r="A412" s="16">
        <v>27089</v>
      </c>
      <c r="B412" s="6">
        <v>4.66</v>
      </c>
      <c r="C412" s="6">
        <v>4.6100000000000003</v>
      </c>
      <c r="D412" s="6"/>
      <c r="E412" s="6"/>
      <c r="F412">
        <v>3.5229900000000001</v>
      </c>
    </row>
    <row r="413" spans="1:6">
      <c r="A413" s="16">
        <v>27120</v>
      </c>
      <c r="B413" s="6">
        <v>6.22</v>
      </c>
      <c r="C413" s="6">
        <v>5.97</v>
      </c>
      <c r="D413" s="6"/>
      <c r="E413" s="6"/>
      <c r="F413">
        <v>2.51891</v>
      </c>
    </row>
    <row r="414" spans="1:6">
      <c r="A414" s="16">
        <v>27150</v>
      </c>
      <c r="B414" s="6">
        <v>5.73</v>
      </c>
      <c r="C414" s="6">
        <v>5.52</v>
      </c>
      <c r="D414" s="6"/>
      <c r="E414" s="6"/>
      <c r="F414">
        <v>2.6084800000000001</v>
      </c>
    </row>
    <row r="415" spans="1:6">
      <c r="A415" s="16">
        <v>27181</v>
      </c>
      <c r="B415" s="6">
        <v>8.06</v>
      </c>
      <c r="C415" s="6">
        <v>7.83</v>
      </c>
      <c r="D415" s="6"/>
      <c r="E415" s="6"/>
      <c r="F415">
        <v>3.7102700000000004</v>
      </c>
    </row>
    <row r="416" spans="1:6">
      <c r="A416" s="16">
        <v>27211</v>
      </c>
      <c r="B416" s="6">
        <v>8.67</v>
      </c>
      <c r="C416" s="6">
        <v>9.35</v>
      </c>
      <c r="D416" s="6"/>
      <c r="E416" s="6"/>
      <c r="F416">
        <v>7.7998300000000009</v>
      </c>
    </row>
    <row r="417" spans="1:6">
      <c r="A417" s="16">
        <v>27242</v>
      </c>
      <c r="B417" s="6">
        <v>6.79</v>
      </c>
      <c r="C417" s="6">
        <v>6.63</v>
      </c>
      <c r="D417" s="6"/>
      <c r="E417" s="6"/>
      <c r="F417">
        <v>0.59337000000000018</v>
      </c>
    </row>
    <row r="418" spans="1:6">
      <c r="A418" s="16">
        <v>27273</v>
      </c>
      <c r="B418" s="6">
        <v>3.33</v>
      </c>
      <c r="C418" s="6">
        <v>3.47</v>
      </c>
      <c r="D418" s="6"/>
      <c r="E418" s="6"/>
      <c r="F418">
        <v>-2.9396800000000001</v>
      </c>
    </row>
    <row r="419" spans="1:6">
      <c r="A419" s="16">
        <v>27303</v>
      </c>
      <c r="B419" s="6">
        <v>3.76</v>
      </c>
      <c r="C419" s="6">
        <v>3.81</v>
      </c>
      <c r="D419" s="6"/>
      <c r="E419" s="6"/>
      <c r="F419">
        <v>-2.6935500000000001</v>
      </c>
    </row>
    <row r="420" spans="1:6">
      <c r="A420" s="16">
        <v>27334</v>
      </c>
      <c r="B420" s="6">
        <v>2.69</v>
      </c>
      <c r="C420" s="6">
        <v>2.5499999999999998</v>
      </c>
      <c r="D420" s="6"/>
      <c r="E420" s="6"/>
      <c r="F420">
        <v>-0.92098000000000013</v>
      </c>
    </row>
    <row r="421" spans="1:6">
      <c r="A421" s="16">
        <v>27364</v>
      </c>
      <c r="B421" s="6">
        <v>1.64</v>
      </c>
      <c r="C421" s="6">
        <v>1.97</v>
      </c>
      <c r="D421" s="6"/>
      <c r="E421" s="6"/>
      <c r="F421">
        <v>-0.28290000000000004</v>
      </c>
    </row>
    <row r="422" spans="1:6">
      <c r="A422" s="16">
        <v>27395</v>
      </c>
      <c r="B422" s="6">
        <v>2.2400000000000002</v>
      </c>
      <c r="C422" s="6">
        <v>2.2000000000000002</v>
      </c>
      <c r="D422" s="6"/>
      <c r="E422" s="6"/>
      <c r="F422">
        <v>0.38899</v>
      </c>
    </row>
    <row r="423" spans="1:6">
      <c r="A423" s="16">
        <v>27426</v>
      </c>
      <c r="B423" s="6">
        <v>2.0099999999999998</v>
      </c>
      <c r="C423" s="6">
        <v>2.21</v>
      </c>
      <c r="D423" s="6"/>
      <c r="E423" s="6"/>
      <c r="F423">
        <v>-1.3516700000000001</v>
      </c>
    </row>
    <row r="424" spans="1:6">
      <c r="A424" s="16">
        <v>27454</v>
      </c>
      <c r="B424" s="6">
        <v>3.38</v>
      </c>
      <c r="C424" s="6">
        <v>3.24</v>
      </c>
      <c r="D424" s="6"/>
      <c r="E424" s="6"/>
      <c r="F424">
        <v>0.20541999999999999</v>
      </c>
    </row>
    <row r="425" spans="1:6">
      <c r="A425" s="16">
        <v>27485</v>
      </c>
      <c r="B425" s="6">
        <v>4.13</v>
      </c>
      <c r="C425" s="6">
        <v>3.67</v>
      </c>
      <c r="D425" s="6"/>
      <c r="E425" s="6"/>
      <c r="F425">
        <v>0.84246999999999994</v>
      </c>
    </row>
    <row r="426" spans="1:6">
      <c r="A426" s="16">
        <v>27515</v>
      </c>
      <c r="B426" s="6">
        <v>3.4</v>
      </c>
      <c r="C426" s="6">
        <v>3.57</v>
      </c>
      <c r="D426" s="6"/>
      <c r="E426" s="6"/>
      <c r="F426">
        <v>-2.5263899999999997</v>
      </c>
    </row>
    <row r="427" spans="1:6">
      <c r="A427" s="16">
        <v>27546</v>
      </c>
      <c r="B427" s="6">
        <v>6.52</v>
      </c>
      <c r="C427" s="6">
        <v>6.41</v>
      </c>
      <c r="D427" s="6"/>
      <c r="E427" s="6"/>
      <c r="F427">
        <v>2.5821000000000001</v>
      </c>
    </row>
    <row r="428" spans="1:6">
      <c r="A428" s="16">
        <v>27576</v>
      </c>
      <c r="B428" s="6">
        <v>6.29</v>
      </c>
      <c r="C428" s="6">
        <v>6.5</v>
      </c>
      <c r="D428" s="6"/>
      <c r="E428" s="6"/>
      <c r="F428">
        <v>3.3469800000000003</v>
      </c>
    </row>
    <row r="429" spans="1:6">
      <c r="A429" s="16">
        <v>27607</v>
      </c>
      <c r="B429" s="6">
        <v>5.96</v>
      </c>
      <c r="C429" s="6">
        <v>6.37</v>
      </c>
      <c r="D429" s="6"/>
      <c r="E429" s="6"/>
      <c r="F429">
        <v>4.3554000000000004</v>
      </c>
    </row>
    <row r="430" spans="1:6">
      <c r="A430" s="16">
        <v>27638</v>
      </c>
      <c r="B430" s="6">
        <v>4.7300000000000004</v>
      </c>
      <c r="C430" s="6">
        <v>5.41</v>
      </c>
      <c r="D430" s="6"/>
      <c r="E430" s="6"/>
      <c r="F430">
        <v>3.1091600000000001</v>
      </c>
    </row>
    <row r="431" spans="1:6">
      <c r="A431" s="16">
        <v>27668</v>
      </c>
      <c r="B431" s="6">
        <v>5.08</v>
      </c>
      <c r="C431" s="6">
        <v>5.2</v>
      </c>
      <c r="D431" s="6"/>
      <c r="E431" s="6"/>
      <c r="F431">
        <v>4.6365100000000004</v>
      </c>
    </row>
    <row r="432" spans="1:6">
      <c r="A432" s="16">
        <v>27699</v>
      </c>
      <c r="B432" s="6">
        <v>3.84</v>
      </c>
      <c r="C432" s="6">
        <v>3.97</v>
      </c>
      <c r="D432" s="6"/>
      <c r="E432" s="6"/>
      <c r="F432">
        <v>2.1666699999999999</v>
      </c>
    </row>
    <row r="433" spans="1:6">
      <c r="A433" s="16">
        <v>27729</v>
      </c>
      <c r="B433" s="6">
        <v>2.34</v>
      </c>
      <c r="C433" s="6">
        <v>1.94</v>
      </c>
      <c r="D433" s="6"/>
      <c r="E433" s="6"/>
      <c r="F433">
        <v>0.33400999999999997</v>
      </c>
    </row>
    <row r="434" spans="1:6">
      <c r="A434" s="16">
        <v>27760</v>
      </c>
      <c r="B434" s="6">
        <v>3.1</v>
      </c>
      <c r="C434" s="6">
        <v>3.66</v>
      </c>
      <c r="D434" s="6"/>
      <c r="E434" s="6"/>
      <c r="F434">
        <v>2.9933200000000006</v>
      </c>
    </row>
    <row r="435" spans="1:6">
      <c r="A435" s="16">
        <v>27791</v>
      </c>
      <c r="B435" s="6">
        <v>4.71</v>
      </c>
      <c r="C435" s="6">
        <v>3.84</v>
      </c>
      <c r="D435" s="6"/>
      <c r="E435" s="6"/>
      <c r="F435">
        <v>3.1001100000000004</v>
      </c>
    </row>
    <row r="436" spans="1:6">
      <c r="A436" s="16">
        <v>27820</v>
      </c>
      <c r="B436" s="6">
        <v>4.7699999999999996</v>
      </c>
      <c r="C436" s="6">
        <v>4.8099999999999996</v>
      </c>
      <c r="D436" s="6"/>
      <c r="E436" s="6"/>
      <c r="F436">
        <v>1.4340199999999999</v>
      </c>
    </row>
    <row r="437" spans="1:6">
      <c r="A437" s="16">
        <v>27851</v>
      </c>
      <c r="B437" s="6">
        <v>4.68</v>
      </c>
      <c r="C437" s="6">
        <v>4.07</v>
      </c>
      <c r="D437" s="6"/>
      <c r="E437" s="6"/>
      <c r="F437">
        <v>-2.4847700000000001</v>
      </c>
    </row>
    <row r="438" spans="1:6">
      <c r="A438" s="16">
        <v>27881</v>
      </c>
      <c r="B438" s="6">
        <v>4.26</v>
      </c>
      <c r="C438" s="6">
        <v>4.63</v>
      </c>
      <c r="D438" s="6"/>
      <c r="E438" s="6"/>
      <c r="F438">
        <v>-1.6613600000000002</v>
      </c>
    </row>
    <row r="439" spans="1:6">
      <c r="A439" s="16">
        <v>27912</v>
      </c>
      <c r="B439" s="6">
        <v>6.61</v>
      </c>
      <c r="C439" s="6">
        <v>6.48</v>
      </c>
      <c r="D439" s="6"/>
      <c r="E439" s="6"/>
      <c r="F439">
        <v>3.40354</v>
      </c>
    </row>
    <row r="440" spans="1:6">
      <c r="A440" s="16">
        <v>27942</v>
      </c>
      <c r="B440" s="6">
        <v>6.27</v>
      </c>
      <c r="C440" s="6">
        <v>5.78</v>
      </c>
      <c r="D440" s="6"/>
      <c r="E440" s="6"/>
      <c r="F440">
        <v>2.1776900000000001</v>
      </c>
    </row>
    <row r="441" spans="1:6">
      <c r="A441" s="16">
        <v>27973</v>
      </c>
      <c r="B441" s="6">
        <v>7.9</v>
      </c>
      <c r="C441" s="6">
        <v>7.13</v>
      </c>
      <c r="D441" s="6"/>
      <c r="E441" s="6"/>
      <c r="F441">
        <v>5.8682499999999997</v>
      </c>
    </row>
    <row r="442" spans="1:6">
      <c r="A442" s="16">
        <v>28004</v>
      </c>
      <c r="B442" s="6">
        <v>4.88</v>
      </c>
      <c r="C442" s="6">
        <v>4.9000000000000004</v>
      </c>
      <c r="D442" s="6"/>
      <c r="E442" s="6"/>
      <c r="F442">
        <v>0.61402000000000023</v>
      </c>
    </row>
    <row r="443" spans="1:6">
      <c r="A443" s="16">
        <v>28034</v>
      </c>
      <c r="B443" s="6">
        <v>3.63</v>
      </c>
      <c r="C443" s="6">
        <v>3.25</v>
      </c>
      <c r="D443" s="6"/>
      <c r="E443" s="6"/>
      <c r="F443">
        <v>-1.2672300000000001</v>
      </c>
    </row>
    <row r="444" spans="1:6">
      <c r="A444" s="16">
        <v>28065</v>
      </c>
      <c r="B444" s="6">
        <v>2.61</v>
      </c>
      <c r="C444" s="6">
        <v>2.14</v>
      </c>
      <c r="D444" s="6"/>
      <c r="E444" s="6"/>
      <c r="F444">
        <v>1.74272</v>
      </c>
    </row>
    <row r="445" spans="1:6">
      <c r="A445" s="16">
        <v>28095</v>
      </c>
      <c r="B445" s="6">
        <v>2.19</v>
      </c>
      <c r="C445" s="6">
        <v>2.2799999999999998</v>
      </c>
      <c r="D445" s="6"/>
      <c r="E445" s="6"/>
      <c r="F445">
        <v>0.44472</v>
      </c>
    </row>
    <row r="446" spans="1:6">
      <c r="A446" s="16">
        <v>28126</v>
      </c>
      <c r="B446" s="6">
        <v>1.29</v>
      </c>
      <c r="C446" s="6">
        <v>1.62</v>
      </c>
      <c r="D446" s="6"/>
      <c r="E446" s="6"/>
      <c r="F446">
        <v>-1.1375500000000001</v>
      </c>
    </row>
    <row r="447" spans="1:6">
      <c r="A447" s="16">
        <v>28157</v>
      </c>
      <c r="B447" s="6">
        <v>2.92</v>
      </c>
      <c r="C447" s="6">
        <v>2.92</v>
      </c>
      <c r="D447" s="6"/>
      <c r="E447" s="6"/>
      <c r="F447">
        <v>0.60124999999999995</v>
      </c>
    </row>
    <row r="448" spans="1:6">
      <c r="A448" s="16">
        <v>28185</v>
      </c>
      <c r="B448" s="6">
        <v>5.08</v>
      </c>
      <c r="C448" s="6">
        <v>4.22</v>
      </c>
      <c r="D448" s="6"/>
      <c r="E448" s="6"/>
      <c r="F448">
        <v>-1.87571</v>
      </c>
    </row>
    <row r="449" spans="1:6">
      <c r="A449" s="16">
        <v>28216</v>
      </c>
      <c r="B449" s="6">
        <v>5.04</v>
      </c>
      <c r="C449" s="6">
        <v>4.6900000000000004</v>
      </c>
      <c r="D449" s="6"/>
      <c r="E449" s="6"/>
      <c r="F449">
        <v>1.2299700000000002</v>
      </c>
    </row>
    <row r="450" spans="1:6">
      <c r="A450" s="16">
        <v>28246</v>
      </c>
      <c r="B450" s="6">
        <v>4.8499999999999996</v>
      </c>
      <c r="C450" s="6">
        <v>4.1399999999999997</v>
      </c>
      <c r="D450" s="6"/>
      <c r="E450" s="6"/>
      <c r="F450">
        <v>2.9570400000000001</v>
      </c>
    </row>
    <row r="451" spans="1:6">
      <c r="A451" s="16">
        <v>28277</v>
      </c>
      <c r="B451" s="6">
        <v>8.44</v>
      </c>
      <c r="C451" s="6">
        <v>7.27</v>
      </c>
      <c r="D451" s="6"/>
      <c r="E451" s="6"/>
      <c r="F451">
        <v>5.2998199999999995</v>
      </c>
    </row>
    <row r="452" spans="1:6">
      <c r="A452" s="16">
        <v>28307</v>
      </c>
      <c r="B452" s="6">
        <v>9.44</v>
      </c>
      <c r="C452" s="6">
        <v>9.1300000000000008</v>
      </c>
      <c r="D452" s="6"/>
      <c r="E452" s="6"/>
      <c r="F452">
        <v>7.5595400000000001</v>
      </c>
    </row>
    <row r="453" spans="1:6">
      <c r="A453" s="16">
        <v>28338</v>
      </c>
      <c r="B453" s="6">
        <v>7.37</v>
      </c>
      <c r="C453" s="6">
        <v>7.42</v>
      </c>
      <c r="D453" s="6"/>
      <c r="E453" s="6"/>
      <c r="F453">
        <v>3.9853800000000006</v>
      </c>
    </row>
    <row r="454" spans="1:6">
      <c r="A454" s="16">
        <v>28369</v>
      </c>
      <c r="B454" s="6">
        <v>7.2</v>
      </c>
      <c r="C454" s="6">
        <v>7.78</v>
      </c>
      <c r="D454" s="6"/>
      <c r="E454" s="6"/>
      <c r="F454">
        <v>5.1959100000000005</v>
      </c>
    </row>
    <row r="455" spans="1:6">
      <c r="A455" s="16">
        <v>28399</v>
      </c>
      <c r="B455" s="6">
        <v>5.39</v>
      </c>
      <c r="C455" s="6">
        <v>5.13</v>
      </c>
      <c r="D455" s="6"/>
      <c r="E455" s="6"/>
      <c r="F455">
        <v>3.7621400000000005</v>
      </c>
    </row>
    <row r="456" spans="1:6">
      <c r="A456" s="16">
        <v>28430</v>
      </c>
      <c r="B456" s="6">
        <v>3.59</v>
      </c>
      <c r="C456" s="6">
        <v>3.34</v>
      </c>
      <c r="D456" s="6"/>
      <c r="E456" s="6"/>
      <c r="F456">
        <v>1.3242500000000001</v>
      </c>
    </row>
    <row r="457" spans="1:6">
      <c r="A457" s="16">
        <v>28460</v>
      </c>
      <c r="B457" s="6">
        <v>3.49</v>
      </c>
      <c r="C457" s="6">
        <v>3.53</v>
      </c>
      <c r="D457" s="6"/>
      <c r="E457" s="6"/>
      <c r="F457">
        <v>2.9330600000000002</v>
      </c>
    </row>
    <row r="458" spans="1:6">
      <c r="A458" s="16">
        <v>28491</v>
      </c>
      <c r="B458" s="6">
        <v>1.36</v>
      </c>
      <c r="C458" s="6">
        <v>2.11</v>
      </c>
      <c r="D458" s="6"/>
      <c r="E458" s="6"/>
      <c r="F458">
        <v>-0.14452999999999996</v>
      </c>
    </row>
    <row r="459" spans="1:6">
      <c r="A459" s="16">
        <v>28522</v>
      </c>
      <c r="B459" s="6">
        <v>1.46</v>
      </c>
      <c r="C459" s="6">
        <v>1.38</v>
      </c>
      <c r="D459" s="6"/>
      <c r="E459" s="6"/>
      <c r="F459">
        <v>-1.6076100000000002</v>
      </c>
    </row>
    <row r="460" spans="1:6">
      <c r="A460" s="16">
        <v>28550</v>
      </c>
      <c r="B460" s="6">
        <v>4.21</v>
      </c>
      <c r="C460" s="6">
        <v>4.4800000000000004</v>
      </c>
      <c r="D460" s="6"/>
      <c r="E460" s="6"/>
      <c r="F460">
        <v>1.4764600000000001</v>
      </c>
    </row>
    <row r="461" spans="1:6">
      <c r="A461" s="16">
        <v>28581</v>
      </c>
      <c r="B461" s="6">
        <v>5.61</v>
      </c>
      <c r="C461" s="6">
        <v>5.48</v>
      </c>
      <c r="D461" s="6"/>
      <c r="E461" s="6"/>
      <c r="F461">
        <v>3.4602900000000005</v>
      </c>
    </row>
    <row r="462" spans="1:6">
      <c r="A462" s="16">
        <v>28611</v>
      </c>
      <c r="B462" s="6">
        <v>5.26</v>
      </c>
      <c r="C462" s="6">
        <v>5.35</v>
      </c>
      <c r="D462" s="6"/>
      <c r="E462" s="6"/>
      <c r="F462">
        <v>0.25510999999999995</v>
      </c>
    </row>
    <row r="463" spans="1:6">
      <c r="A463" s="16">
        <v>28642</v>
      </c>
      <c r="B463" s="6">
        <v>7.46</v>
      </c>
      <c r="C463" s="6">
        <v>7.59</v>
      </c>
      <c r="D463" s="6"/>
      <c r="E463" s="6"/>
      <c r="F463">
        <v>5.5091300000000007</v>
      </c>
    </row>
    <row r="464" spans="1:6">
      <c r="A464" s="16">
        <v>28672</v>
      </c>
      <c r="B464" s="6">
        <v>10.42</v>
      </c>
      <c r="C464" s="6">
        <v>9.93</v>
      </c>
      <c r="D464" s="6"/>
      <c r="E464" s="6"/>
      <c r="F464">
        <v>9.0022500000000019</v>
      </c>
    </row>
    <row r="465" spans="1:6">
      <c r="A465" s="16">
        <v>28703</v>
      </c>
      <c r="B465" s="6">
        <v>7.87</v>
      </c>
      <c r="C465" s="6">
        <v>8.24</v>
      </c>
      <c r="D465" s="6"/>
      <c r="E465" s="6"/>
      <c r="F465">
        <v>5.8715599999999997</v>
      </c>
    </row>
    <row r="466" spans="1:6">
      <c r="A466" s="16">
        <v>28734</v>
      </c>
      <c r="B466" s="6">
        <v>5.53</v>
      </c>
      <c r="C466" s="6">
        <v>5.18</v>
      </c>
      <c r="D466" s="6"/>
      <c r="E466" s="6"/>
      <c r="F466">
        <v>3.46936</v>
      </c>
    </row>
    <row r="467" spans="1:6">
      <c r="A467" s="16">
        <v>28764</v>
      </c>
      <c r="B467" s="6">
        <v>5.73</v>
      </c>
      <c r="C467" s="6">
        <v>5.78</v>
      </c>
      <c r="D467" s="6"/>
      <c r="E467" s="6"/>
      <c r="F467">
        <v>4.8905200000000004</v>
      </c>
    </row>
    <row r="468" spans="1:6">
      <c r="A468" s="16">
        <v>28795</v>
      </c>
      <c r="B468" s="6">
        <v>2.59</v>
      </c>
      <c r="C468" s="6">
        <v>2.67</v>
      </c>
      <c r="D468" s="6"/>
      <c r="E468" s="6"/>
      <c r="F468">
        <v>-1.7403999999999999</v>
      </c>
    </row>
    <row r="469" spans="1:6">
      <c r="A469" s="16">
        <v>28825</v>
      </c>
      <c r="B469" s="6">
        <v>2.42</v>
      </c>
      <c r="C469" s="6">
        <v>2.61</v>
      </c>
      <c r="D469" s="6"/>
      <c r="E469" s="6"/>
      <c r="F469">
        <v>1.1242400000000001</v>
      </c>
    </row>
    <row r="470" spans="1:6">
      <c r="A470" s="16">
        <v>28856</v>
      </c>
      <c r="B470" s="6">
        <v>1.93</v>
      </c>
      <c r="C470" s="6">
        <v>2.0299999999999998</v>
      </c>
      <c r="D470" s="6"/>
      <c r="E470" s="6"/>
      <c r="F470">
        <v>-1.1483100000000002</v>
      </c>
    </row>
    <row r="471" spans="1:6">
      <c r="A471" s="16">
        <v>28887</v>
      </c>
      <c r="B471" s="6">
        <v>1.53</v>
      </c>
      <c r="C471" s="6">
        <v>1.74</v>
      </c>
      <c r="D471" s="6"/>
      <c r="E471" s="6"/>
      <c r="F471">
        <v>-0.86516000000000004</v>
      </c>
    </row>
    <row r="472" spans="1:6">
      <c r="A472" s="16">
        <v>28915</v>
      </c>
      <c r="B472" s="6">
        <v>4.26</v>
      </c>
      <c r="C472" s="6">
        <v>3.67</v>
      </c>
      <c r="D472" s="6"/>
      <c r="E472" s="6"/>
      <c r="F472">
        <v>-1.7302500000000001</v>
      </c>
    </row>
    <row r="473" spans="1:6">
      <c r="A473" s="16">
        <v>28946</v>
      </c>
      <c r="B473" s="6">
        <v>4.32</v>
      </c>
      <c r="C473" s="6">
        <v>4.16</v>
      </c>
      <c r="D473" s="6"/>
      <c r="E473" s="6"/>
      <c r="F473">
        <v>1.1433000000000002</v>
      </c>
    </row>
    <row r="474" spans="1:6">
      <c r="A474" s="16">
        <v>28976</v>
      </c>
      <c r="B474" s="6">
        <v>4.8</v>
      </c>
      <c r="C474" s="6">
        <v>4.3</v>
      </c>
      <c r="D474" s="6"/>
      <c r="E474" s="6"/>
      <c r="F474">
        <v>-2.7258200000000001</v>
      </c>
    </row>
    <row r="475" spans="1:6">
      <c r="A475" s="16">
        <v>29007</v>
      </c>
      <c r="B475" s="6">
        <v>6.77</v>
      </c>
      <c r="C475" s="6">
        <v>6.55</v>
      </c>
      <c r="D475" s="6"/>
      <c r="E475" s="6"/>
      <c r="F475">
        <v>4.5261700000000005</v>
      </c>
    </row>
    <row r="476" spans="1:6">
      <c r="A476" s="16">
        <v>29037</v>
      </c>
      <c r="B476" s="6">
        <v>7.58</v>
      </c>
      <c r="C476" s="6">
        <v>7.26</v>
      </c>
      <c r="D476" s="6"/>
      <c r="E476" s="6"/>
      <c r="F476">
        <v>4.6887499999999998</v>
      </c>
    </row>
    <row r="477" spans="1:6">
      <c r="A477" s="16">
        <v>29068</v>
      </c>
      <c r="B477" s="6">
        <v>6.93</v>
      </c>
      <c r="C477" s="6">
        <v>6.55</v>
      </c>
      <c r="D477" s="6"/>
      <c r="E477" s="6"/>
      <c r="F477">
        <v>2.9634</v>
      </c>
    </row>
    <row r="478" spans="1:6">
      <c r="A478" s="16">
        <v>29099</v>
      </c>
      <c r="B478" s="6">
        <v>5.36</v>
      </c>
      <c r="C478" s="6">
        <v>6.02</v>
      </c>
      <c r="D478" s="6"/>
      <c r="E478" s="6"/>
      <c r="F478">
        <v>3.5998900000000003</v>
      </c>
    </row>
    <row r="479" spans="1:6">
      <c r="A479" s="16">
        <v>29129</v>
      </c>
      <c r="B479" s="6">
        <v>6.03</v>
      </c>
      <c r="C479" s="6">
        <v>6.43</v>
      </c>
      <c r="D479" s="6"/>
      <c r="E479" s="6"/>
      <c r="F479">
        <v>3.5815600000000001</v>
      </c>
    </row>
    <row r="480" spans="1:6">
      <c r="A480" s="16">
        <v>29160</v>
      </c>
      <c r="B480" s="6">
        <v>2.89</v>
      </c>
      <c r="C480" s="6">
        <v>2.85</v>
      </c>
      <c r="D480" s="6"/>
      <c r="E480" s="6"/>
      <c r="F480">
        <v>2.1638799999999998</v>
      </c>
    </row>
    <row r="481" spans="1:6">
      <c r="A481" s="16">
        <v>29190</v>
      </c>
      <c r="B481" s="6">
        <v>2.2999999999999998</v>
      </c>
      <c r="C481" s="6">
        <v>1.97</v>
      </c>
      <c r="D481" s="6"/>
      <c r="E481" s="6"/>
      <c r="F481">
        <v>-0.82136000000000009</v>
      </c>
    </row>
    <row r="482" spans="1:6">
      <c r="A482" s="16">
        <v>29221</v>
      </c>
      <c r="B482" s="6">
        <v>1.77</v>
      </c>
      <c r="C482" s="6">
        <v>1.86</v>
      </c>
      <c r="D482" s="6"/>
      <c r="E482" s="6"/>
      <c r="F482">
        <v>-0.2018299999999999</v>
      </c>
    </row>
    <row r="483" spans="1:6">
      <c r="A483" s="16">
        <v>29252</v>
      </c>
      <c r="B483" s="6">
        <v>2.73</v>
      </c>
      <c r="C483" s="6">
        <v>2.75</v>
      </c>
      <c r="D483" s="6"/>
      <c r="E483" s="6"/>
      <c r="F483">
        <v>1.2859099999999999</v>
      </c>
    </row>
    <row r="484" spans="1:6">
      <c r="A484" s="16">
        <v>29281</v>
      </c>
      <c r="B484" s="6">
        <v>4.53</v>
      </c>
      <c r="C484" s="6">
        <v>3.96</v>
      </c>
      <c r="D484" s="6"/>
      <c r="E484" s="6"/>
      <c r="F484">
        <v>2.5325699999999998</v>
      </c>
    </row>
    <row r="485" spans="1:6">
      <c r="A485" s="16">
        <v>29312</v>
      </c>
      <c r="B485" s="6">
        <v>5.4</v>
      </c>
      <c r="C485" s="6">
        <v>5.39</v>
      </c>
      <c r="D485" s="6"/>
      <c r="E485" s="6"/>
      <c r="F485">
        <v>2.7640500000000001</v>
      </c>
    </row>
    <row r="486" spans="1:6">
      <c r="A486" s="16">
        <v>29342</v>
      </c>
      <c r="B486" s="6">
        <v>4.8499999999999996</v>
      </c>
      <c r="C486" s="6">
        <v>4.67</v>
      </c>
      <c r="D486" s="6"/>
      <c r="E486" s="6"/>
      <c r="F486">
        <v>0.32097999999999999</v>
      </c>
    </row>
    <row r="487" spans="1:6">
      <c r="A487" s="16">
        <v>29373</v>
      </c>
      <c r="B487" s="6">
        <v>9.33</v>
      </c>
      <c r="C487" s="6">
        <v>8.86</v>
      </c>
      <c r="D487" s="6"/>
      <c r="E487" s="6"/>
      <c r="F487">
        <v>7.2816000000000001</v>
      </c>
    </row>
    <row r="488" spans="1:6">
      <c r="A488" s="16">
        <v>29403</v>
      </c>
      <c r="B488" s="6">
        <v>10.94</v>
      </c>
      <c r="C488" s="6">
        <v>10.97</v>
      </c>
      <c r="D488" s="6"/>
      <c r="E488" s="6"/>
      <c r="F488">
        <v>9.9260599999999997</v>
      </c>
    </row>
    <row r="489" spans="1:6">
      <c r="A489" s="16">
        <v>29434</v>
      </c>
      <c r="B489" s="6">
        <v>10.37</v>
      </c>
      <c r="C489" s="6">
        <v>9.7799999999999994</v>
      </c>
      <c r="D489" s="6"/>
      <c r="E489" s="6"/>
      <c r="F489">
        <v>9.3968600000000002</v>
      </c>
    </row>
    <row r="490" spans="1:6">
      <c r="A490" s="16">
        <v>29465</v>
      </c>
      <c r="B490" s="6">
        <v>7.95</v>
      </c>
      <c r="C490" s="6">
        <v>6.98</v>
      </c>
      <c r="D490" s="6"/>
      <c r="E490" s="6"/>
      <c r="F490">
        <v>0.55721000000000009</v>
      </c>
    </row>
    <row r="491" spans="1:6">
      <c r="A491" s="16">
        <v>29495</v>
      </c>
      <c r="B491" s="6">
        <v>5.42</v>
      </c>
      <c r="C491" s="6">
        <v>5.41</v>
      </c>
      <c r="D491" s="6"/>
      <c r="E491" s="6"/>
      <c r="F491">
        <v>3.3717400000000004</v>
      </c>
    </row>
    <row r="492" spans="1:6">
      <c r="A492" s="16">
        <v>29526</v>
      </c>
      <c r="B492" s="6">
        <v>3.23</v>
      </c>
      <c r="C492" s="6">
        <v>3.44</v>
      </c>
      <c r="D492" s="6"/>
      <c r="E492" s="6"/>
      <c r="F492">
        <v>1.5631400000000002</v>
      </c>
    </row>
    <row r="493" spans="1:6">
      <c r="A493" s="16">
        <v>29556</v>
      </c>
      <c r="B493" s="6">
        <v>2.41</v>
      </c>
      <c r="C493" s="6">
        <v>2.21</v>
      </c>
      <c r="D493" s="6"/>
      <c r="E493" s="6"/>
      <c r="F493">
        <v>0.20826</v>
      </c>
    </row>
    <row r="494" spans="1:6">
      <c r="A494" s="16">
        <v>29587</v>
      </c>
      <c r="B494" s="6">
        <v>2.1800000000000002</v>
      </c>
      <c r="C494" s="6">
        <v>1.91</v>
      </c>
      <c r="D494" s="6"/>
      <c r="E494" s="6"/>
      <c r="F494">
        <v>1.3703700000000001</v>
      </c>
    </row>
    <row r="495" spans="1:6">
      <c r="A495" s="16">
        <v>29618</v>
      </c>
      <c r="B495" s="6">
        <v>2.25</v>
      </c>
      <c r="C495" s="6">
        <v>2.17</v>
      </c>
      <c r="D495" s="6"/>
      <c r="E495" s="6"/>
      <c r="F495">
        <v>0.80637000000000003</v>
      </c>
    </row>
    <row r="496" spans="1:6">
      <c r="A496" s="16">
        <v>29646</v>
      </c>
      <c r="B496" s="6">
        <v>3.67</v>
      </c>
      <c r="C496" s="6">
        <v>4.0199999999999996</v>
      </c>
      <c r="D496" s="6"/>
      <c r="E496" s="6"/>
      <c r="F496">
        <v>0.29340999999999995</v>
      </c>
    </row>
    <row r="497" spans="1:6">
      <c r="A497" s="16">
        <v>29677</v>
      </c>
      <c r="B497" s="6">
        <v>4.2699999999999996</v>
      </c>
      <c r="C497" s="6">
        <v>4.67</v>
      </c>
      <c r="D497" s="6"/>
      <c r="E497" s="6"/>
      <c r="F497">
        <v>2.1921000000000004</v>
      </c>
    </row>
    <row r="498" spans="1:6">
      <c r="A498" s="16">
        <v>29707</v>
      </c>
      <c r="B498" s="6">
        <v>4.41</v>
      </c>
      <c r="C498" s="6">
        <v>4.9800000000000004</v>
      </c>
      <c r="D498" s="6"/>
      <c r="E498" s="6"/>
      <c r="F498">
        <v>-2.13036</v>
      </c>
    </row>
    <row r="499" spans="1:6">
      <c r="A499" s="16">
        <v>29738</v>
      </c>
      <c r="B499" s="6">
        <v>6.05</v>
      </c>
      <c r="C499" s="6">
        <v>5.44</v>
      </c>
      <c r="D499" s="6"/>
      <c r="E499" s="6"/>
      <c r="F499">
        <v>-0.47894999999999954</v>
      </c>
    </row>
    <row r="500" spans="1:6">
      <c r="A500" s="16">
        <v>29768</v>
      </c>
      <c r="B500" s="6">
        <v>8.11</v>
      </c>
      <c r="C500" s="6">
        <v>8.1300000000000008</v>
      </c>
      <c r="D500" s="6"/>
      <c r="E500" s="6"/>
      <c r="F500">
        <v>5.3631600000000006</v>
      </c>
    </row>
    <row r="501" spans="1:6">
      <c r="A501" s="16">
        <v>29799</v>
      </c>
      <c r="B501" s="6">
        <v>7.12</v>
      </c>
      <c r="C501" s="6">
        <v>7.8</v>
      </c>
      <c r="D501" s="6"/>
      <c r="E501" s="6"/>
      <c r="F501">
        <v>5.3782800000000002</v>
      </c>
    </row>
    <row r="502" spans="1:6">
      <c r="A502" s="16">
        <v>29830</v>
      </c>
      <c r="B502" s="6">
        <v>5.78</v>
      </c>
      <c r="C502" s="6">
        <v>5.74</v>
      </c>
      <c r="D502" s="6"/>
      <c r="E502" s="6"/>
      <c r="F502">
        <v>2.8658500000000005</v>
      </c>
    </row>
    <row r="503" spans="1:6">
      <c r="A503" s="16">
        <v>29860</v>
      </c>
      <c r="B503" s="6">
        <v>4.03</v>
      </c>
      <c r="C503" s="6">
        <v>3.49</v>
      </c>
      <c r="D503" s="6"/>
      <c r="E503" s="6"/>
      <c r="F503">
        <v>-8.7475199999999997</v>
      </c>
    </row>
    <row r="504" spans="1:6">
      <c r="A504" s="16">
        <v>29891</v>
      </c>
      <c r="B504" s="6">
        <v>3</v>
      </c>
      <c r="C504" s="6">
        <v>3.29</v>
      </c>
      <c r="D504" s="6"/>
      <c r="E504" s="6"/>
      <c r="F504">
        <v>0.43368000000000001</v>
      </c>
    </row>
    <row r="505" spans="1:6">
      <c r="A505" s="16">
        <v>29921</v>
      </c>
      <c r="B505" s="6">
        <v>2.3199999999999998</v>
      </c>
      <c r="C505" s="6">
        <v>2.3199999999999998</v>
      </c>
      <c r="D505" s="6"/>
      <c r="E505" s="6"/>
      <c r="F505">
        <v>2.1115499999999998</v>
      </c>
    </row>
    <row r="506" spans="1:6">
      <c r="A506" s="16">
        <v>29952</v>
      </c>
      <c r="B506" s="6">
        <v>2.67</v>
      </c>
      <c r="C506" s="6">
        <v>2.67</v>
      </c>
      <c r="D506" s="6"/>
      <c r="E506" s="6"/>
      <c r="F506">
        <v>3.9220000000000019E-2</v>
      </c>
    </row>
    <row r="507" spans="1:6">
      <c r="A507" s="16">
        <v>29983</v>
      </c>
      <c r="B507" s="6">
        <v>2.2999999999999998</v>
      </c>
      <c r="C507" s="6">
        <v>2.61</v>
      </c>
      <c r="D507" s="6"/>
      <c r="E507" s="6"/>
      <c r="F507">
        <v>0.39577000000000007</v>
      </c>
    </row>
    <row r="508" spans="1:6">
      <c r="A508" s="16">
        <v>30011</v>
      </c>
      <c r="B508" s="6">
        <v>3.39</v>
      </c>
      <c r="C508" s="6">
        <v>3.77</v>
      </c>
      <c r="D508" s="6"/>
      <c r="E508" s="6"/>
      <c r="F508">
        <v>1.52291</v>
      </c>
    </row>
    <row r="509" spans="1:6">
      <c r="A509" s="16">
        <v>30042</v>
      </c>
      <c r="B509" s="6">
        <v>4.18</v>
      </c>
      <c r="C509" s="6">
        <v>4.3</v>
      </c>
      <c r="D509" s="6"/>
      <c r="E509" s="6"/>
      <c r="F509">
        <v>1.6125900000000002</v>
      </c>
    </row>
    <row r="510" spans="1:6">
      <c r="A510" s="16">
        <v>30072</v>
      </c>
      <c r="B510" s="6">
        <v>4.96</v>
      </c>
      <c r="C510" s="6">
        <v>4.54</v>
      </c>
      <c r="D510" s="6"/>
      <c r="E510" s="6"/>
      <c r="F510">
        <v>-6.1411300000000004</v>
      </c>
    </row>
    <row r="511" spans="1:6">
      <c r="A511" s="16">
        <v>30103</v>
      </c>
      <c r="B511" s="6">
        <v>5.93</v>
      </c>
      <c r="C511" s="6">
        <v>6.24</v>
      </c>
      <c r="D511" s="6"/>
      <c r="E511" s="6"/>
      <c r="F511">
        <v>0.27454000000000001</v>
      </c>
    </row>
    <row r="512" spans="1:6">
      <c r="A512" s="16">
        <v>30133</v>
      </c>
      <c r="B512" s="6">
        <v>7.48</v>
      </c>
      <c r="C512" s="6">
        <v>7.31</v>
      </c>
      <c r="D512" s="6"/>
      <c r="E512" s="6"/>
      <c r="F512">
        <v>4.7160599999999997</v>
      </c>
    </row>
    <row r="513" spans="1:6">
      <c r="A513" s="16">
        <v>30164</v>
      </c>
      <c r="B513" s="6">
        <v>7.66</v>
      </c>
      <c r="C513" s="6">
        <v>7.75</v>
      </c>
      <c r="D513" s="6"/>
      <c r="E513" s="6"/>
      <c r="F513">
        <v>6.1397300000000001</v>
      </c>
    </row>
    <row r="514" spans="1:6">
      <c r="A514" s="16">
        <v>30195</v>
      </c>
      <c r="B514" s="6">
        <v>6.84</v>
      </c>
      <c r="C514" s="6">
        <v>6.57</v>
      </c>
      <c r="D514" s="6"/>
      <c r="E514" s="6"/>
      <c r="F514">
        <v>5.5740499999999997</v>
      </c>
    </row>
    <row r="515" spans="1:6">
      <c r="A515" s="16">
        <v>30225</v>
      </c>
      <c r="B515" s="6">
        <v>4.76</v>
      </c>
      <c r="C515" s="6">
        <v>4.91</v>
      </c>
      <c r="D515" s="6"/>
      <c r="E515" s="6"/>
      <c r="F515">
        <v>2.1818400000000002</v>
      </c>
    </row>
    <row r="516" spans="1:6">
      <c r="A516" s="16">
        <v>30256</v>
      </c>
      <c r="B516" s="6">
        <v>2.84</v>
      </c>
      <c r="C516" s="6">
        <v>2.97</v>
      </c>
      <c r="D516" s="6"/>
      <c r="E516" s="6"/>
      <c r="F516">
        <v>-1.4193400000000003</v>
      </c>
    </row>
    <row r="517" spans="1:6">
      <c r="A517" s="16">
        <v>30286</v>
      </c>
      <c r="B517" s="6">
        <v>2.1800000000000002</v>
      </c>
      <c r="C517" s="6">
        <v>2.4</v>
      </c>
      <c r="D517" s="6"/>
      <c r="E517" s="6"/>
      <c r="F517">
        <v>-1.75501</v>
      </c>
    </row>
    <row r="518" spans="1:6">
      <c r="A518" s="16">
        <v>30317</v>
      </c>
      <c r="B518" s="6">
        <v>1.76</v>
      </c>
      <c r="C518" s="6">
        <v>1.69</v>
      </c>
      <c r="D518" s="6"/>
      <c r="E518" s="6"/>
      <c r="F518">
        <v>0.82201999999999997</v>
      </c>
    </row>
    <row r="519" spans="1:6">
      <c r="A519" s="16">
        <v>30348</v>
      </c>
      <c r="B519" s="6">
        <v>1.54</v>
      </c>
      <c r="C519" s="6">
        <v>1.95</v>
      </c>
      <c r="D519" s="6"/>
      <c r="E519" s="6"/>
      <c r="F519">
        <v>-1.1174000000000002</v>
      </c>
    </row>
    <row r="520" spans="1:6">
      <c r="A520" s="16">
        <v>30376</v>
      </c>
      <c r="B520" s="6">
        <v>3.36</v>
      </c>
      <c r="C520" s="6">
        <v>3.6</v>
      </c>
      <c r="D520" s="6"/>
      <c r="E520" s="6"/>
      <c r="F520">
        <v>0.35812999999999995</v>
      </c>
    </row>
    <row r="521" spans="1:6">
      <c r="A521" s="16">
        <v>30407</v>
      </c>
      <c r="B521" s="6">
        <v>5.28</v>
      </c>
      <c r="C521" s="6">
        <v>5.28</v>
      </c>
      <c r="D521" s="6"/>
      <c r="E521" s="6"/>
      <c r="F521">
        <v>3.9538799999999998</v>
      </c>
    </row>
    <row r="522" spans="1:6">
      <c r="A522" s="16">
        <v>30437</v>
      </c>
      <c r="B522" s="6">
        <v>5.38</v>
      </c>
      <c r="C522" s="6">
        <v>5.08</v>
      </c>
      <c r="D522" s="6"/>
      <c r="E522" s="6"/>
      <c r="F522">
        <v>-0.81889999999999996</v>
      </c>
    </row>
    <row r="523" spans="1:6">
      <c r="A523" s="16">
        <v>30468</v>
      </c>
      <c r="B523" s="6">
        <v>5.49</v>
      </c>
      <c r="C523" s="6">
        <v>5.89</v>
      </c>
      <c r="D523" s="6"/>
      <c r="E523" s="6"/>
      <c r="F523">
        <v>2.2318600000000002</v>
      </c>
    </row>
    <row r="524" spans="1:6">
      <c r="A524" s="16">
        <v>30498</v>
      </c>
      <c r="B524" s="6">
        <v>8.09</v>
      </c>
      <c r="C524" s="6">
        <v>7.63</v>
      </c>
      <c r="D524" s="6"/>
      <c r="E524" s="6"/>
      <c r="F524">
        <v>5.3908900000000006</v>
      </c>
    </row>
    <row r="525" spans="1:6">
      <c r="A525" s="16">
        <v>30529</v>
      </c>
      <c r="B525" s="6">
        <v>8.61</v>
      </c>
      <c r="C525" s="6">
        <v>6.9</v>
      </c>
      <c r="D525" s="6"/>
      <c r="E525" s="6"/>
      <c r="F525">
        <v>4.6955500000000008</v>
      </c>
    </row>
    <row r="526" spans="1:6">
      <c r="A526" s="16">
        <v>30560</v>
      </c>
      <c r="B526" s="6">
        <v>7.4</v>
      </c>
      <c r="C526" s="6">
        <v>6.54</v>
      </c>
      <c r="D526" s="6"/>
      <c r="E526" s="6"/>
      <c r="F526">
        <v>5.7115900000000002</v>
      </c>
    </row>
    <row r="527" spans="1:6">
      <c r="A527" s="16">
        <v>30590</v>
      </c>
      <c r="B527" s="6">
        <v>5.31</v>
      </c>
      <c r="C527" s="6">
        <v>4.82</v>
      </c>
      <c r="D527" s="6"/>
      <c r="E527" s="6"/>
      <c r="F527">
        <v>0.96053999999999995</v>
      </c>
    </row>
    <row r="528" spans="1:6">
      <c r="A528" s="16">
        <v>30621</v>
      </c>
      <c r="B528" s="6">
        <v>3.34</v>
      </c>
      <c r="C528" s="6">
        <v>3.64</v>
      </c>
      <c r="D528" s="6"/>
      <c r="E528" s="6"/>
      <c r="F528">
        <v>0.67040000000000011</v>
      </c>
    </row>
    <row r="529" spans="1:6">
      <c r="A529" s="16">
        <v>30651</v>
      </c>
      <c r="B529" s="6">
        <v>1.61</v>
      </c>
      <c r="C529" s="6">
        <v>1.62</v>
      </c>
      <c r="D529" s="6"/>
      <c r="E529" s="6"/>
      <c r="F529">
        <v>0.18342000000000003</v>
      </c>
    </row>
    <row r="530" spans="1:6">
      <c r="A530" s="16">
        <v>30682</v>
      </c>
      <c r="B530" s="6">
        <v>2.72</v>
      </c>
      <c r="C530" s="6">
        <v>2.72</v>
      </c>
      <c r="D530" s="6"/>
      <c r="E530" s="6"/>
      <c r="F530">
        <v>1.1107400000000003</v>
      </c>
    </row>
    <row r="531" spans="1:6">
      <c r="A531" s="16">
        <v>30713</v>
      </c>
      <c r="B531" s="6">
        <v>3.72</v>
      </c>
      <c r="C531" s="6">
        <v>3.11</v>
      </c>
      <c r="D531" s="6"/>
      <c r="E531" s="6"/>
      <c r="F531">
        <v>0.74858000000000002</v>
      </c>
    </row>
    <row r="532" spans="1:6">
      <c r="A532" s="16">
        <v>30742</v>
      </c>
      <c r="B532" s="6">
        <v>3.66</v>
      </c>
      <c r="C532" s="6">
        <v>4.29</v>
      </c>
      <c r="D532" s="6"/>
      <c r="E532" s="6"/>
      <c r="F532">
        <v>-0.30691000000000002</v>
      </c>
    </row>
    <row r="533" spans="1:6">
      <c r="A533" s="16">
        <v>30773</v>
      </c>
      <c r="B533" s="6">
        <v>5.52</v>
      </c>
      <c r="C533" s="6">
        <v>6.02</v>
      </c>
      <c r="D533" s="6"/>
      <c r="E533" s="6"/>
      <c r="F533">
        <v>4.0540000000000003</v>
      </c>
    </row>
    <row r="534" spans="1:6">
      <c r="A534" s="16">
        <v>30803</v>
      </c>
      <c r="B534" s="6">
        <v>5.96</v>
      </c>
      <c r="C534" s="6">
        <v>6.63</v>
      </c>
      <c r="D534" s="6"/>
      <c r="E534" s="6"/>
      <c r="F534">
        <v>3.0614499999999998</v>
      </c>
    </row>
    <row r="535" spans="1:6">
      <c r="A535" s="16">
        <v>30834</v>
      </c>
      <c r="B535" s="6">
        <v>8.18</v>
      </c>
      <c r="C535" s="6">
        <v>8.76</v>
      </c>
      <c r="D535" s="6"/>
      <c r="E535" s="6"/>
      <c r="F535">
        <v>5.5064500000000001</v>
      </c>
    </row>
    <row r="536" spans="1:6">
      <c r="A536" s="16">
        <v>30864</v>
      </c>
      <c r="B536" s="6">
        <v>8.5399999999999991</v>
      </c>
      <c r="C536" s="6">
        <v>9.2100000000000009</v>
      </c>
      <c r="D536" s="6"/>
      <c r="E536" s="6"/>
      <c r="F536">
        <v>7.1759599999999999</v>
      </c>
    </row>
    <row r="537" spans="1:6">
      <c r="A537" s="16">
        <v>30895</v>
      </c>
      <c r="B537" s="6">
        <v>7.41</v>
      </c>
      <c r="C537" s="6">
        <v>8.52</v>
      </c>
      <c r="D537" s="6"/>
      <c r="E537" s="6"/>
      <c r="F537">
        <v>6.0830800000000007</v>
      </c>
    </row>
    <row r="538" spans="1:6">
      <c r="A538" s="16">
        <v>30926</v>
      </c>
      <c r="B538" s="6">
        <v>7.11</v>
      </c>
      <c r="C538" s="6">
        <v>7.23</v>
      </c>
      <c r="D538" s="6"/>
      <c r="E538" s="6"/>
      <c r="F538">
        <v>5.45486</v>
      </c>
    </row>
    <row r="539" spans="1:6">
      <c r="A539" s="16">
        <v>30956</v>
      </c>
      <c r="B539" s="6">
        <v>3.48</v>
      </c>
      <c r="C539" s="6">
        <v>3.73</v>
      </c>
      <c r="D539" s="6"/>
      <c r="E539" s="6"/>
      <c r="F539">
        <v>-4.6015899999999998</v>
      </c>
    </row>
    <row r="540" spans="1:6">
      <c r="A540" s="16">
        <v>30987</v>
      </c>
      <c r="B540" s="6">
        <v>3.03</v>
      </c>
      <c r="C540" s="6">
        <v>3.13</v>
      </c>
      <c r="D540" s="6"/>
      <c r="E540" s="6"/>
      <c r="F540">
        <v>0.35909999999999997</v>
      </c>
    </row>
    <row r="541" spans="1:6">
      <c r="A541" s="16">
        <v>31017</v>
      </c>
      <c r="B541" s="6">
        <v>1.7</v>
      </c>
      <c r="C541" s="6">
        <v>1.99</v>
      </c>
      <c r="D541" s="6"/>
      <c r="E541" s="6"/>
      <c r="F541">
        <v>-3.1194000000000002</v>
      </c>
    </row>
    <row r="542" spans="1:6">
      <c r="A542" s="16">
        <v>31048</v>
      </c>
      <c r="B542" s="6">
        <v>1.5</v>
      </c>
      <c r="C542" s="6">
        <v>2.2400000000000002</v>
      </c>
      <c r="D542" s="6"/>
      <c r="E542" s="6"/>
      <c r="F542">
        <v>0.47393000000000002</v>
      </c>
    </row>
    <row r="543" spans="1:6">
      <c r="A543" s="16">
        <v>31079</v>
      </c>
      <c r="B543" s="6">
        <v>1.25</v>
      </c>
      <c r="C543" s="6">
        <v>1.59</v>
      </c>
      <c r="D543" s="6"/>
      <c r="E543" s="6"/>
      <c r="F543">
        <v>-1.00082</v>
      </c>
    </row>
    <row r="544" spans="1:6">
      <c r="A544" s="16">
        <v>31107</v>
      </c>
      <c r="B544" s="6">
        <v>3.37</v>
      </c>
      <c r="C544" s="6">
        <v>3.59</v>
      </c>
      <c r="D544" s="6"/>
      <c r="E544" s="6"/>
      <c r="F544">
        <v>-0.5220800000000001</v>
      </c>
    </row>
    <row r="545" spans="1:6">
      <c r="A545" s="16">
        <v>31138</v>
      </c>
      <c r="B545" s="6">
        <v>4.4400000000000004</v>
      </c>
      <c r="C545" s="6">
        <v>4.6399999999999997</v>
      </c>
      <c r="D545" s="6"/>
      <c r="E545" s="6"/>
      <c r="F545">
        <v>0.25656000000000001</v>
      </c>
    </row>
    <row r="546" spans="1:6">
      <c r="A546" s="16">
        <v>31168</v>
      </c>
      <c r="B546" s="6">
        <v>5.17</v>
      </c>
      <c r="C546" s="6">
        <v>5.27</v>
      </c>
      <c r="D546" s="6"/>
      <c r="E546" s="6"/>
      <c r="F546">
        <v>1.7519</v>
      </c>
    </row>
    <row r="547" spans="1:6">
      <c r="A547" s="16">
        <v>31199</v>
      </c>
      <c r="B547" s="6">
        <v>6.54</v>
      </c>
      <c r="C547" s="6">
        <v>6.98</v>
      </c>
      <c r="D547" s="6"/>
      <c r="E547" s="6"/>
      <c r="F547">
        <v>2.9074600000000004</v>
      </c>
    </row>
    <row r="548" spans="1:6">
      <c r="A548" s="16">
        <v>31229</v>
      </c>
      <c r="B548" s="6">
        <v>7.23</v>
      </c>
      <c r="C548" s="6">
        <v>7.93</v>
      </c>
      <c r="D548" s="6"/>
      <c r="E548" s="6"/>
      <c r="F548">
        <v>5.3326200000000004</v>
      </c>
    </row>
    <row r="549" spans="1:6">
      <c r="A549" s="16">
        <v>31260</v>
      </c>
      <c r="B549" s="6">
        <v>8.4</v>
      </c>
      <c r="C549" s="6">
        <v>9.4499999999999993</v>
      </c>
      <c r="D549" s="6"/>
      <c r="E549" s="6"/>
      <c r="F549">
        <v>8.2038899999999995</v>
      </c>
    </row>
    <row r="550" spans="1:6">
      <c r="A550" s="16">
        <v>31291</v>
      </c>
      <c r="B550" s="6">
        <v>6.87</v>
      </c>
      <c r="C550" s="6">
        <v>7.14</v>
      </c>
      <c r="D550" s="6"/>
      <c r="E550" s="6"/>
      <c r="F550">
        <v>3.9301500000000003</v>
      </c>
    </row>
    <row r="551" spans="1:6">
      <c r="A551" s="16">
        <v>31321</v>
      </c>
      <c r="B551" s="6">
        <v>3.8</v>
      </c>
      <c r="C551" s="6">
        <v>3.82</v>
      </c>
      <c r="D551" s="6"/>
      <c r="E551" s="6"/>
      <c r="F551">
        <v>-2.7963100000000001</v>
      </c>
    </row>
    <row r="552" spans="1:6">
      <c r="A552" s="16">
        <v>31352</v>
      </c>
      <c r="B552" s="6">
        <v>2.4300000000000002</v>
      </c>
      <c r="C552" s="6">
        <v>2.5099999999999998</v>
      </c>
      <c r="D552" s="6"/>
      <c r="E552" s="6"/>
      <c r="F552">
        <v>-0.40756999999999999</v>
      </c>
    </row>
    <row r="553" spans="1:6">
      <c r="A553" s="16">
        <v>31382</v>
      </c>
      <c r="B553" s="6">
        <v>2.11</v>
      </c>
      <c r="C553" s="6">
        <v>2.12</v>
      </c>
      <c r="D553" s="6"/>
      <c r="E553" s="6"/>
      <c r="F553">
        <v>0.16774999999999995</v>
      </c>
    </row>
    <row r="554" spans="1:6">
      <c r="A554" s="16">
        <v>31413</v>
      </c>
      <c r="B554" s="6">
        <v>3.32</v>
      </c>
      <c r="C554" s="6">
        <v>2.85</v>
      </c>
      <c r="D554" s="6"/>
      <c r="E554" s="6"/>
      <c r="F554">
        <v>2.9064900000000002</v>
      </c>
    </row>
    <row r="555" spans="1:6">
      <c r="A555" s="16">
        <v>31444</v>
      </c>
      <c r="B555" s="6">
        <v>2.5099999999999998</v>
      </c>
      <c r="C555" s="6">
        <v>2.65</v>
      </c>
      <c r="D555" s="6"/>
      <c r="E555" s="6"/>
      <c r="F555">
        <v>-0.98541999999999996</v>
      </c>
    </row>
    <row r="556" spans="1:6">
      <c r="A556" s="16">
        <v>31472</v>
      </c>
      <c r="B556" s="6">
        <v>4.4400000000000004</v>
      </c>
      <c r="C556" s="6">
        <v>4.7699999999999996</v>
      </c>
      <c r="D556" s="6"/>
      <c r="E556" s="6"/>
      <c r="F556">
        <v>3.5017800000000001</v>
      </c>
    </row>
    <row r="557" spans="1:6">
      <c r="A557" s="16">
        <v>31503</v>
      </c>
      <c r="B557" s="6">
        <v>3.84</v>
      </c>
      <c r="C557" s="6">
        <v>4.75</v>
      </c>
      <c r="D557" s="6"/>
      <c r="E557" s="6"/>
      <c r="F557">
        <v>-5.8230000000000032E-2</v>
      </c>
    </row>
    <row r="558" spans="1:6">
      <c r="A558" s="16">
        <v>31533</v>
      </c>
      <c r="B558" s="6">
        <v>4.0999999999999996</v>
      </c>
      <c r="C558" s="6">
        <v>4.67</v>
      </c>
      <c r="D558" s="6"/>
      <c r="E558" s="6"/>
      <c r="F558">
        <v>-2.1980400000000002</v>
      </c>
    </row>
    <row r="559" spans="1:6">
      <c r="A559" s="16">
        <v>31564</v>
      </c>
      <c r="B559" s="6">
        <v>6.26</v>
      </c>
      <c r="C559" s="6">
        <v>5.88</v>
      </c>
      <c r="D559" s="6"/>
      <c r="E559" s="6"/>
      <c r="F559">
        <v>-0.33792</v>
      </c>
    </row>
    <row r="560" spans="1:6">
      <c r="A560" s="16">
        <v>31594</v>
      </c>
      <c r="B560" s="6">
        <v>8.1300000000000008</v>
      </c>
      <c r="C560" s="6">
        <v>9.27</v>
      </c>
      <c r="D560" s="6"/>
      <c r="E560" s="6"/>
      <c r="F560">
        <v>7.0991300000000006</v>
      </c>
    </row>
    <row r="561" spans="1:6">
      <c r="A561" s="16">
        <v>31625</v>
      </c>
      <c r="B561" s="6">
        <v>6.85</v>
      </c>
      <c r="C561" s="6">
        <v>7.38</v>
      </c>
      <c r="D561" s="6"/>
      <c r="E561" s="6"/>
      <c r="F561">
        <v>5.0436800000000002</v>
      </c>
    </row>
    <row r="562" spans="1:6">
      <c r="A562" s="16">
        <v>31656</v>
      </c>
      <c r="B562" s="6">
        <v>4.93</v>
      </c>
      <c r="C562" s="6">
        <v>5.64</v>
      </c>
      <c r="D562" s="6"/>
      <c r="E562" s="6"/>
      <c r="F562">
        <v>0.39535000000000003</v>
      </c>
    </row>
    <row r="563" spans="1:6">
      <c r="A563" s="16">
        <v>31686</v>
      </c>
      <c r="B563" s="6">
        <v>3.25</v>
      </c>
      <c r="C563" s="6">
        <v>3.96</v>
      </c>
      <c r="D563" s="6"/>
      <c r="E563" s="6"/>
      <c r="F563">
        <v>-0.64173999999999998</v>
      </c>
    </row>
    <row r="564" spans="1:6">
      <c r="A564" s="16">
        <v>31717</v>
      </c>
      <c r="B564" s="6">
        <v>2.2400000000000002</v>
      </c>
      <c r="C564" s="6">
        <v>2.59</v>
      </c>
      <c r="D564" s="6"/>
      <c r="E564" s="6"/>
      <c r="F564">
        <v>-1.64185</v>
      </c>
    </row>
    <row r="565" spans="1:6">
      <c r="A565" s="16">
        <v>31747</v>
      </c>
      <c r="B565" s="6">
        <v>1.45</v>
      </c>
      <c r="C565" s="6">
        <v>1.47</v>
      </c>
      <c r="D565" s="6"/>
      <c r="E565" s="6"/>
      <c r="F565">
        <v>-1.0941400000000001</v>
      </c>
    </row>
    <row r="566" spans="1:6">
      <c r="A566" s="16">
        <v>31778</v>
      </c>
      <c r="B566" s="6">
        <v>2.14</v>
      </c>
      <c r="C566" s="6">
        <v>1.96</v>
      </c>
      <c r="D566" s="6"/>
      <c r="E566" s="6"/>
      <c r="F566">
        <v>0.26133000000000006</v>
      </c>
    </row>
    <row r="567" spans="1:6">
      <c r="A567" s="16">
        <v>31809</v>
      </c>
      <c r="B567" s="6">
        <v>1.75</v>
      </c>
      <c r="C567" s="6">
        <v>2.0499999999999998</v>
      </c>
      <c r="D567" s="6"/>
      <c r="E567" s="6"/>
      <c r="F567">
        <v>-2.5673300000000001</v>
      </c>
    </row>
    <row r="568" spans="1:6">
      <c r="A568" s="16">
        <v>31837</v>
      </c>
      <c r="B568" s="6">
        <v>3.16</v>
      </c>
      <c r="C568" s="6">
        <v>3.5</v>
      </c>
      <c r="D568" s="6"/>
      <c r="E568" s="6"/>
      <c r="F568">
        <v>1.3184</v>
      </c>
    </row>
    <row r="569" spans="1:6">
      <c r="A569" s="16">
        <v>31868</v>
      </c>
      <c r="B569" s="6">
        <v>5.29</v>
      </c>
      <c r="C569" s="6">
        <v>5.81</v>
      </c>
      <c r="D569" s="6"/>
      <c r="E569" s="6"/>
      <c r="F569">
        <v>5.03667</v>
      </c>
    </row>
    <row r="570" spans="1:6">
      <c r="A570" s="16">
        <v>31898</v>
      </c>
      <c r="B570" s="6">
        <v>4.24</v>
      </c>
      <c r="C570" s="6">
        <v>4.47</v>
      </c>
      <c r="D570" s="6"/>
      <c r="E570" s="6"/>
      <c r="F570">
        <v>-3.1180800000000004</v>
      </c>
    </row>
    <row r="571" spans="1:6">
      <c r="A571" s="16">
        <v>31929</v>
      </c>
      <c r="B571" s="6">
        <v>5.57</v>
      </c>
      <c r="C571" s="6">
        <v>5.64</v>
      </c>
      <c r="D571" s="6"/>
      <c r="E571" s="6"/>
      <c r="F571">
        <v>0.65474000000000043</v>
      </c>
    </row>
    <row r="572" spans="1:6">
      <c r="A572" s="16">
        <v>31959</v>
      </c>
      <c r="B572" s="6">
        <v>7.3</v>
      </c>
      <c r="C572" s="6">
        <v>7.65</v>
      </c>
      <c r="D572" s="6"/>
      <c r="E572" s="6"/>
      <c r="F572">
        <v>5.2483200000000005</v>
      </c>
    </row>
    <row r="573" spans="1:6">
      <c r="A573" s="16">
        <v>31990</v>
      </c>
      <c r="B573" s="6">
        <v>8.27</v>
      </c>
      <c r="C573" s="6">
        <v>8.94</v>
      </c>
      <c r="D573" s="6"/>
      <c r="E573" s="6"/>
      <c r="F573">
        <v>6.8524200000000004</v>
      </c>
    </row>
    <row r="574" spans="1:6">
      <c r="A574" s="16">
        <v>32021</v>
      </c>
      <c r="B574" s="6">
        <v>5.76</v>
      </c>
      <c r="C574" s="6">
        <v>5.69</v>
      </c>
      <c r="D574" s="6"/>
      <c r="E574" s="6"/>
      <c r="F574">
        <v>2.3708400000000003</v>
      </c>
    </row>
    <row r="575" spans="1:6">
      <c r="A575" s="16">
        <v>32051</v>
      </c>
      <c r="B575" s="6">
        <v>5.42</v>
      </c>
      <c r="C575" s="6">
        <v>5.79</v>
      </c>
      <c r="D575" s="6"/>
      <c r="E575" s="6"/>
      <c r="F575">
        <v>4.1732900000000006</v>
      </c>
    </row>
    <row r="576" spans="1:6">
      <c r="A576" s="16">
        <v>32082</v>
      </c>
      <c r="B576" s="6">
        <v>2.93</v>
      </c>
      <c r="C576" s="6">
        <v>3.05</v>
      </c>
      <c r="D576" s="6"/>
      <c r="E576" s="6"/>
      <c r="F576">
        <v>-1.6349499999999999</v>
      </c>
    </row>
    <row r="577" spans="1:6">
      <c r="A577" s="16">
        <v>32112</v>
      </c>
      <c r="B577" s="6">
        <v>1.77</v>
      </c>
      <c r="C577" s="6">
        <v>2.17</v>
      </c>
      <c r="D577" s="6"/>
      <c r="E577" s="6"/>
      <c r="F577">
        <v>-2.8451300000000002</v>
      </c>
    </row>
    <row r="578" spans="1:6">
      <c r="A578" s="16">
        <v>32143</v>
      </c>
      <c r="B578" s="6">
        <v>2.02</v>
      </c>
      <c r="C578" s="6">
        <v>2.4700000000000002</v>
      </c>
      <c r="D578" s="6"/>
      <c r="E578" s="6"/>
      <c r="F578">
        <v>1.5880100000000001</v>
      </c>
    </row>
    <row r="579" spans="1:6">
      <c r="A579" s="16">
        <v>32174</v>
      </c>
      <c r="B579" s="6">
        <v>2.69</v>
      </c>
      <c r="C579" s="6">
        <v>2.97</v>
      </c>
      <c r="D579" s="6"/>
      <c r="E579" s="6"/>
      <c r="F579">
        <v>0.88765000000000005</v>
      </c>
    </row>
    <row r="580" spans="1:6">
      <c r="A580" s="16">
        <v>32203</v>
      </c>
      <c r="B580" s="6">
        <v>3.66</v>
      </c>
      <c r="C580" s="6">
        <v>4.91</v>
      </c>
      <c r="D580" s="6"/>
      <c r="E580" s="6"/>
      <c r="F580">
        <v>1.4308400000000001</v>
      </c>
    </row>
    <row r="581" spans="1:6">
      <c r="A581" s="16">
        <v>32234</v>
      </c>
      <c r="B581" s="6">
        <v>5.19</v>
      </c>
      <c r="C581" s="6">
        <v>5.77</v>
      </c>
      <c r="D581" s="6"/>
      <c r="E581" s="6"/>
      <c r="F581">
        <v>3.4840900000000006</v>
      </c>
    </row>
    <row r="582" spans="1:6">
      <c r="A582" s="16">
        <v>32264</v>
      </c>
      <c r="B582" s="6">
        <v>5.81</v>
      </c>
      <c r="C582" s="6">
        <v>6.17</v>
      </c>
      <c r="D582" s="6"/>
      <c r="E582" s="6"/>
      <c r="F582">
        <v>4.2805100000000005</v>
      </c>
    </row>
    <row r="583" spans="1:6">
      <c r="A583" s="16">
        <v>32295</v>
      </c>
      <c r="B583" s="6">
        <v>6.38</v>
      </c>
      <c r="C583" s="6">
        <v>6.4</v>
      </c>
      <c r="D583" s="6"/>
      <c r="E583" s="6"/>
      <c r="F583">
        <v>3.1434100000000003</v>
      </c>
    </row>
    <row r="584" spans="1:6">
      <c r="A584" s="16">
        <v>32325</v>
      </c>
      <c r="B584" s="6">
        <v>7.62</v>
      </c>
      <c r="C584" s="6">
        <v>8.19</v>
      </c>
      <c r="D584" s="6"/>
      <c r="E584" s="6"/>
      <c r="F584">
        <v>4.6915900000000006</v>
      </c>
    </row>
    <row r="585" spans="1:6">
      <c r="A585" s="16">
        <v>32356</v>
      </c>
      <c r="B585" s="6">
        <v>8.2200000000000006</v>
      </c>
      <c r="C585" s="6">
        <v>8.3800000000000008</v>
      </c>
      <c r="D585" s="6"/>
      <c r="E585" s="6"/>
      <c r="F585">
        <v>7.1712400000000001</v>
      </c>
    </row>
    <row r="586" spans="1:6">
      <c r="A586" s="16">
        <v>32387</v>
      </c>
      <c r="B586" s="6">
        <v>5.44</v>
      </c>
      <c r="C586" s="6">
        <v>6.32</v>
      </c>
      <c r="D586" s="6"/>
      <c r="E586" s="6"/>
      <c r="F586">
        <v>0.77017000000000024</v>
      </c>
    </row>
    <row r="587" spans="1:6">
      <c r="A587" s="16">
        <v>32417</v>
      </c>
      <c r="B587" s="6">
        <v>4.0999999999999996</v>
      </c>
      <c r="C587" s="6">
        <v>4.41</v>
      </c>
      <c r="D587" s="6"/>
      <c r="E587" s="6"/>
      <c r="F587">
        <v>2.4377400000000002</v>
      </c>
    </row>
    <row r="588" spans="1:6">
      <c r="A588" s="16">
        <v>32448</v>
      </c>
      <c r="B588" s="6">
        <v>3.41</v>
      </c>
      <c r="C588" s="6">
        <v>3.92</v>
      </c>
      <c r="D588" s="6"/>
      <c r="E588" s="6"/>
      <c r="F588">
        <v>0.84201999999999999</v>
      </c>
    </row>
    <row r="589" spans="1:6">
      <c r="A589" s="16">
        <v>32478</v>
      </c>
      <c r="B589" s="6">
        <v>2.21</v>
      </c>
      <c r="C589" s="6">
        <v>2.44</v>
      </c>
      <c r="D589" s="6"/>
      <c r="E589" s="6"/>
      <c r="F589">
        <v>-0.40451999999999999</v>
      </c>
    </row>
    <row r="590" spans="1:6">
      <c r="A590" s="16">
        <v>32509</v>
      </c>
      <c r="B590" s="6">
        <v>2.16</v>
      </c>
      <c r="C590" s="6">
        <v>1.98</v>
      </c>
      <c r="D590" s="6"/>
      <c r="E590" s="6"/>
      <c r="F590">
        <v>-0.83835000000000004</v>
      </c>
    </row>
    <row r="591" spans="1:6">
      <c r="A591" s="16">
        <v>32540</v>
      </c>
      <c r="B591" s="6">
        <v>2.2599999999999998</v>
      </c>
      <c r="C591" s="6">
        <v>2.19</v>
      </c>
      <c r="D591" s="6"/>
      <c r="E591" s="6"/>
      <c r="F591">
        <v>-1.89286</v>
      </c>
    </row>
    <row r="592" spans="1:6">
      <c r="A592" s="16">
        <v>32568</v>
      </c>
      <c r="B592" s="6">
        <v>3.54</v>
      </c>
      <c r="C592" s="6">
        <v>3.7</v>
      </c>
      <c r="D592" s="6"/>
      <c r="E592" s="6"/>
      <c r="F592">
        <v>-0.19269000000000003</v>
      </c>
    </row>
    <row r="593" spans="1:6">
      <c r="A593" s="16">
        <v>32599</v>
      </c>
      <c r="B593" s="6">
        <v>5.12</v>
      </c>
      <c r="C593" s="6">
        <v>5.28</v>
      </c>
      <c r="D593" s="6"/>
      <c r="E593" s="6"/>
      <c r="F593">
        <v>3.7012199999999997</v>
      </c>
    </row>
    <row r="594" spans="1:6">
      <c r="A594" s="16">
        <v>32629</v>
      </c>
      <c r="B594" s="6">
        <v>4.95</v>
      </c>
      <c r="C594" s="6">
        <v>5.21</v>
      </c>
      <c r="D594" s="6"/>
      <c r="E594" s="6"/>
      <c r="F594">
        <v>-4.4476999999999993</v>
      </c>
    </row>
    <row r="595" spans="1:6">
      <c r="A595" s="16">
        <v>32660</v>
      </c>
      <c r="B595" s="6">
        <v>5.42</v>
      </c>
      <c r="C595" s="6">
        <v>5.98</v>
      </c>
      <c r="D595" s="6"/>
      <c r="E595" s="6"/>
      <c r="F595">
        <v>-3.2286000000000001</v>
      </c>
    </row>
    <row r="596" spans="1:6">
      <c r="A596" s="16">
        <v>32690</v>
      </c>
      <c r="B596" s="6">
        <v>6.35</v>
      </c>
      <c r="C596" s="6">
        <v>7.11</v>
      </c>
      <c r="D596" s="6"/>
      <c r="E596" s="6"/>
      <c r="F596">
        <v>3.1087100000000003</v>
      </c>
    </row>
    <row r="597" spans="1:6">
      <c r="A597" s="16">
        <v>32721</v>
      </c>
      <c r="B597" s="6">
        <v>6.2</v>
      </c>
      <c r="C597" s="6">
        <v>6.9</v>
      </c>
      <c r="D597" s="6"/>
      <c r="E597" s="6"/>
      <c r="F597">
        <v>4.2298899999999993</v>
      </c>
    </row>
    <row r="598" spans="1:6">
      <c r="A598" s="16">
        <v>32752</v>
      </c>
      <c r="B598" s="6">
        <v>5.4</v>
      </c>
      <c r="C598" s="6">
        <v>5.95</v>
      </c>
      <c r="D598" s="6"/>
      <c r="E598" s="6"/>
      <c r="F598">
        <v>2.2411000000000003</v>
      </c>
    </row>
    <row r="599" spans="1:6">
      <c r="A599" s="16">
        <v>32782</v>
      </c>
      <c r="B599" s="6">
        <v>5.85</v>
      </c>
      <c r="C599" s="6">
        <v>5.91</v>
      </c>
      <c r="D599" s="6"/>
      <c r="E599" s="6"/>
      <c r="F599">
        <v>4.1921999999999997</v>
      </c>
    </row>
    <row r="600" spans="1:6">
      <c r="A600" s="16">
        <v>32813</v>
      </c>
      <c r="B600" s="6">
        <v>3.72</v>
      </c>
      <c r="C600" s="6">
        <v>3.93</v>
      </c>
      <c r="D600" s="6"/>
      <c r="E600" s="6"/>
      <c r="F600">
        <v>3.17089</v>
      </c>
    </row>
    <row r="601" spans="1:6">
      <c r="A601" s="16">
        <v>32843</v>
      </c>
      <c r="B601" s="6">
        <v>3.19</v>
      </c>
      <c r="C601" s="6">
        <v>3.2</v>
      </c>
      <c r="D601" s="6"/>
      <c r="E601" s="6"/>
      <c r="F601">
        <v>2.7126200000000003</v>
      </c>
    </row>
    <row r="602" spans="1:6">
      <c r="A602" s="16">
        <v>32874</v>
      </c>
      <c r="B602" s="6">
        <v>2.95</v>
      </c>
      <c r="C602" s="6">
        <v>2.31</v>
      </c>
      <c r="D602" s="6"/>
      <c r="E602" s="6"/>
      <c r="F602">
        <v>-2.08432</v>
      </c>
    </row>
    <row r="603" spans="1:6">
      <c r="A603" s="16">
        <v>32905</v>
      </c>
      <c r="B603" s="6">
        <v>2.2200000000000002</v>
      </c>
      <c r="C603" s="6">
        <v>2.3199999999999998</v>
      </c>
      <c r="D603" s="6"/>
      <c r="E603" s="6"/>
      <c r="F603">
        <v>-1.8071600000000001</v>
      </c>
    </row>
    <row r="604" spans="1:6">
      <c r="A604" s="16">
        <v>32933</v>
      </c>
      <c r="B604" s="6">
        <v>2.75</v>
      </c>
      <c r="C604" s="6">
        <v>2.85</v>
      </c>
      <c r="D604" s="6"/>
      <c r="E604" s="6"/>
      <c r="F604">
        <v>-3.3745599999999998</v>
      </c>
    </row>
    <row r="605" spans="1:6">
      <c r="A605" s="16">
        <v>32964</v>
      </c>
      <c r="B605" s="6">
        <v>3.85</v>
      </c>
      <c r="C605" s="6">
        <v>4</v>
      </c>
      <c r="D605" s="6"/>
      <c r="E605" s="6"/>
      <c r="F605">
        <v>-3.4597600000000002</v>
      </c>
    </row>
    <row r="606" spans="1:6">
      <c r="A606" s="16">
        <v>32994</v>
      </c>
      <c r="B606" s="6">
        <v>4.3899999999999997</v>
      </c>
      <c r="C606" s="6">
        <v>5.01</v>
      </c>
      <c r="D606" s="6"/>
      <c r="E606" s="6"/>
      <c r="F606">
        <v>-2.44116</v>
      </c>
    </row>
    <row r="607" spans="1:6">
      <c r="A607" s="16">
        <v>33025</v>
      </c>
      <c r="B607" s="6">
        <v>7.16</v>
      </c>
      <c r="C607" s="6">
        <v>7.92</v>
      </c>
      <c r="D607" s="6"/>
      <c r="E607" s="6"/>
      <c r="F607">
        <v>5.0219500000000004</v>
      </c>
    </row>
    <row r="608" spans="1:6">
      <c r="A608" s="16">
        <v>33055</v>
      </c>
      <c r="B608" s="6">
        <v>7.43</v>
      </c>
      <c r="C608" s="6">
        <v>7.64</v>
      </c>
      <c r="D608" s="6"/>
      <c r="E608" s="6"/>
      <c r="F608">
        <v>4.9914699999999996</v>
      </c>
    </row>
    <row r="609" spans="1:6">
      <c r="A609" s="16">
        <v>33086</v>
      </c>
      <c r="B609" s="6">
        <v>6.76</v>
      </c>
      <c r="C609" s="6">
        <v>6.99</v>
      </c>
      <c r="D609" s="6"/>
      <c r="E609" s="6"/>
      <c r="F609">
        <v>4.6143200000000002</v>
      </c>
    </row>
    <row r="610" spans="1:6">
      <c r="A610" s="16">
        <v>33117</v>
      </c>
      <c r="B610" s="6">
        <v>5.21</v>
      </c>
      <c r="C610" s="6">
        <v>5.34</v>
      </c>
      <c r="D610" s="6"/>
      <c r="E610" s="6"/>
      <c r="F610">
        <v>2.9789600000000003</v>
      </c>
    </row>
    <row r="611" spans="1:6">
      <c r="A611" s="16">
        <v>33147</v>
      </c>
      <c r="B611" s="6">
        <v>4.47</v>
      </c>
      <c r="C611" s="6">
        <v>4.78</v>
      </c>
      <c r="D611" s="6"/>
      <c r="E611" s="6"/>
      <c r="F611">
        <v>2.5123500000000005</v>
      </c>
    </row>
    <row r="612" spans="1:6">
      <c r="A612" s="16">
        <v>33178</v>
      </c>
      <c r="B612" s="6">
        <v>3.02</v>
      </c>
      <c r="C612" s="6">
        <v>3.04</v>
      </c>
      <c r="D612" s="6"/>
      <c r="E612" s="6"/>
      <c r="F612">
        <v>-1.0510400000000002</v>
      </c>
    </row>
    <row r="613" spans="1:6">
      <c r="A613" s="16">
        <v>33208</v>
      </c>
      <c r="B613" s="6">
        <v>1.7</v>
      </c>
      <c r="C613" s="6">
        <v>1.7</v>
      </c>
      <c r="D613" s="6"/>
      <c r="E613" s="6"/>
      <c r="F613">
        <v>-0.32841000000000004</v>
      </c>
    </row>
    <row r="614" spans="1:6">
      <c r="A614" s="16">
        <v>33239</v>
      </c>
      <c r="B614" s="6">
        <v>1.7</v>
      </c>
      <c r="C614" s="6">
        <v>1.56</v>
      </c>
      <c r="D614" s="6"/>
      <c r="E614" s="6"/>
      <c r="F614">
        <v>-1.76416</v>
      </c>
    </row>
    <row r="615" spans="1:6">
      <c r="A615" s="16">
        <v>33270</v>
      </c>
      <c r="B615" s="6">
        <v>2.36</v>
      </c>
      <c r="C615" s="6">
        <v>2.39</v>
      </c>
      <c r="D615" s="6"/>
      <c r="E615" s="6"/>
      <c r="F615">
        <v>0.55708000000000002</v>
      </c>
    </row>
    <row r="616" spans="1:6">
      <c r="A616" s="16">
        <v>33298</v>
      </c>
      <c r="B616" s="6">
        <v>4.38</v>
      </c>
      <c r="C616" s="6">
        <v>4.54</v>
      </c>
      <c r="D616" s="6"/>
      <c r="E616" s="6"/>
      <c r="F616">
        <v>2.9645000000000006</v>
      </c>
    </row>
    <row r="617" spans="1:6">
      <c r="A617" s="16">
        <v>33329</v>
      </c>
      <c r="B617" s="6">
        <v>3.99</v>
      </c>
      <c r="C617" s="6">
        <v>4.34</v>
      </c>
      <c r="D617" s="6"/>
      <c r="E617" s="6"/>
      <c r="F617">
        <v>0.10046000000000004</v>
      </c>
    </row>
    <row r="618" spans="1:6">
      <c r="A618" s="16">
        <v>33359</v>
      </c>
      <c r="B618" s="6">
        <v>4.6399999999999997</v>
      </c>
      <c r="C618" s="6">
        <v>4.67</v>
      </c>
      <c r="D618" s="6"/>
      <c r="E618" s="6"/>
      <c r="F618">
        <v>9.9999999999999811E-3</v>
      </c>
    </row>
    <row r="619" spans="1:6">
      <c r="A619" s="16">
        <v>33390</v>
      </c>
      <c r="B619" s="6">
        <v>6.14</v>
      </c>
      <c r="C619" s="6">
        <v>6.11</v>
      </c>
      <c r="D619" s="6"/>
      <c r="E619" s="6"/>
      <c r="F619">
        <v>2.0786600000000002</v>
      </c>
    </row>
    <row r="620" spans="1:6">
      <c r="A620" s="16">
        <v>33420</v>
      </c>
      <c r="B620" s="6">
        <v>8.6199999999999992</v>
      </c>
      <c r="C620" s="6">
        <v>8.94</v>
      </c>
      <c r="D620" s="6"/>
      <c r="E620" s="6"/>
      <c r="F620">
        <v>5.8296500000000009</v>
      </c>
    </row>
    <row r="621" spans="1:6">
      <c r="A621" s="16">
        <v>33451</v>
      </c>
      <c r="B621" s="6">
        <v>6.5</v>
      </c>
      <c r="C621" s="6">
        <v>7.86</v>
      </c>
      <c r="D621" s="6"/>
      <c r="E621" s="6"/>
      <c r="F621">
        <v>2.2464399999999998</v>
      </c>
    </row>
    <row r="622" spans="1:6">
      <c r="A622" s="16">
        <v>33482</v>
      </c>
      <c r="B622" s="6">
        <v>4.91</v>
      </c>
      <c r="C622" s="6">
        <v>5.37</v>
      </c>
      <c r="D622" s="6"/>
      <c r="E622" s="6"/>
      <c r="F622">
        <v>1.25739</v>
      </c>
    </row>
    <row r="623" spans="1:6">
      <c r="A623" s="16">
        <v>33512</v>
      </c>
      <c r="B623" s="6">
        <v>5.59</v>
      </c>
      <c r="C623" s="6">
        <v>5.98</v>
      </c>
      <c r="D623" s="6"/>
      <c r="E623" s="6"/>
      <c r="F623">
        <v>-3.1023900000000002</v>
      </c>
    </row>
    <row r="624" spans="1:6">
      <c r="A624" s="16">
        <v>33543</v>
      </c>
      <c r="B624" s="6">
        <v>3.14</v>
      </c>
      <c r="C624" s="6">
        <v>2.83</v>
      </c>
      <c r="D624" s="6"/>
      <c r="E624" s="6"/>
      <c r="F624">
        <v>0.94133000000000011</v>
      </c>
    </row>
    <row r="625" spans="1:6">
      <c r="A625" s="16">
        <v>33573</v>
      </c>
      <c r="B625" s="6">
        <v>2.92</v>
      </c>
      <c r="C625" s="6">
        <v>1.95</v>
      </c>
      <c r="D625" s="6"/>
      <c r="E625" s="6"/>
      <c r="F625">
        <v>-5.9697200000000006</v>
      </c>
    </row>
    <row r="626" spans="1:6">
      <c r="A626" s="16">
        <v>33604</v>
      </c>
      <c r="B626" s="6">
        <v>1.1399999999999999</v>
      </c>
      <c r="C626" s="6">
        <v>1.33</v>
      </c>
      <c r="D626" s="6"/>
      <c r="E626" s="6"/>
      <c r="F626">
        <v>-1.6775700000000002</v>
      </c>
    </row>
    <row r="627" spans="1:6">
      <c r="A627" s="16">
        <v>33635</v>
      </c>
      <c r="B627" s="6">
        <v>2.38</v>
      </c>
      <c r="C627" s="6">
        <v>2.31</v>
      </c>
      <c r="D627" s="6"/>
      <c r="E627" s="6"/>
      <c r="F627">
        <v>-1.0105</v>
      </c>
    </row>
    <row r="628" spans="1:6">
      <c r="A628" s="16">
        <v>33664</v>
      </c>
      <c r="B628" s="6">
        <v>3.29</v>
      </c>
      <c r="C628" s="6">
        <v>3.79</v>
      </c>
      <c r="D628" s="6"/>
      <c r="E628" s="6"/>
      <c r="F628">
        <v>0.69344000000000017</v>
      </c>
    </row>
    <row r="629" spans="1:6">
      <c r="A629" s="16">
        <v>33695</v>
      </c>
      <c r="B629" s="6">
        <v>4.1100000000000003</v>
      </c>
      <c r="C629" s="6">
        <v>4.22</v>
      </c>
      <c r="D629" s="6"/>
      <c r="E629" s="6"/>
      <c r="F629">
        <v>2.2679500000000004</v>
      </c>
    </row>
    <row r="630" spans="1:6">
      <c r="A630" s="16">
        <v>33725</v>
      </c>
      <c r="B630" s="6">
        <v>3.9</v>
      </c>
      <c r="C630" s="6">
        <v>4.01</v>
      </c>
      <c r="D630" s="6"/>
      <c r="E630" s="6"/>
      <c r="F630">
        <v>-1.78355</v>
      </c>
    </row>
    <row r="631" spans="1:6">
      <c r="A631" s="16">
        <v>33756</v>
      </c>
      <c r="B631" s="6">
        <v>5.69</v>
      </c>
      <c r="C631" s="6">
        <v>5.73</v>
      </c>
      <c r="D631" s="6"/>
      <c r="E631" s="6"/>
      <c r="F631">
        <v>-0.42203000000000002</v>
      </c>
    </row>
    <row r="632" spans="1:6">
      <c r="A632" s="16">
        <v>33786</v>
      </c>
      <c r="B632" s="6">
        <v>7.11</v>
      </c>
      <c r="C632" s="6">
        <v>7.65</v>
      </c>
      <c r="D632" s="6"/>
      <c r="E632" s="6"/>
      <c r="F632">
        <v>4.1463400000000004</v>
      </c>
    </row>
    <row r="633" spans="1:6">
      <c r="A633" s="16">
        <v>33817</v>
      </c>
      <c r="B633" s="6">
        <v>5.68</v>
      </c>
      <c r="C633" s="6">
        <v>6.27</v>
      </c>
      <c r="D633" s="6"/>
      <c r="E633" s="6"/>
      <c r="F633">
        <v>4.1163800000000004</v>
      </c>
    </row>
    <row r="634" spans="1:6">
      <c r="A634" s="16">
        <v>33848</v>
      </c>
      <c r="B634" s="6">
        <v>5.26</v>
      </c>
      <c r="C634" s="6">
        <v>5.82</v>
      </c>
      <c r="D634" s="6"/>
      <c r="E634" s="6"/>
      <c r="F634">
        <v>1.6018300000000001</v>
      </c>
    </row>
    <row r="635" spans="1:6">
      <c r="A635" s="16">
        <v>33878</v>
      </c>
      <c r="B635" s="6">
        <v>4.92</v>
      </c>
      <c r="C635" s="6">
        <v>5.0999999999999996</v>
      </c>
      <c r="D635" s="6"/>
      <c r="E635" s="6"/>
      <c r="F635">
        <v>3.4357000000000002</v>
      </c>
    </row>
    <row r="636" spans="1:6">
      <c r="A636" s="16">
        <v>33909</v>
      </c>
      <c r="B636" s="6">
        <v>2.66</v>
      </c>
      <c r="C636" s="6">
        <v>2.7</v>
      </c>
      <c r="D636" s="6"/>
      <c r="E636" s="6"/>
      <c r="F636">
        <v>-1.2329400000000001</v>
      </c>
    </row>
    <row r="637" spans="1:6">
      <c r="A637" s="16">
        <v>33939</v>
      </c>
      <c r="B637" s="6">
        <v>1.92</v>
      </c>
      <c r="C637" s="6">
        <v>1.72</v>
      </c>
      <c r="D637" s="6"/>
      <c r="E637" s="6"/>
      <c r="F637">
        <v>-2.5739200000000002</v>
      </c>
    </row>
    <row r="638" spans="1:6">
      <c r="A638" s="16">
        <v>33970</v>
      </c>
      <c r="B638" s="6">
        <v>1.53</v>
      </c>
      <c r="C638" s="6">
        <v>1.64</v>
      </c>
      <c r="D638" s="6"/>
      <c r="E638" s="6"/>
      <c r="F638">
        <v>-0.49514000000000002</v>
      </c>
    </row>
    <row r="639" spans="1:6">
      <c r="A639" s="16">
        <v>34001</v>
      </c>
      <c r="B639" s="6">
        <v>1.94</v>
      </c>
      <c r="C639" s="6">
        <v>2.14</v>
      </c>
      <c r="D639" s="6"/>
      <c r="E639" s="6"/>
      <c r="F639">
        <v>-2.6955499999999999</v>
      </c>
    </row>
    <row r="640" spans="1:6">
      <c r="A640" s="16">
        <v>34029</v>
      </c>
      <c r="B640" s="6">
        <v>2.94</v>
      </c>
      <c r="C640" s="6">
        <v>3.29</v>
      </c>
      <c r="D640" s="6"/>
      <c r="E640" s="6"/>
      <c r="F640">
        <v>-4.8699999999999855E-3</v>
      </c>
    </row>
    <row r="641" spans="1:6">
      <c r="A641" s="16">
        <v>34060</v>
      </c>
      <c r="B641" s="6">
        <v>4.0999999999999996</v>
      </c>
      <c r="C641" s="6">
        <v>4.3600000000000003</v>
      </c>
      <c r="D641" s="6"/>
      <c r="E641" s="6"/>
      <c r="F641">
        <v>0.18911999999999998</v>
      </c>
    </row>
    <row r="642" spans="1:6">
      <c r="A642" s="16">
        <v>34090</v>
      </c>
      <c r="B642" s="6">
        <v>4.53</v>
      </c>
      <c r="C642" s="6">
        <v>5.0199999999999996</v>
      </c>
      <c r="D642" s="6"/>
      <c r="E642" s="6"/>
      <c r="F642">
        <v>1.3932300000000002</v>
      </c>
    </row>
    <row r="643" spans="1:6">
      <c r="A643" s="16">
        <v>34121</v>
      </c>
      <c r="B643" s="6">
        <v>6.47</v>
      </c>
      <c r="C643" s="6">
        <v>6.63</v>
      </c>
      <c r="D643" s="6"/>
      <c r="E643" s="6"/>
      <c r="F643">
        <v>2.3966799999999999</v>
      </c>
    </row>
    <row r="644" spans="1:6">
      <c r="A644" s="16">
        <v>34151</v>
      </c>
      <c r="B644" s="6">
        <v>11.04</v>
      </c>
      <c r="C644" s="6">
        <v>11.23</v>
      </c>
      <c r="D644" s="6"/>
      <c r="E644" s="6"/>
      <c r="F644">
        <v>10.486080000000001</v>
      </c>
    </row>
    <row r="645" spans="1:6">
      <c r="A645" s="16">
        <v>34182</v>
      </c>
      <c r="B645" s="6">
        <v>9.0299999999999994</v>
      </c>
      <c r="C645" s="6">
        <v>10.45</v>
      </c>
      <c r="D645" s="6"/>
      <c r="E645" s="6"/>
      <c r="F645">
        <v>8.2709800000000016</v>
      </c>
    </row>
    <row r="646" spans="1:6">
      <c r="A646" s="16">
        <v>34213</v>
      </c>
      <c r="B646" s="6">
        <v>6.76</v>
      </c>
      <c r="C646" s="6">
        <v>7.69</v>
      </c>
      <c r="D646" s="6"/>
      <c r="E646" s="6"/>
      <c r="F646">
        <v>2.7319800000000001</v>
      </c>
    </row>
    <row r="647" spans="1:6">
      <c r="A647" s="16">
        <v>34243</v>
      </c>
      <c r="B647" s="6">
        <v>4.42</v>
      </c>
      <c r="C647" s="6">
        <v>4.8899999999999997</v>
      </c>
      <c r="D647" s="6"/>
      <c r="E647" s="6"/>
      <c r="F647">
        <v>-3.0484499999999999</v>
      </c>
    </row>
    <row r="648" spans="1:6">
      <c r="A648" s="16">
        <v>34274</v>
      </c>
      <c r="B648" s="6">
        <v>2.95</v>
      </c>
      <c r="C648" s="6">
        <v>2.77</v>
      </c>
      <c r="D648" s="6"/>
      <c r="E648" s="6"/>
      <c r="F648">
        <v>0.95314999999999994</v>
      </c>
    </row>
    <row r="649" spans="1:6">
      <c r="A649" s="16">
        <v>34304</v>
      </c>
      <c r="B649" s="6">
        <v>2.0499999999999998</v>
      </c>
      <c r="C649" s="6">
        <v>2.36</v>
      </c>
      <c r="D649" s="6"/>
      <c r="E649" s="6"/>
      <c r="F649">
        <v>-0.34026000000000012</v>
      </c>
    </row>
    <row r="650" spans="1:6">
      <c r="A650" s="16">
        <v>34335</v>
      </c>
      <c r="B650" s="6">
        <v>1.7</v>
      </c>
      <c r="C650" s="6">
        <v>2.0699999999999998</v>
      </c>
      <c r="D650" s="6"/>
      <c r="E650" s="6"/>
      <c r="F650">
        <v>0.59841000000000011</v>
      </c>
    </row>
    <row r="651" spans="1:6">
      <c r="A651" s="16">
        <v>34366</v>
      </c>
      <c r="B651" s="6">
        <v>1.8</v>
      </c>
      <c r="C651" s="6">
        <v>2.17</v>
      </c>
      <c r="D651" s="6"/>
      <c r="E651" s="6"/>
      <c r="F651">
        <v>-0.60606000000000004</v>
      </c>
    </row>
    <row r="652" spans="1:6">
      <c r="A652" s="16">
        <v>34394</v>
      </c>
      <c r="B652" s="6">
        <v>3.6</v>
      </c>
      <c r="C652" s="6">
        <v>3.38</v>
      </c>
      <c r="D652" s="6"/>
      <c r="E652" s="6"/>
      <c r="F652">
        <v>1.1030500000000001</v>
      </c>
    </row>
    <row r="653" spans="1:6">
      <c r="A653" s="16">
        <v>34425</v>
      </c>
      <c r="B653" s="6">
        <v>4.5599999999999996</v>
      </c>
      <c r="C653" s="6">
        <v>4.43</v>
      </c>
      <c r="D653" s="6"/>
      <c r="E653" s="6"/>
      <c r="F653">
        <v>1.0789299999999999</v>
      </c>
    </row>
    <row r="654" spans="1:6">
      <c r="A654" s="16">
        <v>34455</v>
      </c>
      <c r="B654" s="6">
        <v>4.37</v>
      </c>
      <c r="C654" s="6">
        <v>4.51</v>
      </c>
      <c r="D654" s="6"/>
      <c r="E654" s="6"/>
      <c r="F654">
        <v>-1.7459000000000002</v>
      </c>
    </row>
    <row r="655" spans="1:6">
      <c r="A655" s="16">
        <v>34486</v>
      </c>
      <c r="B655" s="6">
        <v>7.34</v>
      </c>
      <c r="C655" s="6">
        <v>7.46</v>
      </c>
      <c r="D655" s="6"/>
      <c r="E655" s="6"/>
      <c r="F655">
        <v>4.9777400000000007</v>
      </c>
    </row>
    <row r="656" spans="1:6">
      <c r="A656" s="16">
        <v>34516</v>
      </c>
      <c r="B656" s="6">
        <v>7.6</v>
      </c>
      <c r="C656" s="6">
        <v>9.02</v>
      </c>
      <c r="D656" s="6"/>
      <c r="E656" s="6"/>
      <c r="F656">
        <v>3.0793200000000001</v>
      </c>
    </row>
    <row r="657" spans="1:6">
      <c r="A657" s="16">
        <v>34547</v>
      </c>
      <c r="B657" s="6">
        <v>8.27</v>
      </c>
      <c r="C657" s="6">
        <v>9.42</v>
      </c>
      <c r="D657" s="6"/>
      <c r="E657" s="6"/>
      <c r="F657">
        <v>6.0254000000000003</v>
      </c>
    </row>
    <row r="658" spans="1:6">
      <c r="A658" s="16">
        <v>34578</v>
      </c>
      <c r="B658" s="6">
        <v>5.79</v>
      </c>
      <c r="C658" s="6">
        <v>5.76</v>
      </c>
      <c r="D658" s="6"/>
      <c r="E658" s="6"/>
      <c r="F658">
        <v>1.7410300000000001</v>
      </c>
    </row>
    <row r="659" spans="1:6">
      <c r="A659" s="16">
        <v>34608</v>
      </c>
      <c r="B659" s="6">
        <v>4.67</v>
      </c>
      <c r="C659" s="6">
        <v>4.67</v>
      </c>
      <c r="D659" s="6"/>
      <c r="E659" s="6"/>
      <c r="F659">
        <v>-2.7337899999999999</v>
      </c>
    </row>
    <row r="660" spans="1:6">
      <c r="A660" s="16">
        <v>34639</v>
      </c>
      <c r="B660" s="6">
        <v>3.08</v>
      </c>
      <c r="C660" s="6">
        <v>2.95</v>
      </c>
      <c r="D660" s="6"/>
      <c r="E660" s="6"/>
      <c r="F660">
        <v>-3.3898700000000002</v>
      </c>
    </row>
    <row r="661" spans="1:6">
      <c r="A661" s="16">
        <v>34669</v>
      </c>
      <c r="B661" s="6">
        <v>1.91</v>
      </c>
      <c r="C661" s="6">
        <v>1.77</v>
      </c>
      <c r="D661" s="6"/>
      <c r="E661" s="6"/>
      <c r="F661">
        <v>-1.4279200000000001</v>
      </c>
    </row>
    <row r="662" spans="1:6">
      <c r="A662" s="16">
        <v>34700</v>
      </c>
      <c r="B662" s="6">
        <v>2.1</v>
      </c>
      <c r="C662" s="6">
        <v>2.0499999999999998</v>
      </c>
      <c r="D662" s="6"/>
      <c r="E662" s="6"/>
      <c r="F662">
        <v>0</v>
      </c>
    </row>
    <row r="663" spans="1:6">
      <c r="A663" s="16">
        <v>34731</v>
      </c>
      <c r="B663" s="6">
        <v>2.82</v>
      </c>
      <c r="C663" s="6">
        <v>2.5099999999999998</v>
      </c>
      <c r="D663" s="6"/>
      <c r="E663" s="6"/>
      <c r="F663">
        <v>0</v>
      </c>
    </row>
    <row r="664" spans="1:6">
      <c r="A664" s="16">
        <v>34759</v>
      </c>
      <c r="B664" s="6">
        <v>2.5299999999999998</v>
      </c>
      <c r="C664" s="6">
        <v>3</v>
      </c>
      <c r="D664" s="6"/>
      <c r="E664" s="6"/>
      <c r="F664">
        <v>-2.0936500000000002</v>
      </c>
    </row>
    <row r="665" spans="1:6">
      <c r="A665" s="16">
        <v>34790</v>
      </c>
      <c r="B665" s="6">
        <v>4.28</v>
      </c>
      <c r="C665" s="6">
        <v>4.22</v>
      </c>
      <c r="D665" s="6"/>
      <c r="E665" s="6"/>
      <c r="F665">
        <v>-0.94626000000000032</v>
      </c>
    </row>
    <row r="666" spans="1:6">
      <c r="A666" s="16">
        <v>34820</v>
      </c>
      <c r="B666" s="6">
        <v>4.1900000000000004</v>
      </c>
      <c r="C666" s="6">
        <v>4.18</v>
      </c>
      <c r="D666" s="6"/>
      <c r="E666" s="6"/>
      <c r="F666">
        <v>-3.6549100000000001</v>
      </c>
    </row>
    <row r="667" spans="1:6">
      <c r="A667" s="16">
        <v>34851</v>
      </c>
      <c r="B667" s="6">
        <v>5.69</v>
      </c>
      <c r="C667" s="6">
        <v>6.07</v>
      </c>
      <c r="D667" s="6"/>
      <c r="E667" s="6"/>
      <c r="F667">
        <v>2.3917299999999999</v>
      </c>
    </row>
    <row r="668" spans="1:6">
      <c r="A668" s="16">
        <v>34881</v>
      </c>
      <c r="B668" s="6">
        <v>6.95</v>
      </c>
      <c r="C668" s="6">
        <v>7.51</v>
      </c>
      <c r="D668" s="6"/>
      <c r="E668" s="6"/>
      <c r="F668">
        <v>3.7395500000000004</v>
      </c>
    </row>
    <row r="669" spans="1:6">
      <c r="A669" s="16">
        <v>34912</v>
      </c>
      <c r="B669" s="6">
        <v>7.68</v>
      </c>
      <c r="C669" s="6">
        <v>6.95</v>
      </c>
      <c r="D669" s="6"/>
      <c r="E669" s="6"/>
      <c r="F669">
        <v>3.7121500000000003</v>
      </c>
    </row>
    <row r="670" spans="1:6">
      <c r="A670" s="16">
        <v>34943</v>
      </c>
      <c r="B670" s="6">
        <v>4.7</v>
      </c>
      <c r="C670" s="6">
        <v>5.08</v>
      </c>
      <c r="D670" s="6"/>
      <c r="E670" s="6"/>
      <c r="F670">
        <v>1.11443</v>
      </c>
    </row>
    <row r="671" spans="1:6">
      <c r="A671" s="16">
        <v>34973</v>
      </c>
      <c r="B671" s="6">
        <v>6.11</v>
      </c>
      <c r="C671" s="6">
        <v>5.78</v>
      </c>
      <c r="D671" s="6"/>
      <c r="E671" s="6"/>
      <c r="F671">
        <v>5.1226599999999998</v>
      </c>
    </row>
    <row r="672" spans="1:6">
      <c r="A672" s="16">
        <v>35004</v>
      </c>
      <c r="B672" s="6">
        <v>3.74</v>
      </c>
      <c r="C672" s="6">
        <v>3.48</v>
      </c>
      <c r="D672" s="6"/>
      <c r="E672" s="6"/>
      <c r="F672">
        <v>2.6772100000000001</v>
      </c>
    </row>
    <row r="673" spans="1:6">
      <c r="A673" s="16">
        <v>35034</v>
      </c>
      <c r="B673" s="6">
        <v>2.35</v>
      </c>
      <c r="C673" s="6">
        <v>2.82</v>
      </c>
      <c r="D673" s="6"/>
      <c r="E673" s="6"/>
      <c r="F673">
        <v>0.26204999999999995</v>
      </c>
    </row>
    <row r="674" spans="1:6">
      <c r="A674" s="16">
        <v>35065</v>
      </c>
      <c r="B674" s="6">
        <v>2.96</v>
      </c>
      <c r="C674" s="6">
        <v>2.74</v>
      </c>
      <c r="D674" s="6"/>
      <c r="E674" s="6"/>
      <c r="F674">
        <v>1.6487300000000003</v>
      </c>
    </row>
    <row r="675" spans="1:6">
      <c r="A675" s="16">
        <v>35096</v>
      </c>
      <c r="B675" s="6">
        <v>4.18</v>
      </c>
      <c r="C675" s="6">
        <v>3.69</v>
      </c>
      <c r="D675" s="6"/>
      <c r="E675" s="6"/>
      <c r="F675">
        <v>4.0329699999999997</v>
      </c>
    </row>
    <row r="676" spans="1:6">
      <c r="A676" s="16">
        <v>35125</v>
      </c>
      <c r="B676" s="6">
        <v>4.3899999999999997</v>
      </c>
      <c r="C676" s="6">
        <v>4.5199999999999996</v>
      </c>
      <c r="D676" s="6"/>
      <c r="E676" s="6"/>
      <c r="F676">
        <v>2.3254299999999999</v>
      </c>
    </row>
    <row r="677" spans="1:6">
      <c r="A677" s="16">
        <v>35156</v>
      </c>
      <c r="B677" s="6">
        <v>5.9</v>
      </c>
      <c r="C677" s="6">
        <v>6.08</v>
      </c>
      <c r="D677" s="6"/>
      <c r="E677" s="6"/>
      <c r="F677">
        <v>3.04718</v>
      </c>
    </row>
    <row r="678" spans="1:6">
      <c r="A678" s="16">
        <v>35186</v>
      </c>
      <c r="B678" s="6">
        <v>6.42</v>
      </c>
      <c r="C678" s="6">
        <v>7.08</v>
      </c>
      <c r="D678" s="6"/>
      <c r="E678" s="6"/>
      <c r="F678">
        <v>5.2881800000000005</v>
      </c>
    </row>
    <row r="679" spans="1:6">
      <c r="A679" s="16">
        <v>35217</v>
      </c>
      <c r="B679" s="6">
        <v>7.1</v>
      </c>
      <c r="C679" s="6">
        <v>7.08</v>
      </c>
      <c r="D679" s="6"/>
      <c r="E679" s="6"/>
      <c r="F679">
        <v>4.2347800000000007</v>
      </c>
    </row>
    <row r="680" spans="1:6">
      <c r="A680" s="16">
        <v>35247</v>
      </c>
      <c r="B680" s="6">
        <v>7.88</v>
      </c>
      <c r="C680" s="6">
        <v>8.18</v>
      </c>
      <c r="D680" s="6"/>
      <c r="E680" s="6"/>
      <c r="F680">
        <v>4.2312900000000004</v>
      </c>
    </row>
    <row r="681" spans="1:6">
      <c r="A681" s="16">
        <v>35278</v>
      </c>
      <c r="B681" s="6">
        <v>5.54</v>
      </c>
      <c r="C681" s="6">
        <v>5.98</v>
      </c>
      <c r="D681" s="6"/>
      <c r="E681" s="6"/>
      <c r="F681">
        <v>-0.56364999999999998</v>
      </c>
    </row>
    <row r="682" spans="1:6">
      <c r="A682" s="16">
        <v>35309</v>
      </c>
      <c r="B682" s="6">
        <v>4</v>
      </c>
      <c r="C682" s="6">
        <v>4.3600000000000003</v>
      </c>
      <c r="D682" s="6"/>
      <c r="E682" s="6"/>
      <c r="F682">
        <v>9.5000000000000001E-2</v>
      </c>
    </row>
    <row r="683" spans="1:6">
      <c r="A683" s="16">
        <v>35339</v>
      </c>
      <c r="B683" s="6">
        <v>5.24</v>
      </c>
      <c r="C683" s="6">
        <v>4.43</v>
      </c>
      <c r="D683" s="6"/>
      <c r="E683" s="6"/>
      <c r="F683">
        <v>1.4655200000000002</v>
      </c>
    </row>
    <row r="684" spans="1:6">
      <c r="A684" s="16">
        <v>35370</v>
      </c>
      <c r="B684" s="6">
        <v>3.03</v>
      </c>
      <c r="C684" s="6">
        <v>2.8</v>
      </c>
      <c r="D684" s="6"/>
      <c r="E684" s="6"/>
      <c r="F684">
        <v>-5.7872500000000002</v>
      </c>
    </row>
    <row r="685" spans="1:6">
      <c r="A685" s="16">
        <v>35400</v>
      </c>
      <c r="B685" s="6">
        <v>3.8</v>
      </c>
      <c r="C685" s="6">
        <v>3.1</v>
      </c>
      <c r="D685" s="6"/>
      <c r="E685" s="6"/>
      <c r="F685">
        <v>-0.18468000000000001</v>
      </c>
    </row>
    <row r="686" spans="1:6">
      <c r="A686" s="16">
        <v>35431</v>
      </c>
      <c r="B686" s="6">
        <v>2.81</v>
      </c>
      <c r="C686" s="6">
        <v>2.68</v>
      </c>
      <c r="D686" s="6"/>
      <c r="E686" s="6"/>
      <c r="F686">
        <v>1.81149</v>
      </c>
    </row>
    <row r="687" spans="1:6">
      <c r="A687" s="16">
        <v>35462</v>
      </c>
      <c r="B687" s="6">
        <v>2.31</v>
      </c>
      <c r="C687" s="6">
        <v>2.29</v>
      </c>
      <c r="D687" s="6"/>
      <c r="E687" s="6"/>
      <c r="F687">
        <v>-5.0239799999999999</v>
      </c>
    </row>
    <row r="688" spans="1:6">
      <c r="A688" s="16">
        <v>35490</v>
      </c>
      <c r="B688" s="6">
        <v>3.79</v>
      </c>
      <c r="C688" s="6">
        <v>3.63</v>
      </c>
      <c r="D688" s="6"/>
      <c r="E688" s="6"/>
      <c r="F688">
        <v>0.88148000000000004</v>
      </c>
    </row>
    <row r="689" spans="1:6">
      <c r="A689" s="16">
        <v>35521</v>
      </c>
      <c r="B689" s="6">
        <v>4.1900000000000004</v>
      </c>
      <c r="C689" s="6">
        <v>4.21</v>
      </c>
      <c r="D689" s="6"/>
      <c r="E689" s="6"/>
      <c r="F689">
        <v>-1.8423799999999999</v>
      </c>
    </row>
    <row r="690" spans="1:6">
      <c r="A690" s="16">
        <v>35551</v>
      </c>
      <c r="B690" s="6">
        <v>4.58</v>
      </c>
      <c r="C690" s="6">
        <v>4.5</v>
      </c>
      <c r="D690" s="6"/>
      <c r="E690" s="6"/>
      <c r="F690">
        <v>0.79682000000000008</v>
      </c>
    </row>
    <row r="691" spans="1:6">
      <c r="A691" s="16">
        <v>35582</v>
      </c>
      <c r="B691" s="6">
        <v>5.79</v>
      </c>
      <c r="C691" s="6">
        <v>5.89</v>
      </c>
      <c r="D691" s="6"/>
      <c r="E691" s="6"/>
      <c r="F691">
        <v>1.90208</v>
      </c>
    </row>
    <row r="692" spans="1:6">
      <c r="A692" s="16">
        <v>35612</v>
      </c>
      <c r="B692" s="6">
        <v>7.86</v>
      </c>
      <c r="C692" s="6">
        <v>7.83</v>
      </c>
      <c r="D692" s="6"/>
      <c r="E692" s="6"/>
      <c r="F692">
        <v>5.8668800000000001</v>
      </c>
    </row>
    <row r="693" spans="1:6">
      <c r="A693" s="16">
        <v>35643</v>
      </c>
      <c r="B693" s="6">
        <v>7.33</v>
      </c>
      <c r="C693" s="6">
        <v>7.26</v>
      </c>
      <c r="D693" s="6"/>
      <c r="E693" s="6"/>
      <c r="F693">
        <v>3.7461800000000007</v>
      </c>
    </row>
    <row r="694" spans="1:6">
      <c r="A694" s="16">
        <v>35674</v>
      </c>
      <c r="B694" s="6">
        <v>6.67</v>
      </c>
      <c r="C694" s="6">
        <v>6.72</v>
      </c>
      <c r="D694" s="6"/>
      <c r="E694" s="6"/>
      <c r="F694">
        <v>5.619180000000001</v>
      </c>
    </row>
    <row r="695" spans="1:6">
      <c r="A695" s="16">
        <v>35704</v>
      </c>
      <c r="B695" s="6">
        <v>4.33</v>
      </c>
      <c r="C695" s="6">
        <v>4.6500000000000004</v>
      </c>
      <c r="D695" s="6"/>
      <c r="E695" s="6"/>
      <c r="F695">
        <v>-0.90417000000000003</v>
      </c>
    </row>
    <row r="696" spans="1:6">
      <c r="A696" s="16">
        <v>35735</v>
      </c>
      <c r="B696" s="6">
        <v>3.43</v>
      </c>
      <c r="C696" s="6">
        <v>2.73</v>
      </c>
      <c r="D696" s="6"/>
      <c r="E696" s="6"/>
      <c r="F696">
        <v>0.96328000000000003</v>
      </c>
    </row>
    <row r="697" spans="1:6">
      <c r="A697" s="16">
        <v>35765</v>
      </c>
      <c r="B697" s="6">
        <v>2.25</v>
      </c>
      <c r="C697" s="6">
        <v>2.72</v>
      </c>
      <c r="D697" s="6"/>
      <c r="E697" s="6"/>
      <c r="F697">
        <v>-3.2717100000000006</v>
      </c>
    </row>
    <row r="698" spans="1:6">
      <c r="A698" s="16">
        <v>35796</v>
      </c>
      <c r="B698" s="6">
        <v>1.96</v>
      </c>
      <c r="C698" s="6">
        <v>1.78</v>
      </c>
      <c r="D698" s="6"/>
      <c r="E698" s="6"/>
      <c r="F698">
        <v>-3.0950900000000003</v>
      </c>
    </row>
    <row r="699" spans="1:6">
      <c r="A699" s="16">
        <v>35827</v>
      </c>
      <c r="B699" s="6">
        <v>2.38</v>
      </c>
      <c r="C699" s="6">
        <v>1.91</v>
      </c>
      <c r="D699" s="6"/>
      <c r="E699" s="6"/>
      <c r="F699">
        <v>-0.89878000000000002</v>
      </c>
    </row>
    <row r="700" spans="1:6">
      <c r="A700" s="16">
        <v>35855</v>
      </c>
      <c r="B700" s="6">
        <v>4.55</v>
      </c>
      <c r="C700" s="6">
        <v>3.79</v>
      </c>
      <c r="D700" s="6"/>
      <c r="E700" s="6"/>
      <c r="F700">
        <v>-0.39687</v>
      </c>
    </row>
    <row r="701" spans="1:6">
      <c r="A701" s="16">
        <v>35886</v>
      </c>
      <c r="B701" s="6">
        <v>4.96</v>
      </c>
      <c r="C701" s="6">
        <v>5.62</v>
      </c>
      <c r="D701" s="6"/>
      <c r="E701" s="6"/>
      <c r="F701">
        <v>4.0091600000000005</v>
      </c>
    </row>
    <row r="702" spans="1:6">
      <c r="A702" s="16">
        <v>35916</v>
      </c>
      <c r="B702" s="6">
        <v>6.4</v>
      </c>
      <c r="C702" s="6">
        <v>6.35</v>
      </c>
      <c r="D702" s="6"/>
      <c r="E702" s="6"/>
      <c r="F702">
        <v>4.6597400000000002</v>
      </c>
    </row>
    <row r="703" spans="1:6">
      <c r="A703" s="16">
        <v>35947</v>
      </c>
      <c r="B703" s="6">
        <v>8.92</v>
      </c>
      <c r="C703" s="6">
        <v>8.82</v>
      </c>
      <c r="D703" s="6"/>
      <c r="E703" s="6"/>
      <c r="F703">
        <v>6.9035200000000003</v>
      </c>
    </row>
    <row r="704" spans="1:6">
      <c r="A704" s="16">
        <v>35977</v>
      </c>
      <c r="B704" s="6">
        <v>10.58</v>
      </c>
      <c r="C704" s="6">
        <v>10.210000000000001</v>
      </c>
      <c r="D704" s="6"/>
      <c r="E704" s="6"/>
      <c r="F704">
        <v>9.4574700000000007</v>
      </c>
    </row>
    <row r="705" spans="1:6">
      <c r="A705" s="16">
        <v>36008</v>
      </c>
      <c r="B705" s="6">
        <v>8.9</v>
      </c>
      <c r="C705" s="6">
        <v>7.69</v>
      </c>
      <c r="D705" s="6"/>
      <c r="E705" s="6"/>
      <c r="F705">
        <v>6.4176099999999998</v>
      </c>
    </row>
    <row r="706" spans="1:6">
      <c r="A706" s="16">
        <v>36039</v>
      </c>
      <c r="B706" s="6">
        <v>7.07</v>
      </c>
      <c r="C706" s="6">
        <v>5.94</v>
      </c>
      <c r="D706" s="6"/>
      <c r="E706" s="6"/>
      <c r="F706">
        <v>3.5424300000000004</v>
      </c>
    </row>
    <row r="707" spans="1:6">
      <c r="A707" s="16">
        <v>36069</v>
      </c>
      <c r="B707" s="6">
        <v>5.09</v>
      </c>
      <c r="C707" s="6">
        <v>4.67</v>
      </c>
      <c r="D707" s="6"/>
      <c r="E707" s="6"/>
      <c r="F707">
        <v>-0.76615999999999995</v>
      </c>
    </row>
    <row r="708" spans="1:6">
      <c r="A708" s="16">
        <v>36100</v>
      </c>
      <c r="B708" s="6">
        <v>2.98</v>
      </c>
      <c r="C708" s="6">
        <v>2.79</v>
      </c>
      <c r="D708" s="6"/>
      <c r="E708" s="6"/>
      <c r="F708">
        <v>-1.7921400000000003</v>
      </c>
    </row>
    <row r="709" spans="1:6">
      <c r="A709" s="16">
        <v>36130</v>
      </c>
      <c r="B709" s="6">
        <v>1.88</v>
      </c>
      <c r="C709" s="6">
        <v>1.87</v>
      </c>
      <c r="D709" s="6"/>
      <c r="E709" s="6"/>
      <c r="F709">
        <v>-2.5465200000000001</v>
      </c>
    </row>
    <row r="710" spans="1:6">
      <c r="A710" s="16">
        <v>36161</v>
      </c>
      <c r="B710" s="6">
        <v>1.92</v>
      </c>
      <c r="C710" s="6">
        <v>2.0699999999999998</v>
      </c>
      <c r="D710" s="6"/>
      <c r="E710" s="6"/>
      <c r="F710">
        <v>-0.45269000000000004</v>
      </c>
    </row>
    <row r="711" spans="1:6">
      <c r="A711" s="16">
        <v>36192</v>
      </c>
      <c r="B711" s="6">
        <v>2.27</v>
      </c>
      <c r="C711" s="6">
        <v>2.5099999999999998</v>
      </c>
      <c r="D711" s="6"/>
      <c r="E711" s="6"/>
      <c r="F711">
        <v>2.0912200000000003</v>
      </c>
    </row>
    <row r="712" spans="1:6">
      <c r="A712" s="16">
        <v>36220</v>
      </c>
      <c r="B712" s="6">
        <v>3.74</v>
      </c>
      <c r="C712" s="6">
        <v>4.09</v>
      </c>
      <c r="D712" s="6"/>
      <c r="E712" s="6"/>
      <c r="F712">
        <v>0.51095000000000013</v>
      </c>
    </row>
    <row r="713" spans="1:6">
      <c r="A713" s="16">
        <v>36251</v>
      </c>
      <c r="B713" s="6">
        <v>4.45</v>
      </c>
      <c r="C713" s="6">
        <v>4.88</v>
      </c>
      <c r="D713" s="6"/>
      <c r="E713" s="6"/>
      <c r="F713">
        <v>2.0231599999999998</v>
      </c>
    </row>
    <row r="714" spans="1:6">
      <c r="A714" s="16">
        <v>36281</v>
      </c>
      <c r="B714" s="6">
        <v>4.68</v>
      </c>
      <c r="C714" s="6">
        <v>5.08</v>
      </c>
      <c r="D714" s="6"/>
      <c r="E714" s="6"/>
      <c r="F714">
        <v>-0.98336000000000001</v>
      </c>
    </row>
    <row r="715" spans="1:6">
      <c r="A715" s="16">
        <v>36312</v>
      </c>
      <c r="B715" s="6">
        <v>6.44</v>
      </c>
      <c r="C715" s="6">
        <v>6.92</v>
      </c>
      <c r="D715" s="6"/>
      <c r="E715" s="6"/>
      <c r="F715">
        <v>4.0077100000000003</v>
      </c>
    </row>
    <row r="716" spans="1:6">
      <c r="A716" s="16">
        <v>36342</v>
      </c>
      <c r="B716" s="6">
        <v>7.54</v>
      </c>
      <c r="C716" s="6">
        <v>8.4700000000000006</v>
      </c>
      <c r="D716" s="6"/>
      <c r="E716" s="6"/>
      <c r="F716">
        <v>7.1613300000000004</v>
      </c>
    </row>
    <row r="717" spans="1:6">
      <c r="A717" s="16">
        <v>36373</v>
      </c>
      <c r="B717" s="6">
        <v>7.25</v>
      </c>
      <c r="C717" s="6">
        <v>7.91</v>
      </c>
      <c r="D717" s="6"/>
      <c r="E717" s="6"/>
      <c r="F717">
        <v>7.1866200000000005</v>
      </c>
    </row>
    <row r="718" spans="1:6">
      <c r="A718" s="16">
        <v>36404</v>
      </c>
      <c r="B718" s="6">
        <v>5.48</v>
      </c>
      <c r="C718" s="6">
        <v>6.03</v>
      </c>
      <c r="D718" s="6"/>
      <c r="E718" s="6"/>
      <c r="F718">
        <v>3.9463500000000007</v>
      </c>
    </row>
    <row r="719" spans="1:6">
      <c r="A719" s="16">
        <v>36434</v>
      </c>
      <c r="B719" s="6">
        <v>4.4800000000000004</v>
      </c>
      <c r="C719" s="6">
        <v>4.8</v>
      </c>
      <c r="D719" s="6"/>
      <c r="E719" s="6"/>
      <c r="F719">
        <v>2.25319</v>
      </c>
    </row>
    <row r="720" spans="1:6">
      <c r="A720" s="16">
        <v>36465</v>
      </c>
      <c r="B720" s="6">
        <v>2.99</v>
      </c>
      <c r="C720" s="6">
        <v>3.16</v>
      </c>
      <c r="D720" s="6"/>
      <c r="E720" s="6"/>
      <c r="F720">
        <v>2.5361599999999997</v>
      </c>
    </row>
    <row r="721" spans="1:6">
      <c r="A721" s="16">
        <v>36495</v>
      </c>
      <c r="B721" s="6">
        <v>2.16</v>
      </c>
      <c r="C721" s="6">
        <v>2.2999999999999998</v>
      </c>
      <c r="D721" s="6"/>
      <c r="E721" s="6"/>
      <c r="F721">
        <v>-0.73687000000000014</v>
      </c>
    </row>
    <row r="722" spans="1:6">
      <c r="A722" s="16">
        <v>36526</v>
      </c>
      <c r="B722" s="6">
        <v>2.34</v>
      </c>
      <c r="C722" s="6">
        <v>2.2799999999999998</v>
      </c>
      <c r="D722" s="6"/>
      <c r="E722" s="6"/>
      <c r="F722">
        <v>0.91570000000000007</v>
      </c>
    </row>
    <row r="723" spans="1:6">
      <c r="A723" s="16">
        <v>36557</v>
      </c>
      <c r="B723" s="6">
        <v>3.06</v>
      </c>
      <c r="C723" s="6">
        <v>2.76</v>
      </c>
      <c r="D723" s="6"/>
      <c r="E723" s="6"/>
      <c r="F723">
        <v>1.5576400000000001</v>
      </c>
    </row>
    <row r="724" spans="1:6">
      <c r="A724" s="16">
        <v>36586</v>
      </c>
      <c r="B724" s="6">
        <v>5.74</v>
      </c>
      <c r="C724" s="6">
        <v>4.5</v>
      </c>
      <c r="D724" s="6"/>
      <c r="E724" s="6"/>
      <c r="F724">
        <v>1.8430200000000003</v>
      </c>
    </row>
    <row r="725" spans="1:6">
      <c r="A725" s="16">
        <v>36617</v>
      </c>
      <c r="B725" s="6">
        <v>7.41</v>
      </c>
      <c r="C725" s="6">
        <v>5.37</v>
      </c>
      <c r="D725" s="6"/>
      <c r="E725" s="6"/>
      <c r="F725">
        <v>2.8937400000000002</v>
      </c>
    </row>
    <row r="726" spans="1:6">
      <c r="A726" s="16">
        <v>36647</v>
      </c>
      <c r="B726" s="6">
        <v>8.89</v>
      </c>
      <c r="C726" s="6">
        <v>5.58</v>
      </c>
      <c r="D726" s="6"/>
      <c r="E726" s="6"/>
      <c r="F726">
        <v>2.8543000000000003</v>
      </c>
    </row>
    <row r="727" spans="1:6">
      <c r="A727" s="16">
        <v>36678</v>
      </c>
      <c r="B727" s="6">
        <v>8.1999999999999993</v>
      </c>
      <c r="C727" s="6">
        <v>7.61</v>
      </c>
      <c r="D727" s="6"/>
      <c r="E727" s="6"/>
      <c r="F727">
        <v>-0.52725000000000022</v>
      </c>
    </row>
    <row r="728" spans="1:6">
      <c r="A728" s="16">
        <v>36708</v>
      </c>
      <c r="B728" s="6">
        <v>7.98</v>
      </c>
      <c r="C728" s="6">
        <v>9.32</v>
      </c>
      <c r="D728" s="6"/>
      <c r="E728" s="6"/>
      <c r="F728">
        <v>8.0621900000000011</v>
      </c>
    </row>
    <row r="729" spans="1:6">
      <c r="A729" s="16">
        <v>36739</v>
      </c>
      <c r="B729" s="6">
        <v>7.47</v>
      </c>
      <c r="C729" s="6">
        <v>8.6999999999999993</v>
      </c>
      <c r="D729" s="6"/>
      <c r="E729" s="6"/>
      <c r="F729">
        <v>8.1054700000000004</v>
      </c>
    </row>
    <row r="730" spans="1:6">
      <c r="A730" s="16">
        <v>36770</v>
      </c>
      <c r="B730" s="6">
        <v>7.56</v>
      </c>
      <c r="C730" s="6">
        <v>6.63</v>
      </c>
      <c r="D730" s="6"/>
      <c r="E730" s="6"/>
      <c r="F730">
        <v>6.2471200000000007</v>
      </c>
    </row>
    <row r="731" spans="1:6">
      <c r="A731" s="16">
        <v>36800</v>
      </c>
      <c r="B731" s="6">
        <v>4.2</v>
      </c>
      <c r="C731" s="6">
        <v>5.28</v>
      </c>
      <c r="D731" s="6"/>
      <c r="E731" s="6"/>
      <c r="F731">
        <v>-0.17294000000000004</v>
      </c>
    </row>
    <row r="732" spans="1:6">
      <c r="A732" s="16">
        <v>36831</v>
      </c>
      <c r="B732" s="6">
        <v>3.04</v>
      </c>
      <c r="C732" s="6">
        <v>3.47</v>
      </c>
      <c r="D732" s="6"/>
      <c r="E732" s="6"/>
      <c r="F732">
        <v>-3.4571800000000001</v>
      </c>
    </row>
    <row r="733" spans="1:6">
      <c r="A733" s="16">
        <v>36861</v>
      </c>
      <c r="B733" s="6">
        <v>2.12</v>
      </c>
      <c r="C733" s="6">
        <v>2.52</v>
      </c>
      <c r="D733" s="6"/>
      <c r="E733" s="6"/>
      <c r="F733">
        <v>-1.26454</v>
      </c>
    </row>
    <row r="734" spans="1:6">
      <c r="A734" s="16">
        <v>36892</v>
      </c>
      <c r="B734" s="6">
        <v>1.87</v>
      </c>
      <c r="C734" s="6">
        <v>1.36</v>
      </c>
      <c r="D734" s="6"/>
      <c r="E734" s="6"/>
      <c r="F734">
        <v>-1.45238</v>
      </c>
    </row>
    <row r="735" spans="1:6">
      <c r="A735" s="16">
        <v>36923</v>
      </c>
      <c r="B735" s="6">
        <v>2.0699999999999998</v>
      </c>
      <c r="C735" s="6">
        <v>2.13</v>
      </c>
      <c r="D735" s="6"/>
      <c r="E735" s="6"/>
      <c r="F735">
        <v>-4.4713100000000008</v>
      </c>
    </row>
    <row r="736" spans="1:6">
      <c r="A736" s="16">
        <v>36951</v>
      </c>
      <c r="B736" s="6">
        <v>2.71</v>
      </c>
      <c r="C736" s="6">
        <v>2.74</v>
      </c>
      <c r="D736" s="6"/>
      <c r="E736" s="6"/>
      <c r="F736">
        <v>-1.9337000000000002</v>
      </c>
    </row>
    <row r="737" spans="1:6">
      <c r="A737" s="16">
        <v>36982</v>
      </c>
      <c r="B737" s="6">
        <v>4.5999999999999996</v>
      </c>
      <c r="C737" s="6">
        <v>4.1399999999999997</v>
      </c>
      <c r="D737" s="6"/>
      <c r="E737" s="6"/>
      <c r="F737">
        <v>2.7150100000000004</v>
      </c>
    </row>
    <row r="738" spans="1:6">
      <c r="A738" s="16">
        <v>37012</v>
      </c>
      <c r="B738" s="6">
        <v>6.32</v>
      </c>
      <c r="C738" s="6">
        <v>5.49</v>
      </c>
      <c r="D738" s="6"/>
      <c r="E738" s="6"/>
      <c r="F738">
        <v>1.5310699999999999</v>
      </c>
    </row>
    <row r="739" spans="1:6">
      <c r="A739" s="16">
        <v>37043</v>
      </c>
      <c r="B739" s="6">
        <v>7.19</v>
      </c>
      <c r="C739" s="6">
        <v>6.79</v>
      </c>
      <c r="D739" s="6"/>
      <c r="E739" s="6"/>
      <c r="F739">
        <v>4.5815599999999996</v>
      </c>
    </row>
    <row r="740" spans="1:6">
      <c r="A740" s="16">
        <v>37073</v>
      </c>
      <c r="B740" s="6">
        <v>8.35</v>
      </c>
      <c r="C740" s="6">
        <v>8.76</v>
      </c>
      <c r="D740" s="6"/>
      <c r="E740" s="6"/>
      <c r="F740">
        <v>7.4443400000000004</v>
      </c>
    </row>
    <row r="741" spans="1:6">
      <c r="A741" s="16">
        <v>37104</v>
      </c>
      <c r="B741" s="6">
        <v>6.69</v>
      </c>
      <c r="C741" s="6">
        <v>7.3</v>
      </c>
      <c r="D741" s="6"/>
      <c r="E741" s="6"/>
      <c r="F741">
        <v>3.7833200000000007</v>
      </c>
    </row>
    <row r="742" spans="1:6">
      <c r="A742" s="16">
        <v>37135</v>
      </c>
      <c r="B742" s="6">
        <v>3.93</v>
      </c>
      <c r="C742" s="6">
        <v>4.37</v>
      </c>
      <c r="D742" s="6"/>
      <c r="E742" s="6"/>
      <c r="F742">
        <v>0.31113999999999997</v>
      </c>
    </row>
    <row r="743" spans="1:6">
      <c r="A743" s="16">
        <v>37165</v>
      </c>
      <c r="B743" s="6">
        <v>4.33</v>
      </c>
      <c r="C743" s="6">
        <v>4.26</v>
      </c>
      <c r="D743" s="6"/>
      <c r="E743" s="6"/>
      <c r="F743">
        <v>1.2732200000000002</v>
      </c>
    </row>
    <row r="744" spans="1:6">
      <c r="A744" s="16">
        <v>37196</v>
      </c>
      <c r="B744" s="6">
        <v>3.64</v>
      </c>
      <c r="C744" s="6">
        <v>2.87</v>
      </c>
      <c r="D744" s="6"/>
      <c r="E744" s="6"/>
      <c r="F744">
        <v>1.0825500000000001</v>
      </c>
    </row>
    <row r="745" spans="1:6">
      <c r="A745" s="16">
        <v>37226</v>
      </c>
      <c r="B745" s="6">
        <v>2.27</v>
      </c>
      <c r="C745" s="6">
        <v>2.09</v>
      </c>
      <c r="D745" s="6"/>
      <c r="E745" s="6"/>
      <c r="F745">
        <v>-1.8184900000000002</v>
      </c>
    </row>
    <row r="746" spans="1:6">
      <c r="A746" s="16">
        <v>37257</v>
      </c>
      <c r="B746" s="6">
        <v>3.12</v>
      </c>
      <c r="C746" s="6">
        <v>2.4300000000000002</v>
      </c>
      <c r="D746" s="6"/>
      <c r="E746" s="6"/>
      <c r="F746">
        <v>-6.1149999999999941E-2</v>
      </c>
    </row>
    <row r="747" spans="1:6">
      <c r="A747" s="16">
        <v>37288</v>
      </c>
      <c r="B747" s="6">
        <v>2.66</v>
      </c>
      <c r="C747" s="6">
        <v>2.58</v>
      </c>
      <c r="D747" s="6"/>
      <c r="E747" s="6"/>
      <c r="F747">
        <v>0.76172000000000006</v>
      </c>
    </row>
    <row r="748" spans="1:6">
      <c r="A748" s="16">
        <v>37316</v>
      </c>
      <c r="B748" s="6">
        <v>3.98</v>
      </c>
      <c r="C748" s="6">
        <v>3.66</v>
      </c>
      <c r="D748" s="6"/>
      <c r="E748" s="6"/>
      <c r="F748">
        <v>-2.3032400000000002</v>
      </c>
    </row>
    <row r="749" spans="1:6">
      <c r="A749" s="16">
        <v>37347</v>
      </c>
      <c r="B749" s="6">
        <v>4.9800000000000004</v>
      </c>
      <c r="C749" s="6">
        <v>4.16</v>
      </c>
      <c r="D749" s="6"/>
      <c r="E749" s="6"/>
      <c r="F749">
        <v>0.54092000000000007</v>
      </c>
    </row>
    <row r="750" spans="1:6">
      <c r="A750" s="16">
        <v>37377</v>
      </c>
      <c r="B750" s="6">
        <v>4.67</v>
      </c>
      <c r="C750" s="6">
        <v>4.78</v>
      </c>
      <c r="D750" s="6"/>
      <c r="E750" s="6"/>
      <c r="F750">
        <v>7.6130000000000211E-2</v>
      </c>
    </row>
    <row r="751" spans="1:6">
      <c r="A751" s="16">
        <v>37408</v>
      </c>
      <c r="B751" s="6">
        <v>6.59</v>
      </c>
      <c r="C751" s="6">
        <v>6.05</v>
      </c>
      <c r="D751" s="6"/>
      <c r="E751" s="6"/>
      <c r="F751">
        <v>3.3330000000000002</v>
      </c>
    </row>
    <row r="752" spans="1:6">
      <c r="A752" s="16">
        <v>37438</v>
      </c>
      <c r="B752" s="6">
        <v>6.71</v>
      </c>
      <c r="C752" s="6">
        <v>5.98</v>
      </c>
      <c r="D752" s="6"/>
      <c r="E752" s="6"/>
      <c r="F752">
        <v>2.3659400000000002</v>
      </c>
    </row>
    <row r="753" spans="1:6">
      <c r="A753" s="16">
        <v>37469</v>
      </c>
      <c r="B753" s="6">
        <v>7.66</v>
      </c>
      <c r="C753" s="6">
        <v>7.31</v>
      </c>
      <c r="D753" s="6"/>
      <c r="E753" s="6"/>
      <c r="F753">
        <v>5.5685700000000011</v>
      </c>
    </row>
    <row r="754" spans="1:6">
      <c r="A754" s="16">
        <v>37500</v>
      </c>
      <c r="B754" s="6">
        <v>5.51</v>
      </c>
      <c r="C754" s="6">
        <v>5.83</v>
      </c>
      <c r="D754" s="6"/>
      <c r="E754" s="6"/>
      <c r="F754">
        <v>3.8203899999999997</v>
      </c>
    </row>
    <row r="755" spans="1:6">
      <c r="A755" s="16">
        <v>37530</v>
      </c>
      <c r="B755" s="6">
        <v>3.63</v>
      </c>
      <c r="C755" s="6">
        <v>3.05</v>
      </c>
      <c r="D755" s="6"/>
      <c r="E755" s="6"/>
      <c r="F755">
        <v>-3.5677000000000003</v>
      </c>
    </row>
    <row r="756" spans="1:6">
      <c r="A756" s="16">
        <v>37561</v>
      </c>
      <c r="B756" s="6">
        <v>3.47</v>
      </c>
      <c r="C756" s="6">
        <v>3.03</v>
      </c>
      <c r="D756" s="6"/>
      <c r="E756" s="6"/>
      <c r="F756">
        <v>2.1742600000000003</v>
      </c>
    </row>
    <row r="757" spans="1:6">
      <c r="A757" s="16">
        <v>37591</v>
      </c>
      <c r="B757" s="6">
        <v>2.63</v>
      </c>
      <c r="C757" s="6">
        <v>2.0299999999999998</v>
      </c>
      <c r="D757" s="6"/>
      <c r="E757" s="6"/>
      <c r="F757">
        <v>-2.3052600000000001</v>
      </c>
    </row>
    <row r="758" spans="1:6">
      <c r="A758" s="16">
        <v>37622</v>
      </c>
      <c r="B758" s="6">
        <v>2.23</v>
      </c>
      <c r="C758" s="6">
        <v>1.83</v>
      </c>
      <c r="D758" s="6"/>
      <c r="E758" s="6"/>
      <c r="F758">
        <v>2.0201700000000002</v>
      </c>
    </row>
    <row r="759" spans="1:6">
      <c r="A759" s="16">
        <v>37653</v>
      </c>
      <c r="B759" s="6">
        <v>2.1800000000000002</v>
      </c>
      <c r="C759" s="6">
        <v>1.36</v>
      </c>
      <c r="D759" s="6"/>
      <c r="E759" s="6"/>
      <c r="F759">
        <v>-1.80314</v>
      </c>
    </row>
    <row r="760" spans="1:6">
      <c r="A760" s="16">
        <v>37681</v>
      </c>
      <c r="B760" s="6">
        <v>3.55</v>
      </c>
      <c r="C760" s="6">
        <v>3.35</v>
      </c>
      <c r="D760" s="6"/>
      <c r="E760" s="6"/>
      <c r="F760">
        <v>2.1399599999999999</v>
      </c>
    </row>
    <row r="761" spans="1:6">
      <c r="A761" s="16">
        <v>37712</v>
      </c>
      <c r="B761" s="6">
        <v>4.75</v>
      </c>
      <c r="C761" s="6">
        <v>4.9400000000000004</v>
      </c>
      <c r="D761" s="6"/>
      <c r="E761" s="6"/>
      <c r="F761">
        <v>3.5419</v>
      </c>
    </row>
    <row r="762" spans="1:6">
      <c r="A762" s="16">
        <v>37742</v>
      </c>
      <c r="B762" s="6">
        <v>4.88</v>
      </c>
      <c r="C762" s="6">
        <v>4.38</v>
      </c>
      <c r="D762" s="6"/>
      <c r="E762" s="6"/>
      <c r="F762">
        <v>0.82294</v>
      </c>
    </row>
    <row r="763" spans="1:6">
      <c r="A763" s="16">
        <v>37773</v>
      </c>
      <c r="B763" s="6">
        <v>6.34</v>
      </c>
      <c r="C763" s="6">
        <v>5.69</v>
      </c>
      <c r="D763" s="6"/>
      <c r="E763" s="6"/>
      <c r="F763">
        <v>1.04573</v>
      </c>
    </row>
    <row r="764" spans="1:6">
      <c r="A764" s="16">
        <v>37803</v>
      </c>
      <c r="B764" s="6">
        <v>8.1300000000000008</v>
      </c>
      <c r="C764" s="6">
        <v>7.42</v>
      </c>
      <c r="D764" s="6"/>
      <c r="E764" s="6"/>
      <c r="F764">
        <v>6.8519100000000011</v>
      </c>
    </row>
    <row r="765" spans="1:6">
      <c r="A765" s="16">
        <v>37834</v>
      </c>
      <c r="B765" s="6">
        <v>7.71</v>
      </c>
      <c r="C765" s="6">
        <v>7.07</v>
      </c>
      <c r="D765" s="6"/>
      <c r="E765" s="6"/>
      <c r="F765">
        <v>4.7976100000000006</v>
      </c>
    </row>
    <row r="766" spans="1:6">
      <c r="A766" s="16">
        <v>37865</v>
      </c>
      <c r="B766" s="6">
        <v>4.96</v>
      </c>
      <c r="C766" s="6">
        <v>4.47</v>
      </c>
      <c r="D766" s="6"/>
      <c r="E766" s="6"/>
      <c r="F766">
        <v>0.30638999999999983</v>
      </c>
    </row>
    <row r="767" spans="1:6">
      <c r="A767" s="16">
        <v>37895</v>
      </c>
      <c r="B767" s="6">
        <v>4.21</v>
      </c>
      <c r="C767" s="6">
        <v>4.01</v>
      </c>
      <c r="D767" s="6"/>
      <c r="E767" s="6"/>
      <c r="F767">
        <v>2.5278400000000003</v>
      </c>
    </row>
    <row r="768" spans="1:6">
      <c r="A768" s="16">
        <v>37926</v>
      </c>
      <c r="B768" s="6">
        <v>2.93</v>
      </c>
      <c r="C768" s="6">
        <v>3.29</v>
      </c>
      <c r="D768" s="6"/>
      <c r="E768" s="6"/>
      <c r="F768">
        <v>0.57838999999999996</v>
      </c>
    </row>
    <row r="769" spans="1:6">
      <c r="A769" s="16">
        <v>37956</v>
      </c>
      <c r="B769" s="6">
        <v>2.97</v>
      </c>
      <c r="C769" s="6">
        <v>2.89</v>
      </c>
      <c r="D769" s="6"/>
      <c r="E769" s="6"/>
      <c r="F769">
        <v>1.8510900000000006</v>
      </c>
    </row>
    <row r="770" spans="1:6">
      <c r="A770" s="16">
        <v>37987</v>
      </c>
      <c r="B770" s="6">
        <v>1.6</v>
      </c>
      <c r="C770" s="6">
        <v>1.63</v>
      </c>
      <c r="D770" s="6"/>
      <c r="E770" s="6"/>
      <c r="F770">
        <v>-0.87390000000000001</v>
      </c>
    </row>
    <row r="771" spans="1:6">
      <c r="A771" s="16">
        <v>38018</v>
      </c>
      <c r="B771" s="6">
        <v>1.68</v>
      </c>
      <c r="C771" s="6">
        <v>1.54</v>
      </c>
      <c r="D771" s="6"/>
      <c r="E771" s="6"/>
      <c r="F771">
        <v>-2.3387899999999999</v>
      </c>
    </row>
    <row r="772" spans="1:6">
      <c r="A772" s="16">
        <v>38047</v>
      </c>
      <c r="B772" s="6">
        <v>3.67</v>
      </c>
      <c r="C772" s="6">
        <v>3.47</v>
      </c>
      <c r="D772" s="6"/>
      <c r="E772" s="6"/>
      <c r="F772">
        <v>1.7578800000000001</v>
      </c>
    </row>
    <row r="773" spans="1:6">
      <c r="A773" s="16">
        <v>38078</v>
      </c>
      <c r="B773" s="6">
        <v>4.4400000000000004</v>
      </c>
      <c r="C773" s="6">
        <v>3.68</v>
      </c>
      <c r="D773" s="6"/>
      <c r="E773" s="6"/>
      <c r="F773">
        <v>-0.29661000000000004</v>
      </c>
    </row>
    <row r="774" spans="1:6">
      <c r="A774" s="16">
        <v>38108</v>
      </c>
      <c r="B774" s="6">
        <v>4.2</v>
      </c>
      <c r="C774" s="6">
        <v>4</v>
      </c>
      <c r="D774" s="6"/>
      <c r="E774" s="6"/>
      <c r="F774">
        <v>1.6656800000000003</v>
      </c>
    </row>
    <row r="775" spans="1:6">
      <c r="A775" s="16">
        <v>38139</v>
      </c>
      <c r="B775" s="6">
        <v>3.42</v>
      </c>
      <c r="C775" s="6">
        <v>4.3899999999999997</v>
      </c>
      <c r="D775" s="6"/>
      <c r="E775" s="6"/>
      <c r="F775">
        <v>-5.83385</v>
      </c>
    </row>
    <row r="776" spans="1:6">
      <c r="A776" s="16">
        <v>38169</v>
      </c>
      <c r="B776" s="6">
        <v>5.03</v>
      </c>
      <c r="C776" s="6">
        <v>6.11</v>
      </c>
      <c r="D776" s="6"/>
      <c r="E776" s="6"/>
      <c r="F776">
        <v>1.8443100000000001</v>
      </c>
    </row>
    <row r="777" spans="1:6">
      <c r="A777" s="16">
        <v>38200</v>
      </c>
      <c r="B777" s="6">
        <v>4.83</v>
      </c>
      <c r="C777" s="6">
        <v>5.46</v>
      </c>
      <c r="D777" s="6"/>
      <c r="E777" s="6"/>
      <c r="F777">
        <v>2.32084</v>
      </c>
    </row>
    <row r="778" spans="1:6">
      <c r="A778" s="16">
        <v>38231</v>
      </c>
      <c r="B778" s="6">
        <v>5.5</v>
      </c>
      <c r="C778" s="6">
        <v>5.31</v>
      </c>
      <c r="D778" s="6"/>
      <c r="E778" s="6"/>
      <c r="F778">
        <v>4.4686399999999997</v>
      </c>
    </row>
    <row r="779" spans="1:6">
      <c r="A779" s="16">
        <v>38261</v>
      </c>
      <c r="B779" s="6">
        <v>3.95</v>
      </c>
      <c r="C779" s="6">
        <v>3.76</v>
      </c>
      <c r="D779" s="6"/>
      <c r="E779" s="6"/>
      <c r="F779">
        <v>-1.24325</v>
      </c>
    </row>
    <row r="780" spans="1:6">
      <c r="A780" s="16">
        <v>38292</v>
      </c>
      <c r="B780" s="6">
        <v>2.2799999999999998</v>
      </c>
      <c r="C780" s="6">
        <v>2.34</v>
      </c>
      <c r="D780" s="6"/>
      <c r="E780" s="6"/>
      <c r="F780">
        <v>-4.7659300000000009</v>
      </c>
    </row>
    <row r="781" spans="1:6">
      <c r="A781" s="16">
        <v>38322</v>
      </c>
      <c r="B781" s="6">
        <v>1.66</v>
      </c>
      <c r="C781" s="6">
        <v>1.8</v>
      </c>
      <c r="D781" s="6"/>
      <c r="E781" s="6"/>
      <c r="F781">
        <v>0.78981999999999997</v>
      </c>
    </row>
    <row r="782" spans="1:6">
      <c r="B782" s="6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8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RowHeight="12.75"/>
  <cols>
    <col min="1" max="1" width="11.7109375" style="2" customWidth="1"/>
    <col min="2" max="2" width="18" style="2" bestFit="1" customWidth="1"/>
  </cols>
  <sheetData>
    <row r="1" spans="1:6">
      <c r="A1" s="2" t="s">
        <v>15</v>
      </c>
      <c r="B1" s="5" t="s">
        <v>30</v>
      </c>
      <c r="C1" s="11"/>
      <c r="D1" s="11"/>
      <c r="E1" s="11"/>
      <c r="F1" s="11"/>
    </row>
    <row r="2" spans="1:6">
      <c r="A2" s="8">
        <f>Evaporation!A2</f>
        <v>14611</v>
      </c>
      <c r="B2" s="14">
        <v>0</v>
      </c>
      <c r="C2" s="4"/>
      <c r="D2" s="7"/>
      <c r="E2" s="7"/>
      <c r="F2" s="7"/>
    </row>
    <row r="3" spans="1:6">
      <c r="A3" s="8">
        <f>Evaporation!A3</f>
        <v>14642</v>
      </c>
      <c r="B3" s="14">
        <v>0</v>
      </c>
      <c r="C3" s="4"/>
      <c r="D3" s="7"/>
      <c r="E3" s="7"/>
      <c r="F3" s="7"/>
    </row>
    <row r="4" spans="1:6">
      <c r="A4" s="8">
        <f>Evaporation!A4</f>
        <v>14671</v>
      </c>
      <c r="B4" s="14">
        <v>0</v>
      </c>
      <c r="C4" s="4"/>
      <c r="D4" s="7"/>
      <c r="E4" s="7"/>
      <c r="F4" s="7"/>
    </row>
    <row r="5" spans="1:6">
      <c r="A5" s="8">
        <f>Evaporation!A5</f>
        <v>14702</v>
      </c>
      <c r="B5" s="14">
        <v>0</v>
      </c>
      <c r="C5" s="4"/>
      <c r="D5" s="7"/>
      <c r="E5" s="7"/>
      <c r="F5" s="7"/>
    </row>
    <row r="6" spans="1:6">
      <c r="A6" s="8">
        <f>Evaporation!A6</f>
        <v>14732</v>
      </c>
      <c r="B6" s="14">
        <v>0</v>
      </c>
      <c r="C6" s="4"/>
      <c r="D6" s="7"/>
      <c r="E6" s="7"/>
      <c r="F6" s="7"/>
    </row>
    <row r="7" spans="1:6">
      <c r="A7" s="8">
        <f>Evaporation!A7</f>
        <v>14763</v>
      </c>
      <c r="B7" s="14">
        <v>0</v>
      </c>
      <c r="C7" s="4"/>
      <c r="D7" s="7"/>
      <c r="E7" s="7"/>
      <c r="F7" s="7"/>
    </row>
    <row r="8" spans="1:6">
      <c r="A8" s="8">
        <f>Evaporation!A8</f>
        <v>14793</v>
      </c>
      <c r="B8" s="14">
        <v>0</v>
      </c>
      <c r="C8" s="4"/>
      <c r="D8" s="7"/>
      <c r="E8" s="7"/>
      <c r="F8" s="7"/>
    </row>
    <row r="9" spans="1:6">
      <c r="A9" s="8">
        <f>Evaporation!A9</f>
        <v>14824</v>
      </c>
      <c r="B9" s="14">
        <v>0</v>
      </c>
      <c r="C9" s="4"/>
      <c r="D9" s="7"/>
      <c r="E9" s="7"/>
      <c r="F9" s="7"/>
    </row>
    <row r="10" spans="1:6">
      <c r="A10" s="8">
        <f>Evaporation!A10</f>
        <v>14855</v>
      </c>
      <c r="B10" s="14">
        <v>0</v>
      </c>
      <c r="C10" s="4"/>
      <c r="D10" s="7"/>
      <c r="E10" s="7"/>
      <c r="F10" s="7"/>
    </row>
    <row r="11" spans="1:6">
      <c r="A11" s="8">
        <f>Evaporation!A11</f>
        <v>14885</v>
      </c>
      <c r="B11" s="14">
        <v>0</v>
      </c>
      <c r="C11" s="4"/>
      <c r="D11" s="7"/>
      <c r="E11" s="7"/>
      <c r="F11" s="7"/>
    </row>
    <row r="12" spans="1:6">
      <c r="A12" s="8">
        <f>Evaporation!A12</f>
        <v>14916</v>
      </c>
      <c r="B12" s="14">
        <v>0</v>
      </c>
      <c r="C12" s="4"/>
      <c r="D12" s="7"/>
      <c r="E12" s="7"/>
      <c r="F12" s="7"/>
    </row>
    <row r="13" spans="1:6">
      <c r="A13" s="8">
        <f>Evaporation!A13</f>
        <v>14946</v>
      </c>
      <c r="B13" s="14">
        <v>0</v>
      </c>
      <c r="C13" s="4"/>
      <c r="D13" s="7"/>
      <c r="E13" s="7"/>
      <c r="F13" s="7"/>
    </row>
    <row r="14" spans="1:6">
      <c r="A14" s="8">
        <f>Evaporation!A14</f>
        <v>14977</v>
      </c>
      <c r="B14" s="14">
        <v>0</v>
      </c>
      <c r="C14" s="4"/>
      <c r="D14" s="7"/>
      <c r="E14" s="7"/>
      <c r="F14" s="7"/>
    </row>
    <row r="15" spans="1:6">
      <c r="A15" s="8">
        <f>Evaporation!A15</f>
        <v>15008</v>
      </c>
      <c r="B15" s="14">
        <v>0</v>
      </c>
      <c r="C15" s="4"/>
      <c r="D15" s="7"/>
      <c r="E15" s="7"/>
      <c r="F15" s="7"/>
    </row>
    <row r="16" spans="1:6">
      <c r="A16" s="8">
        <f>Evaporation!A16</f>
        <v>15036</v>
      </c>
      <c r="B16" s="14">
        <v>0</v>
      </c>
      <c r="C16" s="4"/>
      <c r="D16" s="7"/>
      <c r="E16" s="7"/>
      <c r="F16" s="7"/>
    </row>
    <row r="17" spans="1:6">
      <c r="A17" s="8">
        <f>Evaporation!A17</f>
        <v>15067</v>
      </c>
      <c r="B17" s="14">
        <v>0</v>
      </c>
      <c r="C17" s="4"/>
      <c r="D17" s="7"/>
      <c r="E17" s="7"/>
      <c r="F17" s="7"/>
    </row>
    <row r="18" spans="1:6">
      <c r="A18" s="8">
        <f>Evaporation!A18</f>
        <v>15097</v>
      </c>
      <c r="B18" s="14">
        <v>0</v>
      </c>
      <c r="C18" s="4"/>
      <c r="D18" s="7"/>
      <c r="E18" s="7"/>
      <c r="F18" s="7"/>
    </row>
    <row r="19" spans="1:6">
      <c r="A19" s="8">
        <f>Evaporation!A19</f>
        <v>15128</v>
      </c>
      <c r="B19" s="14">
        <v>0</v>
      </c>
      <c r="C19" s="4"/>
      <c r="D19" s="7"/>
      <c r="E19" s="7"/>
      <c r="F19" s="7"/>
    </row>
    <row r="20" spans="1:6">
      <c r="A20" s="8">
        <f>Evaporation!A20</f>
        <v>15158</v>
      </c>
      <c r="B20" s="14">
        <v>0</v>
      </c>
      <c r="C20" s="4"/>
      <c r="D20" s="7"/>
      <c r="E20" s="7"/>
      <c r="F20" s="7"/>
    </row>
    <row r="21" spans="1:6">
      <c r="A21" s="8">
        <f>Evaporation!A21</f>
        <v>15189</v>
      </c>
      <c r="B21" s="14">
        <v>0</v>
      </c>
      <c r="C21" s="4"/>
      <c r="D21" s="7"/>
      <c r="E21" s="7"/>
      <c r="F21" s="7"/>
    </row>
    <row r="22" spans="1:6">
      <c r="A22" s="8">
        <f>Evaporation!A22</f>
        <v>15220</v>
      </c>
      <c r="B22" s="14">
        <v>0</v>
      </c>
      <c r="C22" s="4"/>
      <c r="D22" s="7"/>
      <c r="E22" s="7"/>
      <c r="F22" s="7"/>
    </row>
    <row r="23" spans="1:6">
      <c r="A23" s="8">
        <f>Evaporation!A23</f>
        <v>15250</v>
      </c>
      <c r="B23" s="14">
        <v>0</v>
      </c>
      <c r="C23" s="4"/>
      <c r="D23" s="7"/>
      <c r="E23" s="7"/>
      <c r="F23" s="7"/>
    </row>
    <row r="24" spans="1:6">
      <c r="A24" s="8">
        <f>Evaporation!A24</f>
        <v>15281</v>
      </c>
      <c r="B24" s="14">
        <v>0</v>
      </c>
      <c r="C24" s="4"/>
      <c r="D24" s="7"/>
      <c r="E24" s="7"/>
      <c r="F24" s="7"/>
    </row>
    <row r="25" spans="1:6">
      <c r="A25" s="8">
        <f>Evaporation!A25</f>
        <v>15311</v>
      </c>
      <c r="B25" s="14">
        <v>0</v>
      </c>
      <c r="C25" s="4"/>
      <c r="D25" s="7"/>
      <c r="E25" s="7"/>
      <c r="F25" s="7"/>
    </row>
    <row r="26" spans="1:6">
      <c r="A26" s="8">
        <f>Evaporation!A26</f>
        <v>15342</v>
      </c>
      <c r="B26" s="14">
        <v>0</v>
      </c>
      <c r="C26" s="4"/>
      <c r="D26" s="7"/>
      <c r="E26" s="7"/>
      <c r="F26" s="7"/>
    </row>
    <row r="27" spans="1:6">
      <c r="A27" s="8">
        <f>Evaporation!A27</f>
        <v>15373</v>
      </c>
      <c r="B27" s="14">
        <v>0</v>
      </c>
      <c r="C27" s="4"/>
      <c r="D27" s="7"/>
      <c r="E27" s="7"/>
      <c r="F27" s="7"/>
    </row>
    <row r="28" spans="1:6">
      <c r="A28" s="8">
        <f>Evaporation!A28</f>
        <v>15401</v>
      </c>
      <c r="B28" s="14">
        <v>0</v>
      </c>
      <c r="C28" s="4"/>
      <c r="D28" s="7"/>
      <c r="E28" s="7"/>
      <c r="F28" s="7"/>
    </row>
    <row r="29" spans="1:6">
      <c r="A29" s="8">
        <f>Evaporation!A29</f>
        <v>15432</v>
      </c>
      <c r="B29" s="14">
        <v>0</v>
      </c>
      <c r="C29" s="4"/>
      <c r="D29" s="7"/>
      <c r="E29" s="7"/>
      <c r="F29" s="7"/>
    </row>
    <row r="30" spans="1:6">
      <c r="A30" s="8">
        <f>Evaporation!A30</f>
        <v>15462</v>
      </c>
      <c r="B30" s="14">
        <v>0</v>
      </c>
      <c r="C30" s="4"/>
      <c r="D30" s="7"/>
      <c r="E30" s="7"/>
      <c r="F30" s="7"/>
    </row>
    <row r="31" spans="1:6">
      <c r="A31" s="8">
        <f>Evaporation!A31</f>
        <v>15493</v>
      </c>
      <c r="B31" s="14">
        <v>0</v>
      </c>
      <c r="C31" s="4"/>
      <c r="D31" s="7"/>
      <c r="E31" s="7"/>
      <c r="F31" s="7"/>
    </row>
    <row r="32" spans="1:6">
      <c r="A32" s="8">
        <f>Evaporation!A32</f>
        <v>15523</v>
      </c>
      <c r="B32" s="14">
        <v>0</v>
      </c>
      <c r="C32" s="4"/>
      <c r="D32" s="7"/>
      <c r="E32" s="7"/>
      <c r="F32" s="7"/>
    </row>
    <row r="33" spans="1:6">
      <c r="A33" s="8">
        <f>Evaporation!A33</f>
        <v>15554</v>
      </c>
      <c r="B33" s="14">
        <v>0</v>
      </c>
      <c r="C33" s="4"/>
      <c r="D33" s="7"/>
      <c r="E33" s="7"/>
      <c r="F33" s="7"/>
    </row>
    <row r="34" spans="1:6">
      <c r="A34" s="8">
        <f>Evaporation!A34</f>
        <v>15585</v>
      </c>
      <c r="B34" s="14">
        <v>0</v>
      </c>
      <c r="C34" s="4"/>
      <c r="D34" s="7"/>
      <c r="E34" s="7"/>
      <c r="F34" s="7"/>
    </row>
    <row r="35" spans="1:6">
      <c r="A35" s="8">
        <f>Evaporation!A35</f>
        <v>15615</v>
      </c>
      <c r="B35" s="14">
        <v>0</v>
      </c>
      <c r="C35" s="4"/>
      <c r="D35" s="7"/>
      <c r="E35" s="7"/>
      <c r="F35" s="7"/>
    </row>
    <row r="36" spans="1:6">
      <c r="A36" s="8">
        <f>Evaporation!A36</f>
        <v>15646</v>
      </c>
      <c r="B36" s="14">
        <v>0</v>
      </c>
      <c r="C36" s="4"/>
      <c r="D36" s="7"/>
      <c r="E36" s="7"/>
      <c r="F36" s="7"/>
    </row>
    <row r="37" spans="1:6">
      <c r="A37" s="8">
        <f>Evaporation!A37</f>
        <v>15676</v>
      </c>
      <c r="B37" s="14">
        <v>0</v>
      </c>
      <c r="C37" s="4"/>
      <c r="D37" s="7"/>
      <c r="E37" s="7"/>
      <c r="F37" s="7"/>
    </row>
    <row r="38" spans="1:6">
      <c r="A38" s="8">
        <f>Evaporation!A38</f>
        <v>15707</v>
      </c>
      <c r="B38" s="14">
        <v>0</v>
      </c>
      <c r="C38" s="4"/>
      <c r="D38" s="7"/>
      <c r="E38" s="7"/>
      <c r="F38" s="7"/>
    </row>
    <row r="39" spans="1:6">
      <c r="A39" s="8">
        <f>Evaporation!A39</f>
        <v>15738</v>
      </c>
      <c r="B39" s="14">
        <v>0</v>
      </c>
      <c r="C39" s="4"/>
      <c r="D39" s="7"/>
      <c r="E39" s="7"/>
      <c r="F39" s="7"/>
    </row>
    <row r="40" spans="1:6">
      <c r="A40" s="8">
        <f>Evaporation!A40</f>
        <v>15766</v>
      </c>
      <c r="B40" s="14">
        <v>0</v>
      </c>
      <c r="C40" s="4"/>
      <c r="D40" s="7"/>
      <c r="E40" s="7"/>
      <c r="F40" s="7"/>
    </row>
    <row r="41" spans="1:6">
      <c r="A41" s="8">
        <f>Evaporation!A41</f>
        <v>15797</v>
      </c>
      <c r="B41" s="14">
        <v>0</v>
      </c>
      <c r="C41" s="4"/>
      <c r="D41" s="7"/>
      <c r="E41" s="7"/>
      <c r="F41" s="7"/>
    </row>
    <row r="42" spans="1:6">
      <c r="A42" s="8">
        <f>Evaporation!A42</f>
        <v>15827</v>
      </c>
      <c r="B42" s="14">
        <v>0</v>
      </c>
      <c r="C42" s="4"/>
      <c r="D42" s="7"/>
      <c r="E42" s="7"/>
      <c r="F42" s="7"/>
    </row>
    <row r="43" spans="1:6">
      <c r="A43" s="8">
        <f>Evaporation!A43</f>
        <v>15858</v>
      </c>
      <c r="B43" s="14">
        <v>0</v>
      </c>
      <c r="C43" s="4"/>
      <c r="D43" s="7"/>
      <c r="E43" s="7"/>
      <c r="F43" s="7"/>
    </row>
    <row r="44" spans="1:6">
      <c r="A44" s="8">
        <f>Evaporation!A44</f>
        <v>15888</v>
      </c>
      <c r="B44" s="14">
        <v>0</v>
      </c>
      <c r="C44" s="4"/>
      <c r="D44" s="7"/>
      <c r="E44" s="7"/>
      <c r="F44" s="7"/>
    </row>
    <row r="45" spans="1:6">
      <c r="A45" s="8">
        <f>Evaporation!A45</f>
        <v>15919</v>
      </c>
      <c r="B45" s="14">
        <v>0</v>
      </c>
      <c r="C45" s="4"/>
      <c r="D45" s="7"/>
      <c r="E45" s="7"/>
      <c r="F45" s="7"/>
    </row>
    <row r="46" spans="1:6">
      <c r="A46" s="8">
        <f>Evaporation!A46</f>
        <v>15950</v>
      </c>
      <c r="B46" s="14">
        <v>0</v>
      </c>
      <c r="C46" s="4"/>
      <c r="D46" s="7"/>
      <c r="E46" s="7"/>
      <c r="F46" s="7"/>
    </row>
    <row r="47" spans="1:6">
      <c r="A47" s="8">
        <f>Evaporation!A47</f>
        <v>15980</v>
      </c>
      <c r="B47" s="14">
        <v>0</v>
      </c>
      <c r="C47" s="4"/>
      <c r="D47" s="7"/>
      <c r="E47" s="7"/>
      <c r="F47" s="7"/>
    </row>
    <row r="48" spans="1:6">
      <c r="A48" s="8">
        <f>Evaporation!A48</f>
        <v>16011</v>
      </c>
      <c r="B48" s="14">
        <v>0</v>
      </c>
      <c r="C48" s="4"/>
      <c r="D48" s="7"/>
      <c r="E48" s="7"/>
      <c r="F48" s="7"/>
    </row>
    <row r="49" spans="1:6">
      <c r="A49" s="8">
        <f>Evaporation!A49</f>
        <v>16041</v>
      </c>
      <c r="B49" s="14">
        <v>0</v>
      </c>
      <c r="C49" s="4"/>
      <c r="D49" s="7"/>
      <c r="E49" s="7"/>
      <c r="F49" s="7"/>
    </row>
    <row r="50" spans="1:6">
      <c r="A50" s="8">
        <f>Evaporation!A50</f>
        <v>16072</v>
      </c>
      <c r="B50" s="14">
        <v>0</v>
      </c>
      <c r="C50" s="4"/>
      <c r="D50" s="7"/>
      <c r="E50" s="7"/>
      <c r="F50" s="7"/>
    </row>
    <row r="51" spans="1:6">
      <c r="A51" s="8">
        <f>Evaporation!A51</f>
        <v>16103</v>
      </c>
      <c r="B51" s="14">
        <v>0</v>
      </c>
      <c r="C51" s="4"/>
      <c r="D51" s="7"/>
      <c r="E51" s="7"/>
      <c r="F51" s="7"/>
    </row>
    <row r="52" spans="1:6">
      <c r="A52" s="8">
        <f>Evaporation!A52</f>
        <v>16132</v>
      </c>
      <c r="B52" s="14">
        <v>0</v>
      </c>
      <c r="C52" s="4"/>
      <c r="D52" s="7"/>
      <c r="E52" s="7"/>
      <c r="F52" s="7"/>
    </row>
    <row r="53" spans="1:6">
      <c r="A53" s="8">
        <f>Evaporation!A53</f>
        <v>16163</v>
      </c>
      <c r="B53" s="14">
        <v>0</v>
      </c>
      <c r="C53" s="4"/>
      <c r="D53" s="7"/>
      <c r="E53" s="7"/>
      <c r="F53" s="7"/>
    </row>
    <row r="54" spans="1:6">
      <c r="A54" s="8">
        <f>Evaporation!A54</f>
        <v>16193</v>
      </c>
      <c r="B54" s="14">
        <v>0</v>
      </c>
      <c r="C54" s="4"/>
      <c r="D54" s="7"/>
      <c r="E54" s="7"/>
      <c r="F54" s="7"/>
    </row>
    <row r="55" spans="1:6">
      <c r="A55" s="8">
        <f>Evaporation!A55</f>
        <v>16224</v>
      </c>
      <c r="B55" s="14">
        <v>0</v>
      </c>
      <c r="C55" s="4"/>
      <c r="D55" s="7"/>
      <c r="E55" s="7"/>
      <c r="F55" s="7"/>
    </row>
    <row r="56" spans="1:6">
      <c r="A56" s="8">
        <f>Evaporation!A56</f>
        <v>16254</v>
      </c>
      <c r="B56" s="14">
        <v>0</v>
      </c>
      <c r="C56" s="4"/>
      <c r="D56" s="7"/>
      <c r="E56" s="7"/>
      <c r="F56" s="7"/>
    </row>
    <row r="57" spans="1:6">
      <c r="A57" s="8">
        <f>Evaporation!A57</f>
        <v>16285</v>
      </c>
      <c r="B57" s="14">
        <v>0</v>
      </c>
      <c r="C57" s="4"/>
      <c r="D57" s="7"/>
      <c r="E57" s="7"/>
      <c r="F57" s="7"/>
    </row>
    <row r="58" spans="1:6">
      <c r="A58" s="8">
        <f>Evaporation!A58</f>
        <v>16316</v>
      </c>
      <c r="B58" s="14">
        <v>0</v>
      </c>
      <c r="C58" s="4"/>
      <c r="D58" s="7"/>
      <c r="E58" s="7"/>
      <c r="F58" s="7"/>
    </row>
    <row r="59" spans="1:6">
      <c r="A59" s="8">
        <f>Evaporation!A59</f>
        <v>16346</v>
      </c>
      <c r="B59" s="14">
        <v>0</v>
      </c>
      <c r="C59" s="4"/>
      <c r="D59" s="7"/>
      <c r="E59" s="7"/>
      <c r="F59" s="7"/>
    </row>
    <row r="60" spans="1:6">
      <c r="A60" s="8">
        <f>Evaporation!A60</f>
        <v>16377</v>
      </c>
      <c r="B60" s="14">
        <v>0</v>
      </c>
      <c r="C60" s="4"/>
      <c r="D60" s="7"/>
      <c r="E60" s="7"/>
      <c r="F60" s="7"/>
    </row>
    <row r="61" spans="1:6">
      <c r="A61" s="8">
        <f>Evaporation!A61</f>
        <v>16407</v>
      </c>
      <c r="B61" s="14">
        <v>0</v>
      </c>
      <c r="C61" s="4"/>
      <c r="D61" s="7"/>
      <c r="E61" s="7"/>
      <c r="F61" s="7"/>
    </row>
    <row r="62" spans="1:6">
      <c r="A62" s="8">
        <f>Evaporation!A62</f>
        <v>16438</v>
      </c>
      <c r="B62" s="14">
        <v>0</v>
      </c>
      <c r="C62" s="4"/>
      <c r="D62" s="7"/>
      <c r="E62" s="7"/>
      <c r="F62" s="7"/>
    </row>
    <row r="63" spans="1:6">
      <c r="A63" s="8">
        <f>Evaporation!A63</f>
        <v>16469</v>
      </c>
      <c r="B63" s="14">
        <v>0</v>
      </c>
      <c r="C63" s="4"/>
      <c r="D63" s="7"/>
      <c r="E63" s="7"/>
      <c r="F63" s="7"/>
    </row>
    <row r="64" spans="1:6">
      <c r="A64" s="8">
        <f>Evaporation!A64</f>
        <v>16497</v>
      </c>
      <c r="B64" s="14">
        <v>0</v>
      </c>
      <c r="C64" s="4"/>
      <c r="D64" s="7"/>
      <c r="E64" s="7"/>
      <c r="F64" s="7"/>
    </row>
    <row r="65" spans="1:6">
      <c r="A65" s="8">
        <f>Evaporation!A65</f>
        <v>16528</v>
      </c>
      <c r="B65" s="14">
        <v>0</v>
      </c>
      <c r="C65" s="4"/>
      <c r="D65" s="7"/>
      <c r="E65" s="7"/>
      <c r="F65" s="7"/>
    </row>
    <row r="66" spans="1:6">
      <c r="A66" s="8">
        <f>Evaporation!A66</f>
        <v>16558</v>
      </c>
      <c r="B66" s="14">
        <v>0</v>
      </c>
      <c r="C66" s="4"/>
      <c r="D66" s="7"/>
      <c r="E66" s="7"/>
      <c r="F66" s="7"/>
    </row>
    <row r="67" spans="1:6">
      <c r="A67" s="8">
        <f>Evaporation!A67</f>
        <v>16589</v>
      </c>
      <c r="B67" s="14">
        <v>0</v>
      </c>
      <c r="C67" s="4"/>
      <c r="D67" s="7"/>
      <c r="E67" s="7"/>
      <c r="F67" s="7"/>
    </row>
    <row r="68" spans="1:6">
      <c r="A68" s="8">
        <f>Evaporation!A68</f>
        <v>16619</v>
      </c>
      <c r="B68" s="14">
        <v>0</v>
      </c>
      <c r="C68" s="4"/>
      <c r="D68" s="7"/>
      <c r="E68" s="7"/>
      <c r="F68" s="7"/>
    </row>
    <row r="69" spans="1:6">
      <c r="A69" s="8">
        <f>Evaporation!A69</f>
        <v>16650</v>
      </c>
      <c r="B69" s="14">
        <v>0</v>
      </c>
      <c r="C69" s="4"/>
      <c r="D69" s="7"/>
      <c r="E69" s="7"/>
      <c r="F69" s="7"/>
    </row>
    <row r="70" spans="1:6">
      <c r="A70" s="8">
        <f>Evaporation!A70</f>
        <v>16681</v>
      </c>
      <c r="B70" s="14">
        <v>0</v>
      </c>
      <c r="C70" s="4"/>
      <c r="D70" s="7"/>
      <c r="E70" s="7"/>
      <c r="F70" s="7"/>
    </row>
    <row r="71" spans="1:6">
      <c r="A71" s="8">
        <f>Evaporation!A71</f>
        <v>16711</v>
      </c>
      <c r="B71" s="14">
        <v>0</v>
      </c>
      <c r="C71" s="4"/>
      <c r="D71" s="7"/>
      <c r="E71" s="7"/>
      <c r="F71" s="7"/>
    </row>
    <row r="72" spans="1:6">
      <c r="A72" s="8">
        <f>Evaporation!A72</f>
        <v>16742</v>
      </c>
      <c r="B72" s="14">
        <v>0</v>
      </c>
      <c r="C72" s="4"/>
      <c r="D72" s="7"/>
      <c r="E72" s="7"/>
      <c r="F72" s="7"/>
    </row>
    <row r="73" spans="1:6">
      <c r="A73" s="8">
        <f>Evaporation!A73</f>
        <v>16772</v>
      </c>
      <c r="B73" s="14">
        <v>0</v>
      </c>
      <c r="C73" s="4"/>
      <c r="D73" s="7"/>
      <c r="E73" s="7"/>
      <c r="F73" s="7"/>
    </row>
    <row r="74" spans="1:6">
      <c r="A74" s="8">
        <f>Evaporation!A74</f>
        <v>16803</v>
      </c>
      <c r="B74" s="14">
        <v>0</v>
      </c>
      <c r="C74" s="4"/>
      <c r="D74" s="7"/>
      <c r="E74" s="7"/>
      <c r="F74" s="7"/>
    </row>
    <row r="75" spans="1:6">
      <c r="A75" s="8">
        <f>Evaporation!A75</f>
        <v>16834</v>
      </c>
      <c r="B75" s="14">
        <v>0</v>
      </c>
      <c r="C75" s="4"/>
      <c r="D75" s="7"/>
      <c r="E75" s="7"/>
      <c r="F75" s="7"/>
    </row>
    <row r="76" spans="1:6">
      <c r="A76" s="8">
        <f>Evaporation!A76</f>
        <v>16862</v>
      </c>
      <c r="B76" s="14">
        <v>0</v>
      </c>
      <c r="C76" s="4"/>
      <c r="D76" s="7"/>
      <c r="E76" s="7"/>
      <c r="F76" s="7"/>
    </row>
    <row r="77" spans="1:6">
      <c r="A77" s="8">
        <f>Evaporation!A77</f>
        <v>16893</v>
      </c>
      <c r="B77" s="14">
        <v>0</v>
      </c>
      <c r="C77" s="4"/>
      <c r="D77" s="7"/>
      <c r="E77" s="7"/>
      <c r="F77" s="7"/>
    </row>
    <row r="78" spans="1:6">
      <c r="A78" s="8">
        <f>Evaporation!A78</f>
        <v>16923</v>
      </c>
      <c r="B78" s="14">
        <v>0</v>
      </c>
      <c r="C78" s="4"/>
      <c r="D78" s="7"/>
      <c r="E78" s="7"/>
      <c r="F78" s="7"/>
    </row>
    <row r="79" spans="1:6">
      <c r="A79" s="8">
        <f>Evaporation!A79</f>
        <v>16954</v>
      </c>
      <c r="B79" s="14">
        <v>0</v>
      </c>
      <c r="C79" s="4"/>
      <c r="D79" s="7"/>
      <c r="E79" s="7"/>
      <c r="F79" s="7"/>
    </row>
    <row r="80" spans="1:6">
      <c r="A80" s="8">
        <f>Evaporation!A80</f>
        <v>16984</v>
      </c>
      <c r="B80" s="14">
        <v>0</v>
      </c>
      <c r="C80" s="4"/>
      <c r="D80" s="7"/>
      <c r="E80" s="7"/>
      <c r="F80" s="7"/>
    </row>
    <row r="81" spans="1:6">
      <c r="A81" s="8">
        <f>Evaporation!A81</f>
        <v>17015</v>
      </c>
      <c r="B81" s="14">
        <v>0</v>
      </c>
      <c r="C81" s="4"/>
      <c r="D81" s="7"/>
      <c r="E81" s="7"/>
      <c r="F81" s="7"/>
    </row>
    <row r="82" spans="1:6">
      <c r="A82" s="8">
        <f>Evaporation!A82</f>
        <v>17046</v>
      </c>
      <c r="B82" s="14">
        <v>0</v>
      </c>
      <c r="C82" s="4"/>
      <c r="D82" s="7"/>
      <c r="E82" s="7"/>
      <c r="F82" s="7"/>
    </row>
    <row r="83" spans="1:6">
      <c r="A83" s="8">
        <f>Evaporation!A83</f>
        <v>17076</v>
      </c>
      <c r="B83" s="14">
        <v>0</v>
      </c>
      <c r="C83" s="4"/>
      <c r="D83" s="7"/>
      <c r="E83" s="7"/>
      <c r="F83" s="7"/>
    </row>
    <row r="84" spans="1:6">
      <c r="A84" s="8">
        <f>Evaporation!A84</f>
        <v>17107</v>
      </c>
      <c r="B84" s="14">
        <v>0</v>
      </c>
      <c r="C84" s="4"/>
      <c r="D84" s="7"/>
      <c r="E84" s="7"/>
      <c r="F84" s="7"/>
    </row>
    <row r="85" spans="1:6">
      <c r="A85" s="8">
        <f>Evaporation!A85</f>
        <v>17137</v>
      </c>
      <c r="B85" s="14">
        <v>0</v>
      </c>
      <c r="C85" s="4"/>
      <c r="D85" s="7"/>
      <c r="E85" s="7"/>
      <c r="F85" s="7"/>
    </row>
    <row r="86" spans="1:6">
      <c r="A86" s="8">
        <f>Evaporation!A86</f>
        <v>17168</v>
      </c>
      <c r="B86" s="14">
        <v>0</v>
      </c>
      <c r="C86" s="4"/>
      <c r="D86" s="7"/>
      <c r="E86" s="7"/>
      <c r="F86" s="7"/>
    </row>
    <row r="87" spans="1:6">
      <c r="A87" s="8">
        <f>Evaporation!A87</f>
        <v>17199</v>
      </c>
      <c r="B87" s="14">
        <v>0</v>
      </c>
      <c r="C87" s="4"/>
      <c r="D87" s="7"/>
      <c r="E87" s="7"/>
      <c r="F87" s="7"/>
    </row>
    <row r="88" spans="1:6">
      <c r="A88" s="8">
        <f>Evaporation!A88</f>
        <v>17227</v>
      </c>
      <c r="B88" s="14">
        <v>0</v>
      </c>
      <c r="C88" s="4"/>
      <c r="D88" s="7"/>
      <c r="E88" s="7"/>
      <c r="F88" s="7"/>
    </row>
    <row r="89" spans="1:6">
      <c r="A89" s="8">
        <f>Evaporation!A89</f>
        <v>17258</v>
      </c>
      <c r="B89" s="14">
        <v>0</v>
      </c>
      <c r="C89" s="4"/>
      <c r="D89" s="7"/>
      <c r="E89" s="7"/>
      <c r="F89" s="7"/>
    </row>
    <row r="90" spans="1:6">
      <c r="A90" s="8">
        <f>Evaporation!A90</f>
        <v>17288</v>
      </c>
      <c r="B90" s="14">
        <v>0</v>
      </c>
      <c r="C90" s="4"/>
      <c r="D90" s="7"/>
      <c r="E90" s="7"/>
      <c r="F90" s="7"/>
    </row>
    <row r="91" spans="1:6">
      <c r="A91" s="8">
        <f>Evaporation!A91</f>
        <v>17319</v>
      </c>
      <c r="B91" s="14">
        <v>0</v>
      </c>
      <c r="C91" s="4"/>
      <c r="D91" s="7"/>
      <c r="E91" s="7"/>
      <c r="F91" s="7"/>
    </row>
    <row r="92" spans="1:6">
      <c r="A92" s="8">
        <f>Evaporation!A92</f>
        <v>17349</v>
      </c>
      <c r="B92" s="14">
        <v>0</v>
      </c>
      <c r="C92" s="4"/>
      <c r="D92" s="7"/>
      <c r="E92" s="7"/>
      <c r="F92" s="7"/>
    </row>
    <row r="93" spans="1:6">
      <c r="A93" s="8">
        <f>Evaporation!A93</f>
        <v>17380</v>
      </c>
      <c r="B93" s="14">
        <v>0</v>
      </c>
      <c r="C93" s="4"/>
      <c r="D93" s="7"/>
      <c r="E93" s="7"/>
      <c r="F93" s="7"/>
    </row>
    <row r="94" spans="1:6">
      <c r="A94" s="8">
        <f>Evaporation!A94</f>
        <v>17411</v>
      </c>
      <c r="B94" s="14">
        <v>0</v>
      </c>
      <c r="C94" s="4"/>
      <c r="D94" s="7"/>
      <c r="E94" s="7"/>
      <c r="F94" s="7"/>
    </row>
    <row r="95" spans="1:6">
      <c r="A95" s="8">
        <f>Evaporation!A95</f>
        <v>17441</v>
      </c>
      <c r="B95" s="14">
        <v>0</v>
      </c>
      <c r="C95" s="4"/>
      <c r="D95" s="7"/>
      <c r="E95" s="7"/>
      <c r="F95" s="7"/>
    </row>
    <row r="96" spans="1:6">
      <c r="A96" s="8">
        <f>Evaporation!A96</f>
        <v>17472</v>
      </c>
      <c r="B96" s="14">
        <v>0</v>
      </c>
      <c r="C96" s="4"/>
      <c r="D96" s="7"/>
      <c r="E96" s="7"/>
      <c r="F96" s="7"/>
    </row>
    <row r="97" spans="1:6">
      <c r="A97" s="8">
        <f>Evaporation!A97</f>
        <v>17502</v>
      </c>
      <c r="B97" s="14">
        <v>0</v>
      </c>
      <c r="C97" s="4"/>
      <c r="D97" s="7"/>
      <c r="E97" s="7"/>
      <c r="F97" s="7"/>
    </row>
    <row r="98" spans="1:6">
      <c r="A98" s="8">
        <f>Evaporation!A98</f>
        <v>17533</v>
      </c>
      <c r="B98" s="14">
        <v>0</v>
      </c>
      <c r="C98" s="4"/>
      <c r="D98" s="7"/>
      <c r="E98" s="7"/>
      <c r="F98" s="7"/>
    </row>
    <row r="99" spans="1:6">
      <c r="A99" s="8">
        <f>Evaporation!A99</f>
        <v>17564</v>
      </c>
      <c r="B99" s="14">
        <v>0</v>
      </c>
      <c r="C99" s="4"/>
      <c r="D99" s="7"/>
      <c r="E99" s="7"/>
      <c r="F99" s="7"/>
    </row>
    <row r="100" spans="1:6">
      <c r="A100" s="8">
        <f>Evaporation!A100</f>
        <v>17593</v>
      </c>
      <c r="B100" s="14">
        <v>0</v>
      </c>
      <c r="C100" s="4"/>
      <c r="D100" s="7"/>
      <c r="E100" s="7"/>
      <c r="F100" s="7"/>
    </row>
    <row r="101" spans="1:6">
      <c r="A101" s="8">
        <f>Evaporation!A101</f>
        <v>17624</v>
      </c>
      <c r="B101" s="14">
        <v>0</v>
      </c>
      <c r="C101" s="4"/>
      <c r="D101" s="7"/>
      <c r="E101" s="7"/>
      <c r="F101" s="7"/>
    </row>
    <row r="102" spans="1:6">
      <c r="A102" s="8">
        <f>Evaporation!A102</f>
        <v>17654</v>
      </c>
      <c r="B102" s="14">
        <v>0</v>
      </c>
      <c r="C102" s="4"/>
      <c r="D102" s="7"/>
      <c r="E102" s="7"/>
      <c r="F102" s="7"/>
    </row>
    <row r="103" spans="1:6">
      <c r="A103" s="8">
        <f>Evaporation!A103</f>
        <v>17685</v>
      </c>
      <c r="B103" s="14">
        <v>0</v>
      </c>
      <c r="C103" s="4"/>
      <c r="D103" s="7"/>
      <c r="E103" s="7"/>
      <c r="F103" s="7"/>
    </row>
    <row r="104" spans="1:6">
      <c r="A104" s="8">
        <f>Evaporation!A104</f>
        <v>17715</v>
      </c>
      <c r="B104" s="14">
        <v>0</v>
      </c>
      <c r="C104" s="4"/>
      <c r="D104" s="7"/>
      <c r="E104" s="7"/>
      <c r="F104" s="7"/>
    </row>
    <row r="105" spans="1:6">
      <c r="A105" s="8">
        <f>Evaporation!A105</f>
        <v>17746</v>
      </c>
      <c r="B105" s="14">
        <v>0</v>
      </c>
      <c r="C105" s="4"/>
      <c r="D105" s="7"/>
      <c r="E105" s="7"/>
      <c r="F105" s="7"/>
    </row>
    <row r="106" spans="1:6">
      <c r="A106" s="8">
        <f>Evaporation!A106</f>
        <v>17777</v>
      </c>
      <c r="B106" s="14">
        <v>0</v>
      </c>
      <c r="C106" s="4"/>
      <c r="D106" s="7"/>
      <c r="E106" s="7"/>
      <c r="F106" s="7"/>
    </row>
    <row r="107" spans="1:6">
      <c r="A107" s="8">
        <f>Evaporation!A107</f>
        <v>17807</v>
      </c>
      <c r="B107" s="14">
        <v>0</v>
      </c>
      <c r="C107" s="4"/>
      <c r="D107" s="7"/>
      <c r="E107" s="7"/>
      <c r="F107" s="7"/>
    </row>
    <row r="108" spans="1:6">
      <c r="A108" s="8">
        <f>Evaporation!A108</f>
        <v>17838</v>
      </c>
      <c r="B108" s="14">
        <v>0</v>
      </c>
      <c r="C108" s="4"/>
      <c r="D108" s="7"/>
      <c r="E108" s="7"/>
      <c r="F108" s="7"/>
    </row>
    <row r="109" spans="1:6">
      <c r="A109" s="8">
        <f>Evaporation!A109</f>
        <v>17868</v>
      </c>
      <c r="B109" s="14">
        <v>0</v>
      </c>
      <c r="C109" s="4"/>
      <c r="D109" s="7"/>
      <c r="E109" s="7"/>
      <c r="F109" s="7"/>
    </row>
    <row r="110" spans="1:6">
      <c r="A110" s="8">
        <f>Evaporation!A110</f>
        <v>17899</v>
      </c>
      <c r="B110" s="14">
        <v>0</v>
      </c>
      <c r="C110" s="4"/>
      <c r="D110" s="7"/>
      <c r="E110" s="7"/>
      <c r="F110" s="7"/>
    </row>
    <row r="111" spans="1:6">
      <c r="A111" s="8">
        <f>Evaporation!A111</f>
        <v>17930</v>
      </c>
      <c r="B111" s="14">
        <v>0</v>
      </c>
      <c r="C111" s="4"/>
      <c r="D111" s="7"/>
      <c r="E111" s="7"/>
      <c r="F111" s="7"/>
    </row>
    <row r="112" spans="1:6">
      <c r="A112" s="8">
        <f>Evaporation!A112</f>
        <v>17958</v>
      </c>
      <c r="B112" s="14">
        <v>0</v>
      </c>
      <c r="C112" s="4"/>
      <c r="D112" s="7"/>
      <c r="E112" s="7"/>
      <c r="F112" s="7"/>
    </row>
    <row r="113" spans="1:6">
      <c r="A113" s="8">
        <f>Evaporation!A113</f>
        <v>17989</v>
      </c>
      <c r="B113" s="14">
        <v>0</v>
      </c>
      <c r="C113" s="4"/>
      <c r="D113" s="7"/>
      <c r="E113" s="7"/>
      <c r="F113" s="7"/>
    </row>
    <row r="114" spans="1:6">
      <c r="A114" s="8">
        <f>Evaporation!A114</f>
        <v>18019</v>
      </c>
      <c r="B114" s="14">
        <v>0</v>
      </c>
      <c r="C114" s="4"/>
      <c r="D114" s="7"/>
      <c r="E114" s="7"/>
      <c r="F114" s="7"/>
    </row>
    <row r="115" spans="1:6">
      <c r="A115" s="8">
        <f>Evaporation!A115</f>
        <v>18050</v>
      </c>
      <c r="B115" s="14">
        <v>0</v>
      </c>
      <c r="C115" s="4"/>
      <c r="D115" s="7"/>
      <c r="E115" s="7"/>
      <c r="F115" s="7"/>
    </row>
    <row r="116" spans="1:6">
      <c r="A116" s="8">
        <f>Evaporation!A116</f>
        <v>18080</v>
      </c>
      <c r="B116" s="14">
        <v>0</v>
      </c>
      <c r="C116" s="4"/>
      <c r="D116" s="7"/>
      <c r="E116" s="7"/>
      <c r="F116" s="7"/>
    </row>
    <row r="117" spans="1:6">
      <c r="A117" s="8">
        <f>Evaporation!A117</f>
        <v>18111</v>
      </c>
      <c r="B117" s="14">
        <v>0</v>
      </c>
      <c r="C117" s="4"/>
      <c r="D117" s="7"/>
      <c r="E117" s="7"/>
      <c r="F117" s="7"/>
    </row>
    <row r="118" spans="1:6">
      <c r="A118" s="8">
        <f>Evaporation!A118</f>
        <v>18142</v>
      </c>
      <c r="B118" s="14">
        <v>0</v>
      </c>
      <c r="C118" s="4"/>
      <c r="D118" s="7"/>
      <c r="E118" s="7"/>
      <c r="F118" s="7"/>
    </row>
    <row r="119" spans="1:6">
      <c r="A119" s="8">
        <f>Evaporation!A119</f>
        <v>18172</v>
      </c>
      <c r="B119" s="14">
        <v>0</v>
      </c>
      <c r="C119" s="4"/>
      <c r="D119" s="7"/>
      <c r="E119" s="7"/>
      <c r="F119" s="7"/>
    </row>
    <row r="120" spans="1:6">
      <c r="A120" s="8">
        <f>Evaporation!A120</f>
        <v>18203</v>
      </c>
      <c r="B120" s="14">
        <v>0</v>
      </c>
      <c r="C120" s="4"/>
      <c r="D120" s="7"/>
      <c r="E120" s="7"/>
      <c r="F120" s="7"/>
    </row>
    <row r="121" spans="1:6">
      <c r="A121" s="8">
        <f>Evaporation!A121</f>
        <v>18233</v>
      </c>
      <c r="B121" s="14">
        <v>0</v>
      </c>
      <c r="C121" s="4"/>
      <c r="D121" s="7"/>
      <c r="E121" s="7"/>
      <c r="F121" s="7"/>
    </row>
    <row r="122" spans="1:6">
      <c r="A122" s="8">
        <f>Evaporation!A122</f>
        <v>18264</v>
      </c>
      <c r="B122" s="14">
        <v>0</v>
      </c>
      <c r="C122" s="4"/>
      <c r="D122" s="7"/>
      <c r="E122" s="7"/>
      <c r="F122" s="7"/>
    </row>
    <row r="123" spans="1:6">
      <c r="A123" s="8">
        <f>Evaporation!A123</f>
        <v>18295</v>
      </c>
      <c r="B123" s="14">
        <v>0</v>
      </c>
      <c r="C123" s="4"/>
      <c r="D123" s="7"/>
      <c r="E123" s="7"/>
      <c r="F123" s="7"/>
    </row>
    <row r="124" spans="1:6">
      <c r="A124" s="8">
        <f>Evaporation!A124</f>
        <v>18323</v>
      </c>
      <c r="B124" s="14">
        <v>0</v>
      </c>
      <c r="C124" s="4"/>
      <c r="D124" s="7"/>
      <c r="E124" s="7"/>
      <c r="F124" s="7"/>
    </row>
    <row r="125" spans="1:6">
      <c r="A125" s="8">
        <f>Evaporation!A125</f>
        <v>18354</v>
      </c>
      <c r="B125" s="14">
        <v>0</v>
      </c>
      <c r="C125" s="4"/>
      <c r="D125" s="7"/>
      <c r="E125" s="7"/>
      <c r="F125" s="7"/>
    </row>
    <row r="126" spans="1:6">
      <c r="A126" s="8">
        <f>Evaporation!A126</f>
        <v>18384</v>
      </c>
      <c r="B126" s="14">
        <v>0</v>
      </c>
      <c r="C126" s="4"/>
      <c r="D126" s="7"/>
      <c r="E126" s="7"/>
      <c r="F126" s="7"/>
    </row>
    <row r="127" spans="1:6">
      <c r="A127" s="8">
        <f>Evaporation!A127</f>
        <v>18415</v>
      </c>
      <c r="B127" s="14">
        <v>0</v>
      </c>
      <c r="C127" s="4"/>
      <c r="D127" s="7"/>
      <c r="E127" s="7"/>
      <c r="F127" s="7"/>
    </row>
    <row r="128" spans="1:6">
      <c r="A128" s="8">
        <f>Evaporation!A128</f>
        <v>18445</v>
      </c>
      <c r="B128" s="14">
        <v>0</v>
      </c>
      <c r="C128" s="4"/>
      <c r="D128" s="7"/>
      <c r="E128" s="7"/>
      <c r="F128" s="7"/>
    </row>
    <row r="129" spans="1:6">
      <c r="A129" s="8">
        <f>Evaporation!A129</f>
        <v>18476</v>
      </c>
      <c r="B129" s="14">
        <v>0</v>
      </c>
      <c r="C129" s="4"/>
      <c r="D129" s="7"/>
      <c r="E129" s="7"/>
      <c r="F129" s="7"/>
    </row>
    <row r="130" spans="1:6">
      <c r="A130" s="8">
        <f>Evaporation!A130</f>
        <v>18507</v>
      </c>
      <c r="B130" s="14">
        <v>0</v>
      </c>
      <c r="C130" s="4"/>
      <c r="D130" s="7"/>
      <c r="E130" s="7"/>
      <c r="F130" s="7"/>
    </row>
    <row r="131" spans="1:6">
      <c r="A131" s="8">
        <f>Evaporation!A131</f>
        <v>18537</v>
      </c>
      <c r="B131" s="14">
        <v>0</v>
      </c>
      <c r="C131" s="4"/>
      <c r="D131" s="7"/>
      <c r="E131" s="7"/>
      <c r="F131" s="7"/>
    </row>
    <row r="132" spans="1:6">
      <c r="A132" s="8">
        <f>Evaporation!A132</f>
        <v>18568</v>
      </c>
      <c r="B132" s="14">
        <v>0</v>
      </c>
      <c r="C132" s="4"/>
      <c r="D132" s="7"/>
      <c r="E132" s="7"/>
      <c r="F132" s="7"/>
    </row>
    <row r="133" spans="1:6">
      <c r="A133" s="8">
        <f>Evaporation!A133</f>
        <v>18598</v>
      </c>
      <c r="B133" s="14">
        <v>0</v>
      </c>
      <c r="C133" s="4"/>
      <c r="D133" s="7"/>
      <c r="E133" s="7"/>
      <c r="F133" s="7"/>
    </row>
    <row r="134" spans="1:6">
      <c r="A134" s="8">
        <f>Evaporation!A134</f>
        <v>18629</v>
      </c>
      <c r="B134" s="14">
        <v>0</v>
      </c>
      <c r="C134" s="4"/>
      <c r="D134" s="7"/>
      <c r="E134" s="7"/>
      <c r="F134" s="7"/>
    </row>
    <row r="135" spans="1:6">
      <c r="A135" s="8">
        <f>Evaporation!A135</f>
        <v>18660</v>
      </c>
      <c r="B135" s="14">
        <v>0</v>
      </c>
      <c r="C135" s="4"/>
      <c r="D135" s="7"/>
      <c r="E135" s="7"/>
      <c r="F135" s="7"/>
    </row>
    <row r="136" spans="1:6">
      <c r="A136" s="8">
        <f>Evaporation!A136</f>
        <v>18688</v>
      </c>
      <c r="B136" s="14">
        <v>0</v>
      </c>
      <c r="C136" s="4"/>
      <c r="D136" s="7"/>
      <c r="E136" s="7"/>
      <c r="F136" s="7"/>
    </row>
    <row r="137" spans="1:6">
      <c r="A137" s="8">
        <f>Evaporation!A137</f>
        <v>18719</v>
      </c>
      <c r="B137" s="14">
        <v>0</v>
      </c>
      <c r="C137" s="4"/>
      <c r="D137" s="7"/>
      <c r="E137" s="7"/>
      <c r="F137" s="7"/>
    </row>
    <row r="138" spans="1:6">
      <c r="A138" s="8">
        <f>Evaporation!A138</f>
        <v>18749</v>
      </c>
      <c r="B138" s="14">
        <v>0</v>
      </c>
      <c r="C138" s="4"/>
      <c r="D138" s="7"/>
      <c r="E138" s="7"/>
      <c r="F138" s="7"/>
    </row>
    <row r="139" spans="1:6">
      <c r="A139" s="8">
        <f>Evaporation!A139</f>
        <v>18780</v>
      </c>
      <c r="B139" s="14">
        <v>0</v>
      </c>
      <c r="C139" s="4"/>
      <c r="D139" s="7"/>
      <c r="E139" s="7"/>
      <c r="F139" s="7"/>
    </row>
    <row r="140" spans="1:6">
      <c r="A140" s="8">
        <f>Evaporation!A140</f>
        <v>18810</v>
      </c>
      <c r="B140" s="14">
        <v>0</v>
      </c>
      <c r="C140" s="4"/>
      <c r="D140" s="7"/>
      <c r="E140" s="7"/>
      <c r="F140" s="7"/>
    </row>
    <row r="141" spans="1:6">
      <c r="A141" s="8">
        <f>Evaporation!A141</f>
        <v>18841</v>
      </c>
      <c r="B141" s="14">
        <v>0</v>
      </c>
      <c r="C141" s="4"/>
      <c r="D141" s="7"/>
      <c r="E141" s="7"/>
      <c r="F141" s="7"/>
    </row>
    <row r="142" spans="1:6">
      <c r="A142" s="8">
        <f>Evaporation!A142</f>
        <v>18872</v>
      </c>
      <c r="B142" s="14">
        <v>0</v>
      </c>
      <c r="C142" s="4"/>
      <c r="D142" s="7"/>
      <c r="E142" s="7"/>
      <c r="F142" s="7"/>
    </row>
    <row r="143" spans="1:6">
      <c r="A143" s="8">
        <f>Evaporation!A143</f>
        <v>18902</v>
      </c>
      <c r="B143" s="14">
        <v>0</v>
      </c>
      <c r="C143" s="4"/>
      <c r="D143" s="7"/>
      <c r="E143" s="7"/>
      <c r="F143" s="7"/>
    </row>
    <row r="144" spans="1:6">
      <c r="A144" s="8">
        <f>Evaporation!A144</f>
        <v>18933</v>
      </c>
      <c r="B144" s="14">
        <v>0</v>
      </c>
      <c r="C144" s="4"/>
      <c r="D144" s="7"/>
      <c r="E144" s="7"/>
      <c r="F144" s="7"/>
    </row>
    <row r="145" spans="1:6">
      <c r="A145" s="8">
        <f>Evaporation!A145</f>
        <v>18963</v>
      </c>
      <c r="B145" s="14">
        <v>0</v>
      </c>
      <c r="C145" s="4"/>
      <c r="D145" s="7"/>
      <c r="E145" s="7"/>
      <c r="F145" s="7"/>
    </row>
    <row r="146" spans="1:6">
      <c r="A146" s="8">
        <f>Evaporation!A146</f>
        <v>18994</v>
      </c>
      <c r="B146" s="14">
        <v>0</v>
      </c>
      <c r="C146" s="4"/>
      <c r="D146" s="7"/>
      <c r="E146" s="7"/>
      <c r="F146" s="7"/>
    </row>
    <row r="147" spans="1:6">
      <c r="A147" s="8">
        <f>Evaporation!A147</f>
        <v>19025</v>
      </c>
      <c r="B147" s="14">
        <v>0</v>
      </c>
      <c r="C147" s="4"/>
      <c r="D147" s="7"/>
      <c r="E147" s="7"/>
      <c r="F147" s="7"/>
    </row>
    <row r="148" spans="1:6">
      <c r="A148" s="8">
        <f>Evaporation!A148</f>
        <v>19054</v>
      </c>
      <c r="B148" s="14">
        <v>0</v>
      </c>
      <c r="C148" s="4"/>
      <c r="D148" s="7"/>
      <c r="E148" s="7"/>
      <c r="F148" s="7"/>
    </row>
    <row r="149" spans="1:6">
      <c r="A149" s="8">
        <f>Evaporation!A149</f>
        <v>19085</v>
      </c>
      <c r="B149" s="14">
        <v>0</v>
      </c>
      <c r="C149" s="4"/>
      <c r="D149" s="7"/>
      <c r="E149" s="7"/>
      <c r="F149" s="7"/>
    </row>
    <row r="150" spans="1:6">
      <c r="A150" s="8">
        <f>Evaporation!A150</f>
        <v>19115</v>
      </c>
      <c r="B150" s="14">
        <v>0</v>
      </c>
      <c r="C150" s="4"/>
      <c r="D150" s="7"/>
      <c r="E150" s="7"/>
      <c r="F150" s="7"/>
    </row>
    <row r="151" spans="1:6">
      <c r="A151" s="8">
        <f>Evaporation!A151</f>
        <v>19146</v>
      </c>
      <c r="B151" s="14">
        <v>0</v>
      </c>
      <c r="C151" s="4"/>
      <c r="D151" s="7"/>
      <c r="E151" s="7"/>
      <c r="F151" s="7"/>
    </row>
    <row r="152" spans="1:6">
      <c r="A152" s="8">
        <f>Evaporation!A152</f>
        <v>19176</v>
      </c>
      <c r="B152" s="14">
        <v>0</v>
      </c>
      <c r="C152" s="4"/>
      <c r="D152" s="7"/>
      <c r="E152" s="7"/>
      <c r="F152" s="7"/>
    </row>
    <row r="153" spans="1:6">
      <c r="A153" s="8">
        <f>Evaporation!A153</f>
        <v>19207</v>
      </c>
      <c r="B153" s="14">
        <v>0</v>
      </c>
      <c r="C153" s="4"/>
      <c r="D153" s="7"/>
      <c r="E153" s="7"/>
      <c r="F153" s="7"/>
    </row>
    <row r="154" spans="1:6">
      <c r="A154" s="8">
        <f>Evaporation!A154</f>
        <v>19238</v>
      </c>
      <c r="B154" s="14">
        <v>0</v>
      </c>
      <c r="C154" s="4"/>
      <c r="D154" s="7"/>
      <c r="E154" s="7"/>
      <c r="F154" s="7"/>
    </row>
    <row r="155" spans="1:6">
      <c r="A155" s="8">
        <f>Evaporation!A155</f>
        <v>19268</v>
      </c>
      <c r="B155" s="14">
        <v>0</v>
      </c>
      <c r="C155" s="4"/>
      <c r="D155" s="7"/>
      <c r="E155" s="7"/>
      <c r="F155" s="7"/>
    </row>
    <row r="156" spans="1:6">
      <c r="A156" s="8">
        <f>Evaporation!A156</f>
        <v>19299</v>
      </c>
      <c r="B156" s="14">
        <v>0</v>
      </c>
      <c r="C156" s="4"/>
      <c r="D156" s="7"/>
      <c r="E156" s="7"/>
      <c r="F156" s="7"/>
    </row>
    <row r="157" spans="1:6">
      <c r="A157" s="8">
        <f>Evaporation!A157</f>
        <v>19329</v>
      </c>
      <c r="B157" s="14">
        <v>0</v>
      </c>
      <c r="C157" s="4"/>
      <c r="D157" s="7"/>
      <c r="E157" s="7"/>
      <c r="F157" s="7"/>
    </row>
    <row r="158" spans="1:6">
      <c r="A158" s="8">
        <f>Evaporation!A158</f>
        <v>19360</v>
      </c>
      <c r="B158" s="14">
        <v>0</v>
      </c>
      <c r="C158" s="4"/>
      <c r="D158" s="7"/>
      <c r="E158" s="7"/>
      <c r="F158" s="7"/>
    </row>
    <row r="159" spans="1:6">
      <c r="A159" s="8">
        <f>Evaporation!A159</f>
        <v>19391</v>
      </c>
      <c r="B159" s="14">
        <v>0</v>
      </c>
      <c r="C159" s="4"/>
      <c r="D159" s="7"/>
      <c r="E159" s="7"/>
      <c r="F159" s="7"/>
    </row>
    <row r="160" spans="1:6">
      <c r="A160" s="8">
        <f>Evaporation!A160</f>
        <v>19419</v>
      </c>
      <c r="B160" s="14">
        <v>0</v>
      </c>
      <c r="C160" s="4"/>
      <c r="D160" s="7"/>
      <c r="E160" s="7"/>
      <c r="F160" s="7"/>
    </row>
    <row r="161" spans="1:6">
      <c r="A161" s="8">
        <f>Evaporation!A161</f>
        <v>19450</v>
      </c>
      <c r="B161" s="14">
        <v>0</v>
      </c>
      <c r="C161" s="4"/>
      <c r="D161" s="7"/>
      <c r="E161" s="7"/>
      <c r="F161" s="7"/>
    </row>
    <row r="162" spans="1:6">
      <c r="A162" s="8">
        <f>Evaporation!A162</f>
        <v>19480</v>
      </c>
      <c r="B162" s="14">
        <v>0</v>
      </c>
      <c r="C162" s="4"/>
      <c r="D162" s="7"/>
      <c r="E162" s="7"/>
      <c r="F162" s="7"/>
    </row>
    <row r="163" spans="1:6">
      <c r="A163" s="8">
        <f>Evaporation!A163</f>
        <v>19511</v>
      </c>
      <c r="B163" s="14">
        <v>0</v>
      </c>
      <c r="C163" s="4"/>
      <c r="D163" s="7"/>
      <c r="E163" s="7"/>
      <c r="F163" s="7"/>
    </row>
    <row r="164" spans="1:6">
      <c r="A164" s="8">
        <f>Evaporation!A164</f>
        <v>19541</v>
      </c>
      <c r="B164" s="14">
        <v>0</v>
      </c>
      <c r="C164" s="4"/>
      <c r="D164" s="7"/>
      <c r="E164" s="7"/>
      <c r="F164" s="7"/>
    </row>
    <row r="165" spans="1:6">
      <c r="A165" s="8">
        <f>Evaporation!A165</f>
        <v>19572</v>
      </c>
      <c r="B165" s="14">
        <v>0</v>
      </c>
      <c r="C165" s="4"/>
      <c r="D165" s="7"/>
      <c r="E165" s="7"/>
      <c r="F165" s="7"/>
    </row>
    <row r="166" spans="1:6">
      <c r="A166" s="8">
        <f>Evaporation!A166</f>
        <v>19603</v>
      </c>
      <c r="B166" s="14">
        <v>0</v>
      </c>
      <c r="C166" s="4"/>
      <c r="D166" s="7"/>
      <c r="E166" s="7"/>
      <c r="F166" s="7"/>
    </row>
    <row r="167" spans="1:6">
      <c r="A167" s="8">
        <f>Evaporation!A167</f>
        <v>19633</v>
      </c>
      <c r="B167" s="14">
        <v>0</v>
      </c>
      <c r="C167" s="4"/>
      <c r="D167" s="7"/>
      <c r="E167" s="7"/>
      <c r="F167" s="7"/>
    </row>
    <row r="168" spans="1:6">
      <c r="A168" s="8">
        <f>Evaporation!A168</f>
        <v>19664</v>
      </c>
      <c r="B168" s="14">
        <v>0</v>
      </c>
      <c r="C168" s="4"/>
      <c r="D168" s="7"/>
      <c r="E168" s="7"/>
      <c r="F168" s="7"/>
    </row>
    <row r="169" spans="1:6">
      <c r="A169" s="8">
        <f>Evaporation!A169</f>
        <v>19694</v>
      </c>
      <c r="B169" s="14">
        <v>0</v>
      </c>
      <c r="C169" s="4"/>
      <c r="D169" s="7"/>
      <c r="E169" s="7"/>
      <c r="F169" s="7"/>
    </row>
    <row r="170" spans="1:6">
      <c r="A170" s="8">
        <f>Evaporation!A170</f>
        <v>19725</v>
      </c>
      <c r="B170" s="14">
        <v>0</v>
      </c>
      <c r="C170" s="4"/>
      <c r="D170" s="7"/>
      <c r="E170" s="7"/>
      <c r="F170" s="7"/>
    </row>
    <row r="171" spans="1:6">
      <c r="A171" s="8">
        <f>Evaporation!A171</f>
        <v>19756</v>
      </c>
      <c r="B171" s="14">
        <v>0</v>
      </c>
      <c r="C171" s="4"/>
      <c r="D171" s="7"/>
      <c r="E171" s="7"/>
      <c r="F171" s="7"/>
    </row>
    <row r="172" spans="1:6">
      <c r="A172" s="8">
        <f>Evaporation!A172</f>
        <v>19784</v>
      </c>
      <c r="B172" s="14">
        <v>0</v>
      </c>
      <c r="C172" s="4"/>
      <c r="D172" s="7"/>
      <c r="E172" s="7"/>
      <c r="F172" s="7"/>
    </row>
    <row r="173" spans="1:6">
      <c r="A173" s="8">
        <f>Evaporation!A173</f>
        <v>19815</v>
      </c>
      <c r="B173" s="14">
        <v>0</v>
      </c>
      <c r="C173" s="4"/>
      <c r="D173" s="7"/>
      <c r="E173" s="7"/>
      <c r="F173" s="7"/>
    </row>
    <row r="174" spans="1:6">
      <c r="A174" s="8">
        <f>Evaporation!A174</f>
        <v>19845</v>
      </c>
      <c r="B174" s="14">
        <v>0</v>
      </c>
      <c r="C174" s="4"/>
      <c r="D174" s="7"/>
      <c r="E174" s="7"/>
      <c r="F174" s="7"/>
    </row>
    <row r="175" spans="1:6">
      <c r="A175" s="8">
        <f>Evaporation!A175</f>
        <v>19876</v>
      </c>
      <c r="B175" s="14">
        <v>0</v>
      </c>
      <c r="C175" s="4"/>
      <c r="D175" s="7"/>
      <c r="E175" s="7"/>
      <c r="F175" s="7"/>
    </row>
    <row r="176" spans="1:6">
      <c r="A176" s="8">
        <f>Evaporation!A176</f>
        <v>19906</v>
      </c>
      <c r="B176" s="14">
        <v>0</v>
      </c>
      <c r="C176" s="4"/>
      <c r="D176" s="7"/>
      <c r="E176" s="7"/>
      <c r="F176" s="7"/>
    </row>
    <row r="177" spans="1:6">
      <c r="A177" s="8">
        <f>Evaporation!A177</f>
        <v>19937</v>
      </c>
      <c r="B177" s="14">
        <v>0</v>
      </c>
      <c r="C177" s="4"/>
      <c r="D177" s="7"/>
      <c r="E177" s="7"/>
      <c r="F177" s="7"/>
    </row>
    <row r="178" spans="1:6">
      <c r="A178" s="8">
        <f>Evaporation!A178</f>
        <v>19968</v>
      </c>
      <c r="B178" s="14">
        <v>0</v>
      </c>
      <c r="C178" s="4"/>
      <c r="D178" s="7"/>
      <c r="E178" s="7"/>
      <c r="F178" s="7"/>
    </row>
    <row r="179" spans="1:6">
      <c r="A179" s="8">
        <f>Evaporation!A179</f>
        <v>19998</v>
      </c>
      <c r="B179" s="14">
        <v>0</v>
      </c>
      <c r="C179" s="4"/>
      <c r="D179" s="7"/>
      <c r="E179" s="7"/>
      <c r="F179" s="7"/>
    </row>
    <row r="180" spans="1:6">
      <c r="A180" s="8">
        <f>Evaporation!A180</f>
        <v>20029</v>
      </c>
      <c r="B180" s="14">
        <v>0</v>
      </c>
      <c r="C180" s="4"/>
      <c r="D180" s="7"/>
      <c r="E180" s="7"/>
      <c r="F180" s="7"/>
    </row>
    <row r="181" spans="1:6">
      <c r="A181" s="8">
        <f>Evaporation!A181</f>
        <v>20059</v>
      </c>
      <c r="B181" s="14">
        <v>0</v>
      </c>
      <c r="C181" s="4"/>
      <c r="D181" s="7"/>
      <c r="E181" s="7"/>
      <c r="F181" s="7"/>
    </row>
    <row r="182" spans="1:6">
      <c r="A182" s="8">
        <f>Evaporation!A182</f>
        <v>20090</v>
      </c>
      <c r="B182" s="14">
        <v>0</v>
      </c>
      <c r="C182" s="4"/>
      <c r="D182" s="7"/>
      <c r="E182" s="7"/>
      <c r="F182" s="7"/>
    </row>
    <row r="183" spans="1:6">
      <c r="A183" s="8">
        <f>Evaporation!A183</f>
        <v>20121</v>
      </c>
      <c r="B183" s="14">
        <v>0</v>
      </c>
      <c r="C183" s="4"/>
      <c r="D183" s="7"/>
      <c r="E183" s="7"/>
      <c r="F183" s="7"/>
    </row>
    <row r="184" spans="1:6">
      <c r="A184" s="8">
        <f>Evaporation!A184</f>
        <v>20149</v>
      </c>
      <c r="B184" s="14">
        <v>0</v>
      </c>
      <c r="C184" s="4"/>
      <c r="D184" s="7"/>
      <c r="E184" s="7"/>
      <c r="F184" s="7"/>
    </row>
    <row r="185" spans="1:6">
      <c r="A185" s="8">
        <f>Evaporation!A185</f>
        <v>20180</v>
      </c>
      <c r="B185" s="14">
        <v>0</v>
      </c>
      <c r="C185" s="4"/>
      <c r="D185" s="7"/>
      <c r="E185" s="7"/>
      <c r="F185" s="7"/>
    </row>
    <row r="186" spans="1:6">
      <c r="A186" s="8">
        <f>Evaporation!A186</f>
        <v>20210</v>
      </c>
      <c r="B186" s="14">
        <v>0</v>
      </c>
      <c r="C186" s="4"/>
      <c r="D186" s="7"/>
      <c r="E186" s="7"/>
      <c r="F186" s="7"/>
    </row>
    <row r="187" spans="1:6">
      <c r="A187" s="8">
        <f>Evaporation!A187</f>
        <v>20241</v>
      </c>
      <c r="B187" s="14">
        <v>0</v>
      </c>
      <c r="C187" s="4"/>
      <c r="D187" s="7"/>
      <c r="E187" s="7"/>
      <c r="F187" s="7"/>
    </row>
    <row r="188" spans="1:6">
      <c r="A188" s="8">
        <f>Evaporation!A188</f>
        <v>20271</v>
      </c>
      <c r="B188" s="14">
        <v>0</v>
      </c>
      <c r="C188" s="4"/>
      <c r="D188" s="7"/>
      <c r="E188" s="7"/>
      <c r="F188" s="7"/>
    </row>
    <row r="189" spans="1:6">
      <c r="A189" s="8">
        <f>Evaporation!A189</f>
        <v>20302</v>
      </c>
      <c r="B189" s="14">
        <v>0</v>
      </c>
      <c r="C189" s="4"/>
      <c r="D189" s="7"/>
      <c r="E189" s="7"/>
      <c r="F189" s="7"/>
    </row>
    <row r="190" spans="1:6">
      <c r="A190" s="8">
        <f>Evaporation!A190</f>
        <v>20333</v>
      </c>
      <c r="B190" s="14">
        <v>0</v>
      </c>
      <c r="C190" s="4"/>
      <c r="D190" s="7"/>
      <c r="E190" s="7"/>
      <c r="F190" s="7"/>
    </row>
    <row r="191" spans="1:6">
      <c r="A191" s="8">
        <f>Evaporation!A191</f>
        <v>20363</v>
      </c>
      <c r="B191" s="14">
        <v>0</v>
      </c>
      <c r="C191" s="4"/>
      <c r="D191" s="7"/>
      <c r="E191" s="7"/>
      <c r="F191" s="7"/>
    </row>
    <row r="192" spans="1:6">
      <c r="A192" s="8">
        <f>Evaporation!A192</f>
        <v>20394</v>
      </c>
      <c r="B192" s="14">
        <v>0</v>
      </c>
      <c r="C192" s="4"/>
      <c r="D192" s="7"/>
      <c r="E192" s="7"/>
      <c r="F192" s="7"/>
    </row>
    <row r="193" spans="1:6">
      <c r="A193" s="8">
        <f>Evaporation!A193</f>
        <v>20424</v>
      </c>
      <c r="B193" s="14">
        <v>0</v>
      </c>
      <c r="C193" s="4"/>
      <c r="D193" s="7"/>
      <c r="E193" s="7"/>
      <c r="F193" s="7"/>
    </row>
    <row r="194" spans="1:6">
      <c r="A194" s="8">
        <f>Evaporation!A194</f>
        <v>20455</v>
      </c>
      <c r="B194" s="14">
        <v>0</v>
      </c>
      <c r="C194" s="4"/>
      <c r="D194" s="7"/>
      <c r="E194" s="7"/>
      <c r="F194" s="7"/>
    </row>
    <row r="195" spans="1:6">
      <c r="A195" s="8">
        <f>Evaporation!A195</f>
        <v>20486</v>
      </c>
      <c r="B195" s="14">
        <v>0</v>
      </c>
      <c r="C195" s="4"/>
      <c r="D195" s="7"/>
      <c r="E195" s="7"/>
      <c r="F195" s="7"/>
    </row>
    <row r="196" spans="1:6">
      <c r="A196" s="8">
        <f>Evaporation!A196</f>
        <v>20515</v>
      </c>
      <c r="B196" s="14">
        <v>0</v>
      </c>
      <c r="C196" s="4"/>
      <c r="D196" s="7"/>
      <c r="E196" s="7"/>
      <c r="F196" s="7"/>
    </row>
    <row r="197" spans="1:6">
      <c r="A197" s="8">
        <f>Evaporation!A197</f>
        <v>20546</v>
      </c>
      <c r="B197" s="14">
        <v>0</v>
      </c>
      <c r="C197" s="4"/>
      <c r="D197" s="7"/>
      <c r="E197" s="7"/>
      <c r="F197" s="7"/>
    </row>
    <row r="198" spans="1:6">
      <c r="A198" s="8">
        <f>Evaporation!A198</f>
        <v>20576</v>
      </c>
      <c r="B198" s="14">
        <v>0</v>
      </c>
      <c r="C198" s="4"/>
      <c r="D198" s="7"/>
      <c r="E198" s="7"/>
      <c r="F198" s="7"/>
    </row>
    <row r="199" spans="1:6">
      <c r="A199" s="8">
        <f>Evaporation!A199</f>
        <v>20607</v>
      </c>
      <c r="B199" s="14">
        <v>0</v>
      </c>
      <c r="C199" s="4"/>
      <c r="D199" s="7"/>
      <c r="E199" s="7"/>
      <c r="F199" s="7"/>
    </row>
    <row r="200" spans="1:6">
      <c r="A200" s="8">
        <f>Evaporation!A200</f>
        <v>20637</v>
      </c>
      <c r="B200" s="14">
        <v>0</v>
      </c>
      <c r="C200" s="4"/>
      <c r="D200" s="7"/>
      <c r="E200" s="7"/>
      <c r="F200" s="7"/>
    </row>
    <row r="201" spans="1:6">
      <c r="A201" s="8">
        <f>Evaporation!A201</f>
        <v>20668</v>
      </c>
      <c r="B201" s="14">
        <v>0</v>
      </c>
      <c r="C201" s="4"/>
      <c r="D201" s="7"/>
      <c r="E201" s="7"/>
      <c r="F201" s="7"/>
    </row>
    <row r="202" spans="1:6">
      <c r="A202" s="8">
        <f>Evaporation!A202</f>
        <v>20699</v>
      </c>
      <c r="B202" s="14">
        <v>0</v>
      </c>
      <c r="C202" s="4"/>
      <c r="D202" s="7"/>
      <c r="E202" s="7"/>
      <c r="F202" s="7"/>
    </row>
    <row r="203" spans="1:6">
      <c r="A203" s="8">
        <f>Evaporation!A203</f>
        <v>20729</v>
      </c>
      <c r="B203" s="14">
        <v>0</v>
      </c>
      <c r="C203" s="4"/>
      <c r="D203" s="7"/>
      <c r="E203" s="7"/>
      <c r="F203" s="7"/>
    </row>
    <row r="204" spans="1:6">
      <c r="A204" s="8">
        <f>Evaporation!A204</f>
        <v>20760</v>
      </c>
      <c r="B204" s="14">
        <v>0</v>
      </c>
      <c r="C204" s="4"/>
      <c r="D204" s="7"/>
      <c r="E204" s="7"/>
      <c r="F204" s="7"/>
    </row>
    <row r="205" spans="1:6">
      <c r="A205" s="8">
        <f>Evaporation!A205</f>
        <v>20790</v>
      </c>
      <c r="B205" s="14">
        <v>0</v>
      </c>
      <c r="C205" s="4"/>
      <c r="D205" s="7"/>
      <c r="E205" s="7"/>
      <c r="F205" s="7"/>
    </row>
    <row r="206" spans="1:6">
      <c r="A206" s="8">
        <f>Evaporation!A206</f>
        <v>20821</v>
      </c>
      <c r="B206" s="14">
        <v>0</v>
      </c>
      <c r="C206" s="4"/>
      <c r="D206" s="7"/>
      <c r="E206" s="7"/>
      <c r="F206" s="7"/>
    </row>
    <row r="207" spans="1:6">
      <c r="A207" s="8">
        <f>Evaporation!A207</f>
        <v>20852</v>
      </c>
      <c r="B207" s="14">
        <v>0</v>
      </c>
      <c r="C207" s="4"/>
      <c r="D207" s="7"/>
      <c r="E207" s="7"/>
      <c r="F207" s="7"/>
    </row>
    <row r="208" spans="1:6">
      <c r="A208" s="8">
        <f>Evaporation!A208</f>
        <v>20880</v>
      </c>
      <c r="B208" s="14">
        <v>0</v>
      </c>
      <c r="C208" s="4"/>
      <c r="D208" s="7"/>
      <c r="E208" s="7"/>
      <c r="F208" s="7"/>
    </row>
    <row r="209" spans="1:6">
      <c r="A209" s="8">
        <f>Evaporation!A209</f>
        <v>20911</v>
      </c>
      <c r="B209" s="14">
        <v>0</v>
      </c>
      <c r="C209" s="4"/>
      <c r="D209" s="7"/>
      <c r="E209" s="7"/>
      <c r="F209" s="7"/>
    </row>
    <row r="210" spans="1:6">
      <c r="A210" s="8">
        <f>Evaporation!A210</f>
        <v>20941</v>
      </c>
      <c r="B210" s="14">
        <v>0</v>
      </c>
      <c r="C210" s="4"/>
      <c r="D210" s="7"/>
      <c r="E210" s="7"/>
      <c r="F210" s="7"/>
    </row>
    <row r="211" spans="1:6">
      <c r="A211" s="8">
        <f>Evaporation!A211</f>
        <v>20972</v>
      </c>
      <c r="B211" s="14">
        <v>0</v>
      </c>
      <c r="C211" s="4"/>
      <c r="D211" s="7"/>
      <c r="E211" s="7"/>
      <c r="F211" s="7"/>
    </row>
    <row r="212" spans="1:6">
      <c r="A212" s="8">
        <f>Evaporation!A212</f>
        <v>21002</v>
      </c>
      <c r="B212" s="14">
        <v>0</v>
      </c>
      <c r="C212" s="4"/>
      <c r="D212" s="7"/>
      <c r="E212" s="7"/>
      <c r="F212" s="7"/>
    </row>
    <row r="213" spans="1:6">
      <c r="A213" s="8">
        <f>Evaporation!A213</f>
        <v>21033</v>
      </c>
      <c r="B213" s="14">
        <v>0</v>
      </c>
      <c r="C213" s="4"/>
      <c r="D213" s="7"/>
      <c r="E213" s="7"/>
      <c r="F213" s="7"/>
    </row>
    <row r="214" spans="1:6">
      <c r="A214" s="8">
        <f>Evaporation!A214</f>
        <v>21064</v>
      </c>
      <c r="B214" s="14">
        <v>0</v>
      </c>
      <c r="C214" s="4"/>
      <c r="D214" s="7"/>
      <c r="E214" s="7"/>
      <c r="F214" s="7"/>
    </row>
    <row r="215" spans="1:6">
      <c r="A215" s="8">
        <f>Evaporation!A215</f>
        <v>21094</v>
      </c>
      <c r="B215" s="14">
        <v>0</v>
      </c>
      <c r="C215" s="4"/>
      <c r="D215" s="7"/>
      <c r="E215" s="7"/>
      <c r="F215" s="7"/>
    </row>
    <row r="216" spans="1:6">
      <c r="A216" s="8">
        <f>Evaporation!A216</f>
        <v>21125</v>
      </c>
      <c r="B216" s="14">
        <v>0</v>
      </c>
      <c r="C216" s="4"/>
      <c r="D216" s="7"/>
      <c r="E216" s="7"/>
      <c r="F216" s="7"/>
    </row>
    <row r="217" spans="1:6">
      <c r="A217" s="8">
        <f>Evaporation!A217</f>
        <v>21155</v>
      </c>
      <c r="B217" s="14">
        <v>0</v>
      </c>
      <c r="C217" s="4"/>
      <c r="D217" s="7"/>
      <c r="E217" s="7"/>
      <c r="F217" s="7"/>
    </row>
    <row r="218" spans="1:6">
      <c r="A218" s="8">
        <f>Evaporation!A218</f>
        <v>21186</v>
      </c>
      <c r="B218" s="14">
        <v>0</v>
      </c>
      <c r="C218" s="4"/>
      <c r="D218" s="7"/>
      <c r="E218" s="7"/>
      <c r="F218" s="7"/>
    </row>
    <row r="219" spans="1:6">
      <c r="A219" s="8">
        <f>Evaporation!A219</f>
        <v>21217</v>
      </c>
      <c r="B219" s="14">
        <v>0</v>
      </c>
      <c r="C219" s="4"/>
      <c r="D219" s="7"/>
      <c r="E219" s="7"/>
      <c r="F219" s="7"/>
    </row>
    <row r="220" spans="1:6">
      <c r="A220" s="8">
        <f>Evaporation!A220</f>
        <v>21245</v>
      </c>
      <c r="B220" s="14">
        <v>0</v>
      </c>
      <c r="C220" s="4"/>
      <c r="D220" s="7"/>
      <c r="E220" s="7"/>
      <c r="F220" s="7"/>
    </row>
    <row r="221" spans="1:6">
      <c r="A221" s="8">
        <f>Evaporation!A221</f>
        <v>21276</v>
      </c>
      <c r="B221" s="14">
        <v>0</v>
      </c>
      <c r="C221" s="4"/>
      <c r="D221" s="7"/>
      <c r="E221" s="7"/>
      <c r="F221" s="7"/>
    </row>
    <row r="222" spans="1:6">
      <c r="A222" s="8">
        <f>Evaporation!A222</f>
        <v>21306</v>
      </c>
      <c r="B222" s="14">
        <v>0</v>
      </c>
      <c r="C222" s="4"/>
      <c r="D222" s="7"/>
      <c r="E222" s="7"/>
      <c r="F222" s="7"/>
    </row>
    <row r="223" spans="1:6">
      <c r="A223" s="8">
        <f>Evaporation!A223</f>
        <v>21337</v>
      </c>
      <c r="B223" s="14">
        <v>0</v>
      </c>
      <c r="C223" s="4"/>
      <c r="D223" s="7"/>
      <c r="E223" s="7"/>
      <c r="F223" s="7"/>
    </row>
    <row r="224" spans="1:6">
      <c r="A224" s="8">
        <f>Evaporation!A224</f>
        <v>21367</v>
      </c>
      <c r="B224" s="14">
        <v>0</v>
      </c>
      <c r="C224" s="4"/>
      <c r="D224" s="7"/>
      <c r="E224" s="7"/>
      <c r="F224" s="7"/>
    </row>
    <row r="225" spans="1:6">
      <c r="A225" s="8">
        <f>Evaporation!A225</f>
        <v>21398</v>
      </c>
      <c r="B225" s="14">
        <v>0</v>
      </c>
      <c r="C225" s="4"/>
      <c r="D225" s="7"/>
      <c r="E225" s="7"/>
      <c r="F225" s="7"/>
    </row>
    <row r="226" spans="1:6">
      <c r="A226" s="8">
        <f>Evaporation!A226</f>
        <v>21429</v>
      </c>
      <c r="B226" s="14">
        <v>0</v>
      </c>
      <c r="C226" s="4"/>
      <c r="D226" s="7"/>
      <c r="E226" s="7"/>
      <c r="F226" s="7"/>
    </row>
    <row r="227" spans="1:6">
      <c r="A227" s="8">
        <f>Evaporation!A227</f>
        <v>21459</v>
      </c>
      <c r="B227" s="14">
        <v>0</v>
      </c>
      <c r="C227" s="4"/>
      <c r="D227" s="7"/>
      <c r="E227" s="7"/>
      <c r="F227" s="7"/>
    </row>
    <row r="228" spans="1:6">
      <c r="A228" s="8">
        <f>Evaporation!A228</f>
        <v>21490</v>
      </c>
      <c r="B228" s="14">
        <v>0</v>
      </c>
      <c r="C228" s="4"/>
      <c r="D228" s="7"/>
      <c r="E228" s="7"/>
      <c r="F228" s="7"/>
    </row>
    <row r="229" spans="1:6">
      <c r="A229" s="8">
        <f>Evaporation!A229</f>
        <v>21520</v>
      </c>
      <c r="B229" s="14">
        <v>0</v>
      </c>
      <c r="C229" s="4"/>
      <c r="D229" s="7"/>
      <c r="E229" s="7"/>
      <c r="F229" s="7"/>
    </row>
    <row r="230" spans="1:6">
      <c r="A230" s="8">
        <f>Evaporation!A230</f>
        <v>21551</v>
      </c>
      <c r="B230" s="14">
        <v>0</v>
      </c>
      <c r="C230" s="4"/>
      <c r="D230" s="7"/>
      <c r="E230" s="7"/>
      <c r="F230" s="7"/>
    </row>
    <row r="231" spans="1:6">
      <c r="A231" s="8">
        <f>Evaporation!A231</f>
        <v>21582</v>
      </c>
      <c r="B231" s="14">
        <v>0</v>
      </c>
      <c r="C231" s="4"/>
      <c r="D231" s="7"/>
      <c r="E231" s="7"/>
      <c r="F231" s="7"/>
    </row>
    <row r="232" spans="1:6">
      <c r="A232" s="8">
        <f>Evaporation!A232</f>
        <v>21610</v>
      </c>
      <c r="B232" s="14">
        <v>0</v>
      </c>
      <c r="C232" s="4"/>
      <c r="D232" s="7"/>
      <c r="E232" s="7"/>
      <c r="F232" s="7"/>
    </row>
    <row r="233" spans="1:6">
      <c r="A233" s="8">
        <f>Evaporation!A233</f>
        <v>21641</v>
      </c>
      <c r="B233" s="14">
        <v>0</v>
      </c>
      <c r="C233" s="4"/>
      <c r="D233" s="7"/>
      <c r="E233" s="7"/>
      <c r="F233" s="7"/>
    </row>
    <row r="234" spans="1:6">
      <c r="A234" s="8">
        <f>Evaporation!A234</f>
        <v>21671</v>
      </c>
      <c r="B234" s="14">
        <v>0</v>
      </c>
      <c r="C234" s="4"/>
      <c r="D234" s="7"/>
      <c r="E234" s="7"/>
      <c r="F234" s="7"/>
    </row>
    <row r="235" spans="1:6">
      <c r="A235" s="8">
        <f>Evaporation!A235</f>
        <v>21702</v>
      </c>
      <c r="B235" s="14">
        <v>0</v>
      </c>
      <c r="C235" s="4"/>
      <c r="D235" s="7"/>
      <c r="E235" s="7"/>
      <c r="F235" s="7"/>
    </row>
    <row r="236" spans="1:6">
      <c r="A236" s="8">
        <f>Evaporation!A236</f>
        <v>21732</v>
      </c>
      <c r="B236" s="14">
        <v>0</v>
      </c>
      <c r="C236" s="4"/>
      <c r="D236" s="7"/>
      <c r="E236" s="7"/>
      <c r="F236" s="7"/>
    </row>
    <row r="237" spans="1:6">
      <c r="A237" s="8">
        <f>Evaporation!A237</f>
        <v>21763</v>
      </c>
      <c r="B237" s="14">
        <v>0</v>
      </c>
      <c r="C237" s="4"/>
      <c r="D237" s="7"/>
      <c r="E237" s="7"/>
      <c r="F237" s="7"/>
    </row>
    <row r="238" spans="1:6">
      <c r="A238" s="8">
        <f>Evaporation!A238</f>
        <v>21794</v>
      </c>
      <c r="B238" s="14">
        <v>0</v>
      </c>
      <c r="C238" s="4"/>
      <c r="D238" s="7"/>
      <c r="E238" s="7"/>
      <c r="F238" s="7"/>
    </row>
    <row r="239" spans="1:6">
      <c r="A239" s="8">
        <f>Evaporation!A239</f>
        <v>21824</v>
      </c>
      <c r="B239" s="14">
        <v>0</v>
      </c>
      <c r="C239" s="4"/>
      <c r="D239" s="7"/>
      <c r="E239" s="7"/>
      <c r="F239" s="7"/>
    </row>
    <row r="240" spans="1:6">
      <c r="A240" s="8">
        <f>Evaporation!A240</f>
        <v>21855</v>
      </c>
      <c r="B240" s="14">
        <v>0</v>
      </c>
      <c r="C240" s="4"/>
      <c r="D240" s="7"/>
      <c r="E240" s="7"/>
      <c r="F240" s="7"/>
    </row>
    <row r="241" spans="1:6">
      <c r="A241" s="8">
        <f>Evaporation!A241</f>
        <v>21885</v>
      </c>
      <c r="B241" s="14">
        <v>0</v>
      </c>
      <c r="C241" s="4"/>
      <c r="D241" s="7"/>
      <c r="E241" s="7"/>
      <c r="F241" s="7"/>
    </row>
    <row r="242" spans="1:6">
      <c r="A242" s="8">
        <f>Evaporation!A242</f>
        <v>21916</v>
      </c>
      <c r="B242" s="14">
        <v>0</v>
      </c>
      <c r="C242" s="4"/>
      <c r="D242" s="7"/>
      <c r="E242" s="7"/>
      <c r="F242" s="7"/>
    </row>
    <row r="243" spans="1:6">
      <c r="A243" s="8">
        <f>Evaporation!A243</f>
        <v>21947</v>
      </c>
      <c r="B243" s="14">
        <v>0</v>
      </c>
      <c r="C243" s="4"/>
      <c r="D243" s="7"/>
      <c r="E243" s="7"/>
      <c r="F243" s="7"/>
    </row>
    <row r="244" spans="1:6">
      <c r="A244" s="8">
        <f>Evaporation!A244</f>
        <v>21976</v>
      </c>
      <c r="B244" s="14">
        <v>0</v>
      </c>
      <c r="C244" s="4"/>
      <c r="D244" s="7"/>
      <c r="E244" s="7"/>
      <c r="F244" s="7"/>
    </row>
    <row r="245" spans="1:6">
      <c r="A245" s="8">
        <f>Evaporation!A245</f>
        <v>22007</v>
      </c>
      <c r="B245" s="14">
        <v>0</v>
      </c>
      <c r="C245" s="4"/>
      <c r="D245" s="7"/>
      <c r="E245" s="7"/>
      <c r="F245" s="7"/>
    </row>
    <row r="246" spans="1:6">
      <c r="A246" s="8">
        <f>Evaporation!A246</f>
        <v>22037</v>
      </c>
      <c r="B246" s="14">
        <v>0</v>
      </c>
      <c r="C246" s="4"/>
      <c r="D246" s="7"/>
      <c r="E246" s="7"/>
      <c r="F246" s="7"/>
    </row>
    <row r="247" spans="1:6">
      <c r="A247" s="8">
        <f>Evaporation!A247</f>
        <v>22068</v>
      </c>
      <c r="B247" s="14">
        <v>0</v>
      </c>
      <c r="C247" s="4"/>
      <c r="D247" s="7"/>
      <c r="E247" s="7"/>
      <c r="F247" s="7"/>
    </row>
    <row r="248" spans="1:6">
      <c r="A248" s="8">
        <f>Evaporation!A248</f>
        <v>22098</v>
      </c>
      <c r="B248" s="14">
        <v>0</v>
      </c>
      <c r="C248" s="4"/>
      <c r="D248" s="7"/>
      <c r="E248" s="7"/>
      <c r="F248" s="7"/>
    </row>
    <row r="249" spans="1:6">
      <c r="A249" s="8">
        <f>Evaporation!A249</f>
        <v>22129</v>
      </c>
      <c r="B249" s="14">
        <v>0</v>
      </c>
      <c r="C249" s="4"/>
      <c r="D249" s="7"/>
      <c r="E249" s="7"/>
      <c r="F249" s="7"/>
    </row>
    <row r="250" spans="1:6">
      <c r="A250" s="8">
        <f>Evaporation!A250</f>
        <v>22160</v>
      </c>
      <c r="B250" s="14">
        <v>0</v>
      </c>
      <c r="C250" s="4"/>
      <c r="D250" s="7"/>
      <c r="E250" s="7"/>
      <c r="F250" s="7"/>
    </row>
    <row r="251" spans="1:6">
      <c r="A251" s="8">
        <f>Evaporation!A251</f>
        <v>22190</v>
      </c>
      <c r="B251" s="14">
        <v>0</v>
      </c>
      <c r="C251" s="4"/>
      <c r="D251" s="7"/>
      <c r="E251" s="7"/>
      <c r="F251" s="7"/>
    </row>
    <row r="252" spans="1:6">
      <c r="A252" s="8">
        <f>Evaporation!A252</f>
        <v>22221</v>
      </c>
      <c r="B252" s="14">
        <v>0</v>
      </c>
      <c r="C252" s="4"/>
      <c r="D252" s="7"/>
      <c r="E252" s="7"/>
      <c r="F252" s="7"/>
    </row>
    <row r="253" spans="1:6">
      <c r="A253" s="8">
        <f>Evaporation!A253</f>
        <v>22251</v>
      </c>
      <c r="B253" s="14">
        <v>0</v>
      </c>
      <c r="C253" s="4"/>
      <c r="D253" s="7"/>
      <c r="E253" s="7"/>
      <c r="F253" s="7"/>
    </row>
    <row r="254" spans="1:6">
      <c r="A254" s="8">
        <f>Evaporation!A254</f>
        <v>22282</v>
      </c>
      <c r="B254" s="14">
        <v>0</v>
      </c>
      <c r="C254" s="4"/>
      <c r="D254" s="7"/>
      <c r="E254" s="7"/>
      <c r="F254" s="7"/>
    </row>
    <row r="255" spans="1:6">
      <c r="A255" s="8">
        <f>Evaporation!A255</f>
        <v>22313</v>
      </c>
      <c r="B255" s="14">
        <v>0</v>
      </c>
      <c r="C255" s="4"/>
      <c r="D255" s="7"/>
      <c r="E255" s="7"/>
      <c r="F255" s="7"/>
    </row>
    <row r="256" spans="1:6">
      <c r="A256" s="8">
        <f>Evaporation!A256</f>
        <v>22341</v>
      </c>
      <c r="B256" s="14">
        <v>0</v>
      </c>
      <c r="C256" s="4"/>
      <c r="D256" s="7"/>
      <c r="E256" s="7"/>
      <c r="F256" s="7"/>
    </row>
    <row r="257" spans="1:6">
      <c r="A257" s="8">
        <f>Evaporation!A257</f>
        <v>22372</v>
      </c>
      <c r="B257" s="14">
        <v>0</v>
      </c>
      <c r="C257" s="4"/>
      <c r="D257" s="7"/>
      <c r="E257" s="7"/>
      <c r="F257" s="7"/>
    </row>
    <row r="258" spans="1:6">
      <c r="A258" s="8">
        <f>Evaporation!A258</f>
        <v>22402</v>
      </c>
      <c r="B258" s="14">
        <v>0</v>
      </c>
      <c r="C258" s="4"/>
      <c r="D258" s="7"/>
      <c r="E258" s="7"/>
      <c r="F258" s="7"/>
    </row>
    <row r="259" spans="1:6">
      <c r="A259" s="8">
        <f>Evaporation!A259</f>
        <v>22433</v>
      </c>
      <c r="B259" s="14">
        <v>0</v>
      </c>
      <c r="C259" s="4"/>
      <c r="D259" s="7"/>
      <c r="E259" s="7"/>
      <c r="F259" s="7"/>
    </row>
    <row r="260" spans="1:6">
      <c r="A260" s="8">
        <f>Evaporation!A260</f>
        <v>22463</v>
      </c>
      <c r="B260" s="14">
        <v>0</v>
      </c>
      <c r="C260" s="4"/>
      <c r="D260" s="7"/>
      <c r="E260" s="7"/>
      <c r="F260" s="7"/>
    </row>
    <row r="261" spans="1:6">
      <c r="A261" s="8">
        <f>Evaporation!A261</f>
        <v>22494</v>
      </c>
      <c r="B261" s="14">
        <v>0</v>
      </c>
      <c r="C261" s="4"/>
      <c r="D261" s="7"/>
      <c r="E261" s="7"/>
      <c r="F261" s="7"/>
    </row>
    <row r="262" spans="1:6">
      <c r="A262" s="8">
        <f>Evaporation!A262</f>
        <v>22525</v>
      </c>
      <c r="B262" s="14">
        <v>0</v>
      </c>
      <c r="C262" s="4"/>
      <c r="D262" s="7"/>
      <c r="E262" s="7"/>
      <c r="F262" s="7"/>
    </row>
    <row r="263" spans="1:6">
      <c r="A263" s="8">
        <f>Evaporation!A263</f>
        <v>22555</v>
      </c>
      <c r="B263" s="14">
        <v>0</v>
      </c>
      <c r="C263" s="4"/>
      <c r="D263" s="7"/>
      <c r="E263" s="7"/>
      <c r="F263" s="7"/>
    </row>
    <row r="264" spans="1:6">
      <c r="A264" s="8">
        <f>Evaporation!A264</f>
        <v>22586</v>
      </c>
      <c r="B264" s="14">
        <v>0</v>
      </c>
      <c r="C264" s="4"/>
      <c r="D264" s="7"/>
      <c r="E264" s="7"/>
      <c r="F264" s="7"/>
    </row>
    <row r="265" spans="1:6">
      <c r="A265" s="8">
        <f>Evaporation!A265</f>
        <v>22616</v>
      </c>
      <c r="B265" s="14">
        <v>0</v>
      </c>
      <c r="C265" s="4"/>
      <c r="D265" s="7"/>
      <c r="E265" s="7"/>
      <c r="F265" s="7"/>
    </row>
    <row r="266" spans="1:6">
      <c r="A266" s="8">
        <f>Evaporation!A266</f>
        <v>22647</v>
      </c>
      <c r="B266" s="14">
        <v>0</v>
      </c>
      <c r="C266" s="4"/>
      <c r="D266" s="7"/>
      <c r="E266" s="7"/>
      <c r="F266" s="7"/>
    </row>
    <row r="267" spans="1:6">
      <c r="A267" s="8">
        <f>Evaporation!A267</f>
        <v>22678</v>
      </c>
      <c r="B267" s="14">
        <v>0</v>
      </c>
      <c r="C267" s="4"/>
      <c r="D267" s="7"/>
      <c r="E267" s="7"/>
      <c r="F267" s="7"/>
    </row>
    <row r="268" spans="1:6">
      <c r="A268" s="8">
        <f>Evaporation!A268</f>
        <v>22706</v>
      </c>
      <c r="B268" s="14">
        <v>0</v>
      </c>
      <c r="C268" s="4"/>
      <c r="D268" s="7"/>
      <c r="E268" s="7"/>
      <c r="F268" s="7"/>
    </row>
    <row r="269" spans="1:6">
      <c r="A269" s="8">
        <f>Evaporation!A269</f>
        <v>22737</v>
      </c>
      <c r="B269" s="14">
        <v>0</v>
      </c>
      <c r="C269" s="4"/>
      <c r="D269" s="7"/>
      <c r="E269" s="7"/>
      <c r="F269" s="7"/>
    </row>
    <row r="270" spans="1:6">
      <c r="A270" s="8">
        <f>Evaporation!A270</f>
        <v>22767</v>
      </c>
      <c r="B270" s="14">
        <v>0</v>
      </c>
      <c r="C270" s="4"/>
      <c r="D270" s="7"/>
      <c r="E270" s="7"/>
      <c r="F270" s="7"/>
    </row>
    <row r="271" spans="1:6">
      <c r="A271" s="8">
        <f>Evaporation!A271</f>
        <v>22798</v>
      </c>
      <c r="B271" s="14">
        <v>0</v>
      </c>
      <c r="C271" s="4"/>
      <c r="D271" s="7"/>
      <c r="E271" s="7"/>
      <c r="F271" s="7"/>
    </row>
    <row r="272" spans="1:6">
      <c r="A272" s="8">
        <f>Evaporation!A272</f>
        <v>22828</v>
      </c>
      <c r="B272" s="14">
        <v>0</v>
      </c>
      <c r="C272" s="4"/>
      <c r="D272" s="7"/>
      <c r="E272" s="7"/>
      <c r="F272" s="7"/>
    </row>
    <row r="273" spans="1:6">
      <c r="A273" s="8">
        <f>Evaporation!A273</f>
        <v>22859</v>
      </c>
      <c r="B273" s="14">
        <v>0</v>
      </c>
      <c r="C273" s="4"/>
      <c r="D273" s="7"/>
      <c r="E273" s="7"/>
      <c r="F273" s="7"/>
    </row>
    <row r="274" spans="1:6">
      <c r="A274" s="8">
        <f>Evaporation!A274</f>
        <v>22890</v>
      </c>
      <c r="B274" s="14">
        <v>0</v>
      </c>
      <c r="C274" s="4"/>
      <c r="D274" s="7"/>
      <c r="E274" s="7"/>
      <c r="F274" s="7"/>
    </row>
    <row r="275" spans="1:6">
      <c r="A275" s="8">
        <f>Evaporation!A275</f>
        <v>22920</v>
      </c>
      <c r="B275" s="14">
        <v>0</v>
      </c>
      <c r="C275" s="4"/>
      <c r="D275" s="7"/>
      <c r="E275" s="7"/>
      <c r="F275" s="7"/>
    </row>
    <row r="276" spans="1:6">
      <c r="A276" s="8">
        <f>Evaporation!A276</f>
        <v>22951</v>
      </c>
      <c r="B276" s="14">
        <v>0</v>
      </c>
      <c r="C276" s="4"/>
      <c r="D276" s="7"/>
      <c r="E276" s="7"/>
      <c r="F276" s="7"/>
    </row>
    <row r="277" spans="1:6">
      <c r="A277" s="8">
        <f>Evaporation!A277</f>
        <v>22981</v>
      </c>
      <c r="B277" s="14">
        <v>0</v>
      </c>
      <c r="C277" s="4"/>
      <c r="D277" s="7"/>
      <c r="E277" s="7"/>
      <c r="F277" s="7"/>
    </row>
    <row r="278" spans="1:6">
      <c r="A278" s="8">
        <f>Evaporation!A278</f>
        <v>23012</v>
      </c>
      <c r="B278" s="14">
        <v>0</v>
      </c>
      <c r="C278" s="4"/>
      <c r="D278" s="7"/>
      <c r="E278" s="7"/>
      <c r="F278" s="7"/>
    </row>
    <row r="279" spans="1:6">
      <c r="A279" s="8">
        <f>Evaporation!A279</f>
        <v>23043</v>
      </c>
      <c r="B279" s="14">
        <v>0</v>
      </c>
      <c r="C279" s="4"/>
      <c r="D279" s="7"/>
      <c r="E279" s="7"/>
      <c r="F279" s="7"/>
    </row>
    <row r="280" spans="1:6">
      <c r="A280" s="8">
        <f>Evaporation!A280</f>
        <v>23071</v>
      </c>
      <c r="B280" s="14">
        <v>0</v>
      </c>
      <c r="C280" s="4"/>
      <c r="D280" s="7"/>
      <c r="E280" s="7"/>
      <c r="F280" s="7"/>
    </row>
    <row r="281" spans="1:6">
      <c r="A281" s="8">
        <f>Evaporation!A281</f>
        <v>23102</v>
      </c>
      <c r="B281" s="14">
        <v>0</v>
      </c>
      <c r="C281" s="4"/>
      <c r="D281" s="7"/>
      <c r="E281" s="7"/>
      <c r="F281" s="7"/>
    </row>
    <row r="282" spans="1:6">
      <c r="A282" s="8">
        <f>Evaporation!A282</f>
        <v>23132</v>
      </c>
      <c r="B282" s="14">
        <v>0</v>
      </c>
      <c r="C282" s="4"/>
      <c r="D282" s="7"/>
      <c r="E282" s="7"/>
      <c r="F282" s="7"/>
    </row>
    <row r="283" spans="1:6">
      <c r="A283" s="8">
        <f>Evaporation!A283</f>
        <v>23163</v>
      </c>
      <c r="B283" s="14">
        <v>0</v>
      </c>
      <c r="C283" s="4"/>
      <c r="D283" s="7"/>
      <c r="E283" s="7"/>
      <c r="F283" s="7"/>
    </row>
    <row r="284" spans="1:6">
      <c r="A284" s="8">
        <f>Evaporation!A284</f>
        <v>23193</v>
      </c>
      <c r="B284" s="14">
        <v>0</v>
      </c>
      <c r="C284" s="4"/>
      <c r="D284" s="7"/>
      <c r="E284" s="7"/>
      <c r="F284" s="7"/>
    </row>
    <row r="285" spans="1:6">
      <c r="A285" s="8">
        <f>Evaporation!A285</f>
        <v>23224</v>
      </c>
      <c r="B285" s="14">
        <v>0</v>
      </c>
      <c r="C285" s="4"/>
      <c r="D285" s="7"/>
      <c r="E285" s="7"/>
      <c r="F285" s="7"/>
    </row>
    <row r="286" spans="1:6">
      <c r="A286" s="8">
        <f>Evaporation!A286</f>
        <v>23255</v>
      </c>
      <c r="B286" s="14">
        <v>0</v>
      </c>
      <c r="C286" s="4"/>
      <c r="D286" s="7"/>
      <c r="E286" s="7"/>
      <c r="F286" s="7"/>
    </row>
    <row r="287" spans="1:6">
      <c r="A287" s="8">
        <f>Evaporation!A287</f>
        <v>23285</v>
      </c>
      <c r="B287" s="14">
        <v>0</v>
      </c>
      <c r="C287" s="4"/>
      <c r="D287" s="7"/>
      <c r="E287" s="7"/>
      <c r="F287" s="7"/>
    </row>
    <row r="288" spans="1:6">
      <c r="A288" s="8">
        <f>Evaporation!A288</f>
        <v>23316</v>
      </c>
      <c r="B288" s="14">
        <v>0</v>
      </c>
      <c r="C288" s="4"/>
      <c r="D288" s="7"/>
      <c r="E288" s="7"/>
      <c r="F288" s="7"/>
    </row>
    <row r="289" spans="1:6">
      <c r="A289" s="8">
        <f>Evaporation!A289</f>
        <v>23346</v>
      </c>
      <c r="B289" s="14">
        <v>0</v>
      </c>
      <c r="C289" s="4"/>
      <c r="D289" s="7"/>
      <c r="E289" s="7"/>
      <c r="F289" s="7"/>
    </row>
    <row r="290" spans="1:6">
      <c r="A290" s="8">
        <f>Evaporation!A290</f>
        <v>23377</v>
      </c>
      <c r="B290" s="14">
        <v>0</v>
      </c>
      <c r="C290" s="4"/>
      <c r="D290" s="7"/>
      <c r="E290" s="7"/>
      <c r="F290" s="7"/>
    </row>
    <row r="291" spans="1:6">
      <c r="A291" s="8">
        <f>Evaporation!A291</f>
        <v>23408</v>
      </c>
      <c r="B291" s="14">
        <v>0</v>
      </c>
      <c r="C291" s="4"/>
      <c r="D291" s="7"/>
      <c r="E291" s="7"/>
      <c r="F291" s="7"/>
    </row>
    <row r="292" spans="1:6">
      <c r="A292" s="8">
        <f>Evaporation!A292</f>
        <v>23437</v>
      </c>
      <c r="B292" s="14">
        <v>0</v>
      </c>
      <c r="C292" s="4"/>
      <c r="D292" s="7"/>
      <c r="E292" s="7"/>
      <c r="F292" s="7"/>
    </row>
    <row r="293" spans="1:6">
      <c r="A293" s="8">
        <f>Evaporation!A293</f>
        <v>23468</v>
      </c>
      <c r="B293" s="14">
        <v>0</v>
      </c>
      <c r="C293" s="4"/>
      <c r="D293" s="7"/>
      <c r="E293" s="7"/>
      <c r="F293" s="7"/>
    </row>
    <row r="294" spans="1:6">
      <c r="A294" s="8">
        <f>Evaporation!A294</f>
        <v>23498</v>
      </c>
      <c r="B294" s="14">
        <v>0</v>
      </c>
      <c r="C294" s="4"/>
      <c r="D294" s="7"/>
      <c r="E294" s="7"/>
      <c r="F294" s="7"/>
    </row>
    <row r="295" spans="1:6">
      <c r="A295" s="8">
        <f>Evaporation!A295</f>
        <v>23529</v>
      </c>
      <c r="B295" s="14">
        <v>0</v>
      </c>
      <c r="C295" s="4"/>
      <c r="D295" s="7"/>
      <c r="E295" s="7"/>
      <c r="F295" s="7"/>
    </row>
    <row r="296" spans="1:6">
      <c r="A296" s="8">
        <f>Evaporation!A296</f>
        <v>23559</v>
      </c>
      <c r="B296" s="14">
        <v>0</v>
      </c>
      <c r="C296" s="4"/>
      <c r="D296" s="7"/>
      <c r="E296" s="7"/>
      <c r="F296" s="7"/>
    </row>
    <row r="297" spans="1:6">
      <c r="A297" s="8">
        <f>Evaporation!A297</f>
        <v>23590</v>
      </c>
      <c r="B297" s="14">
        <v>0</v>
      </c>
      <c r="C297" s="4"/>
      <c r="D297" s="7"/>
      <c r="E297" s="7"/>
      <c r="F297" s="7"/>
    </row>
    <row r="298" spans="1:6">
      <c r="A298" s="8">
        <f>Evaporation!A298</f>
        <v>23621</v>
      </c>
      <c r="B298" s="14">
        <v>0</v>
      </c>
      <c r="C298" s="4"/>
      <c r="D298" s="7"/>
      <c r="E298" s="7"/>
      <c r="F298" s="7"/>
    </row>
    <row r="299" spans="1:6">
      <c r="A299" s="8">
        <f>Evaporation!A299</f>
        <v>23651</v>
      </c>
      <c r="B299" s="14">
        <v>0</v>
      </c>
      <c r="C299" s="4"/>
      <c r="D299" s="7"/>
      <c r="E299" s="7"/>
      <c r="F299" s="7"/>
    </row>
    <row r="300" spans="1:6">
      <c r="A300" s="8">
        <f>Evaporation!A300</f>
        <v>23682</v>
      </c>
      <c r="B300" s="14">
        <v>0</v>
      </c>
      <c r="C300" s="4"/>
      <c r="D300" s="7"/>
      <c r="E300" s="7"/>
      <c r="F300" s="7"/>
    </row>
    <row r="301" spans="1:6">
      <c r="A301" s="8">
        <f>Evaporation!A301</f>
        <v>23712</v>
      </c>
      <c r="B301" s="14">
        <v>0</v>
      </c>
      <c r="C301" s="4"/>
      <c r="D301" s="7"/>
      <c r="E301" s="7"/>
      <c r="F301" s="7"/>
    </row>
    <row r="302" spans="1:6">
      <c r="A302" s="8">
        <f>Evaporation!A302</f>
        <v>23743</v>
      </c>
      <c r="B302" s="14">
        <v>0</v>
      </c>
      <c r="C302" s="4"/>
      <c r="D302" s="7"/>
      <c r="E302" s="7"/>
      <c r="F302" s="7"/>
    </row>
    <row r="303" spans="1:6">
      <c r="A303" s="8">
        <f>Evaporation!A303</f>
        <v>23774</v>
      </c>
      <c r="B303" s="14">
        <v>0</v>
      </c>
      <c r="C303" s="4"/>
      <c r="D303" s="7"/>
      <c r="E303" s="7"/>
      <c r="F303" s="7"/>
    </row>
    <row r="304" spans="1:6">
      <c r="A304" s="8">
        <f>Evaporation!A304</f>
        <v>23802</v>
      </c>
      <c r="B304" s="14">
        <v>0</v>
      </c>
      <c r="C304" s="4"/>
      <c r="D304" s="7"/>
      <c r="E304" s="7"/>
      <c r="F304" s="7"/>
    </row>
    <row r="305" spans="1:6">
      <c r="A305" s="8">
        <f>Evaporation!A305</f>
        <v>23833</v>
      </c>
      <c r="B305" s="14">
        <v>0</v>
      </c>
      <c r="C305" s="4"/>
      <c r="D305" s="7"/>
      <c r="E305" s="7"/>
      <c r="F305" s="7"/>
    </row>
    <row r="306" spans="1:6">
      <c r="A306" s="8">
        <f>Evaporation!A306</f>
        <v>23863</v>
      </c>
      <c r="B306" s="14">
        <v>0</v>
      </c>
      <c r="C306" s="4"/>
      <c r="D306" s="7"/>
      <c r="E306" s="7"/>
      <c r="F306" s="7"/>
    </row>
    <row r="307" spans="1:6">
      <c r="A307" s="8">
        <f>Evaporation!A307</f>
        <v>23894</v>
      </c>
      <c r="B307" s="14">
        <v>0</v>
      </c>
      <c r="C307" s="4"/>
      <c r="D307" s="7"/>
      <c r="E307" s="7"/>
      <c r="F307" s="7"/>
    </row>
    <row r="308" spans="1:6">
      <c r="A308" s="8">
        <f>Evaporation!A308</f>
        <v>23924</v>
      </c>
      <c r="B308" s="14">
        <v>0</v>
      </c>
      <c r="C308" s="4"/>
      <c r="D308" s="7"/>
      <c r="E308" s="7"/>
      <c r="F308" s="7"/>
    </row>
    <row r="309" spans="1:6">
      <c r="A309" s="8">
        <f>Evaporation!A309</f>
        <v>23955</v>
      </c>
      <c r="B309" s="14">
        <v>0</v>
      </c>
      <c r="C309" s="4"/>
      <c r="D309" s="7"/>
      <c r="E309" s="7"/>
      <c r="F309" s="7"/>
    </row>
    <row r="310" spans="1:6">
      <c r="A310" s="8">
        <f>Evaporation!A310</f>
        <v>23986</v>
      </c>
      <c r="B310" s="14">
        <v>0</v>
      </c>
      <c r="C310" s="4"/>
      <c r="D310" s="7"/>
      <c r="E310" s="7"/>
      <c r="F310" s="7"/>
    </row>
    <row r="311" spans="1:6">
      <c r="A311" s="8">
        <f>Evaporation!A311</f>
        <v>24016</v>
      </c>
      <c r="B311" s="14">
        <v>0</v>
      </c>
      <c r="C311" s="4"/>
      <c r="D311" s="7"/>
      <c r="E311" s="7"/>
      <c r="F311" s="7"/>
    </row>
    <row r="312" spans="1:6">
      <c r="A312" s="8">
        <f>Evaporation!A312</f>
        <v>24047</v>
      </c>
      <c r="B312" s="14">
        <v>0</v>
      </c>
      <c r="C312" s="4"/>
      <c r="D312" s="7"/>
      <c r="E312" s="7"/>
      <c r="F312" s="7"/>
    </row>
    <row r="313" spans="1:6">
      <c r="A313" s="8">
        <f>Evaporation!A313</f>
        <v>24077</v>
      </c>
      <c r="B313" s="14">
        <v>0</v>
      </c>
      <c r="C313" s="4"/>
      <c r="D313" s="7"/>
      <c r="E313" s="7"/>
      <c r="F313" s="7"/>
    </row>
    <row r="314" spans="1:6">
      <c r="A314" s="8">
        <f>Evaporation!A314</f>
        <v>24108</v>
      </c>
      <c r="B314" s="14">
        <v>0</v>
      </c>
      <c r="C314" s="4"/>
      <c r="D314" s="7"/>
      <c r="E314" s="7"/>
      <c r="F314" s="7"/>
    </row>
    <row r="315" spans="1:6">
      <c r="A315" s="8">
        <f>Evaporation!A315</f>
        <v>24139</v>
      </c>
      <c r="B315" s="14">
        <v>0</v>
      </c>
      <c r="C315" s="4"/>
      <c r="D315" s="7"/>
      <c r="E315" s="7"/>
      <c r="F315" s="7"/>
    </row>
    <row r="316" spans="1:6">
      <c r="A316" s="8">
        <f>Evaporation!A316</f>
        <v>24167</v>
      </c>
      <c r="B316" s="14">
        <v>0</v>
      </c>
      <c r="C316" s="4"/>
      <c r="D316" s="7"/>
      <c r="E316" s="7"/>
      <c r="F316" s="7"/>
    </row>
    <row r="317" spans="1:6">
      <c r="A317" s="8">
        <f>Evaporation!A317</f>
        <v>24198</v>
      </c>
      <c r="B317" s="14">
        <v>0</v>
      </c>
      <c r="C317" s="4"/>
      <c r="D317" s="7"/>
      <c r="E317" s="7"/>
      <c r="F317" s="7"/>
    </row>
    <row r="318" spans="1:6">
      <c r="A318" s="8">
        <f>Evaporation!A318</f>
        <v>24228</v>
      </c>
      <c r="B318" s="14">
        <v>0</v>
      </c>
      <c r="C318" s="4"/>
      <c r="D318" s="7"/>
      <c r="E318" s="7"/>
      <c r="F318" s="7"/>
    </row>
    <row r="319" spans="1:6">
      <c r="A319" s="8">
        <f>Evaporation!A319</f>
        <v>24259</v>
      </c>
      <c r="B319" s="14">
        <v>0</v>
      </c>
      <c r="C319" s="4"/>
      <c r="D319" s="7"/>
      <c r="E319" s="7"/>
      <c r="F319" s="7"/>
    </row>
    <row r="320" spans="1:6">
      <c r="A320" s="8">
        <f>Evaporation!A320</f>
        <v>24289</v>
      </c>
      <c r="B320" s="14">
        <v>0</v>
      </c>
      <c r="C320" s="4"/>
      <c r="D320" s="7"/>
      <c r="E320" s="7"/>
      <c r="F320" s="7"/>
    </row>
    <row r="321" spans="1:6">
      <c r="A321" s="8">
        <f>Evaporation!A321</f>
        <v>24320</v>
      </c>
      <c r="B321" s="14">
        <v>0</v>
      </c>
      <c r="C321" s="4"/>
      <c r="D321" s="7"/>
      <c r="E321" s="7"/>
      <c r="F321" s="7"/>
    </row>
    <row r="322" spans="1:6">
      <c r="A322" s="8">
        <f>Evaporation!A322</f>
        <v>24351</v>
      </c>
      <c r="B322" s="14">
        <v>0</v>
      </c>
      <c r="C322" s="4"/>
      <c r="D322" s="7"/>
      <c r="E322" s="7"/>
      <c r="F322" s="7"/>
    </row>
    <row r="323" spans="1:6">
      <c r="A323" s="8">
        <f>Evaporation!A323</f>
        <v>24381</v>
      </c>
      <c r="B323" s="14">
        <v>0</v>
      </c>
      <c r="C323" s="4"/>
      <c r="D323" s="7"/>
      <c r="E323" s="7"/>
      <c r="F323" s="7"/>
    </row>
    <row r="324" spans="1:6">
      <c r="A324" s="8">
        <f>Evaporation!A324</f>
        <v>24412</v>
      </c>
      <c r="B324" s="14">
        <v>0</v>
      </c>
      <c r="C324" s="4"/>
      <c r="D324" s="7"/>
      <c r="E324" s="7"/>
      <c r="F324" s="7"/>
    </row>
    <row r="325" spans="1:6">
      <c r="A325" s="8">
        <f>Evaporation!A325</f>
        <v>24442</v>
      </c>
      <c r="B325" s="14">
        <v>0</v>
      </c>
      <c r="C325" s="4"/>
      <c r="D325" s="7"/>
      <c r="E325" s="7"/>
      <c r="F325" s="7"/>
    </row>
    <row r="326" spans="1:6">
      <c r="A326" s="8">
        <f>Evaporation!A326</f>
        <v>24473</v>
      </c>
      <c r="B326" s="14">
        <v>0</v>
      </c>
      <c r="C326" s="4"/>
      <c r="D326" s="7"/>
      <c r="E326" s="7"/>
      <c r="F326" s="7"/>
    </row>
    <row r="327" spans="1:6">
      <c r="A327" s="8">
        <f>Evaporation!A327</f>
        <v>24504</v>
      </c>
      <c r="B327" s="14">
        <v>0</v>
      </c>
      <c r="C327" s="4"/>
      <c r="D327" s="7"/>
      <c r="E327" s="7"/>
      <c r="F327" s="7"/>
    </row>
    <row r="328" spans="1:6">
      <c r="A328" s="8">
        <f>Evaporation!A328</f>
        <v>24532</v>
      </c>
      <c r="B328" s="14">
        <v>0</v>
      </c>
      <c r="C328" s="4"/>
      <c r="D328" s="7"/>
      <c r="E328" s="7"/>
      <c r="F328" s="7"/>
    </row>
    <row r="329" spans="1:6">
      <c r="A329" s="8">
        <f>Evaporation!A329</f>
        <v>24563</v>
      </c>
      <c r="B329" s="14">
        <v>0</v>
      </c>
      <c r="C329" s="4"/>
      <c r="D329" s="7"/>
      <c r="E329" s="7"/>
      <c r="F329" s="7"/>
    </row>
    <row r="330" spans="1:6">
      <c r="A330" s="8">
        <f>Evaporation!A330</f>
        <v>24593</v>
      </c>
      <c r="B330" s="14">
        <v>0</v>
      </c>
      <c r="C330" s="4"/>
      <c r="D330" s="7"/>
      <c r="E330" s="7"/>
      <c r="F330" s="7"/>
    </row>
    <row r="331" spans="1:6">
      <c r="A331" s="8">
        <f>Evaporation!A331</f>
        <v>24624</v>
      </c>
      <c r="B331" s="14">
        <v>0</v>
      </c>
      <c r="C331" s="4"/>
      <c r="D331" s="7"/>
      <c r="E331" s="7"/>
      <c r="F331" s="7"/>
    </row>
    <row r="332" spans="1:6">
      <c r="A332" s="8">
        <f>Evaporation!A332</f>
        <v>24654</v>
      </c>
      <c r="B332" s="14">
        <v>0</v>
      </c>
      <c r="C332" s="4"/>
      <c r="D332" s="7"/>
      <c r="E332" s="7"/>
      <c r="F332" s="7"/>
    </row>
    <row r="333" spans="1:6">
      <c r="A333" s="8">
        <f>Evaporation!A333</f>
        <v>24685</v>
      </c>
      <c r="B333" s="14">
        <v>0</v>
      </c>
      <c r="C333" s="4"/>
      <c r="D333" s="7"/>
      <c r="E333" s="7"/>
      <c r="F333" s="7"/>
    </row>
    <row r="334" spans="1:6">
      <c r="A334" s="8">
        <f>Evaporation!A334</f>
        <v>24716</v>
      </c>
      <c r="B334" s="14">
        <v>0</v>
      </c>
      <c r="C334" s="4"/>
      <c r="D334" s="7"/>
      <c r="E334" s="7"/>
      <c r="F334" s="7"/>
    </row>
    <row r="335" spans="1:6">
      <c r="A335" s="8">
        <f>Evaporation!A335</f>
        <v>24746</v>
      </c>
      <c r="B335" s="14">
        <v>0</v>
      </c>
      <c r="C335" s="4"/>
      <c r="D335" s="7"/>
      <c r="E335" s="7"/>
      <c r="F335" s="7"/>
    </row>
    <row r="336" spans="1:6">
      <c r="A336" s="8">
        <f>Evaporation!A336</f>
        <v>24777</v>
      </c>
      <c r="B336" s="14">
        <v>0</v>
      </c>
      <c r="C336" s="4"/>
      <c r="D336" s="7"/>
      <c r="E336" s="7"/>
      <c r="F336" s="7"/>
    </row>
    <row r="337" spans="1:6">
      <c r="A337" s="8">
        <f>Evaporation!A337</f>
        <v>24807</v>
      </c>
      <c r="B337" s="14">
        <v>0</v>
      </c>
      <c r="C337" s="4"/>
      <c r="D337" s="7"/>
      <c r="E337" s="7"/>
      <c r="F337" s="7"/>
    </row>
    <row r="338" spans="1:6">
      <c r="A338" s="8">
        <f>Evaporation!A338</f>
        <v>24838</v>
      </c>
      <c r="B338" s="14">
        <v>0</v>
      </c>
      <c r="C338" s="4"/>
      <c r="D338" s="7"/>
      <c r="E338" s="7"/>
      <c r="F338" s="7"/>
    </row>
    <row r="339" spans="1:6">
      <c r="A339" s="8">
        <f>Evaporation!A339</f>
        <v>24869</v>
      </c>
      <c r="B339" s="14">
        <v>0</v>
      </c>
      <c r="C339" s="4"/>
      <c r="D339" s="7"/>
      <c r="E339" s="7"/>
      <c r="F339" s="7"/>
    </row>
    <row r="340" spans="1:6">
      <c r="A340" s="8">
        <f>Evaporation!A340</f>
        <v>24898</v>
      </c>
      <c r="B340" s="14">
        <v>0</v>
      </c>
      <c r="C340" s="4"/>
      <c r="D340" s="7"/>
      <c r="E340" s="7"/>
      <c r="F340" s="7"/>
    </row>
    <row r="341" spans="1:6">
      <c r="A341" s="8">
        <f>Evaporation!A341</f>
        <v>24929</v>
      </c>
      <c r="B341" s="14">
        <v>0</v>
      </c>
      <c r="C341" s="4"/>
      <c r="D341" s="7"/>
      <c r="E341" s="7"/>
      <c r="F341" s="7"/>
    </row>
    <row r="342" spans="1:6">
      <c r="A342" s="8">
        <f>Evaporation!A342</f>
        <v>24959</v>
      </c>
      <c r="B342" s="14">
        <v>0</v>
      </c>
      <c r="C342" s="4"/>
      <c r="D342" s="7"/>
      <c r="E342" s="7"/>
      <c r="F342" s="7"/>
    </row>
    <row r="343" spans="1:6">
      <c r="A343" s="8">
        <f>Evaporation!A343</f>
        <v>24990</v>
      </c>
      <c r="B343" s="14">
        <v>0</v>
      </c>
      <c r="C343" s="4"/>
      <c r="D343" s="7"/>
      <c r="E343" s="7"/>
      <c r="F343" s="7"/>
    </row>
    <row r="344" spans="1:6">
      <c r="A344" s="8">
        <f>Evaporation!A344</f>
        <v>25020</v>
      </c>
      <c r="B344" s="14">
        <v>0</v>
      </c>
      <c r="C344" s="4"/>
      <c r="D344" s="7"/>
      <c r="E344" s="7"/>
      <c r="F344" s="7"/>
    </row>
    <row r="345" spans="1:6">
      <c r="A345" s="8">
        <f>Evaporation!A345</f>
        <v>25051</v>
      </c>
      <c r="B345" s="14">
        <v>0</v>
      </c>
      <c r="C345" s="4"/>
      <c r="D345" s="7"/>
      <c r="E345" s="7"/>
      <c r="F345" s="7"/>
    </row>
    <row r="346" spans="1:6">
      <c r="A346" s="8">
        <f>Evaporation!A346</f>
        <v>25082</v>
      </c>
      <c r="B346" s="14">
        <v>0</v>
      </c>
      <c r="C346" s="4"/>
      <c r="D346" s="7"/>
      <c r="E346" s="7"/>
      <c r="F346" s="7"/>
    </row>
    <row r="347" spans="1:6">
      <c r="A347" s="8">
        <f>Evaporation!A347</f>
        <v>25112</v>
      </c>
      <c r="B347" s="14">
        <v>0</v>
      </c>
      <c r="C347" s="4"/>
      <c r="D347" s="7"/>
      <c r="E347" s="7"/>
      <c r="F347" s="7"/>
    </row>
    <row r="348" spans="1:6">
      <c r="A348" s="8">
        <f>Evaporation!A348</f>
        <v>25143</v>
      </c>
      <c r="B348" s="14">
        <v>0</v>
      </c>
      <c r="C348" s="4"/>
      <c r="D348" s="7"/>
      <c r="E348" s="7"/>
      <c r="F348" s="7"/>
    </row>
    <row r="349" spans="1:6">
      <c r="A349" s="8">
        <f>Evaporation!A349</f>
        <v>25173</v>
      </c>
      <c r="B349" s="14">
        <v>0</v>
      </c>
      <c r="C349" s="4"/>
      <c r="D349" s="7"/>
      <c r="E349" s="7"/>
      <c r="F349" s="7"/>
    </row>
    <row r="350" spans="1:6">
      <c r="A350" s="8">
        <f>Evaporation!A350</f>
        <v>25204</v>
      </c>
      <c r="B350" s="14">
        <v>0</v>
      </c>
      <c r="C350" s="4"/>
      <c r="D350" s="7"/>
      <c r="E350" s="7"/>
      <c r="F350" s="7"/>
    </row>
    <row r="351" spans="1:6">
      <c r="A351" s="8">
        <f>Evaporation!A351</f>
        <v>25235</v>
      </c>
      <c r="B351" s="14">
        <v>0</v>
      </c>
      <c r="C351" s="4"/>
      <c r="D351" s="7"/>
      <c r="E351" s="7"/>
      <c r="F351" s="7"/>
    </row>
    <row r="352" spans="1:6">
      <c r="A352" s="8">
        <f>Evaporation!A352</f>
        <v>25263</v>
      </c>
      <c r="B352" s="14">
        <v>0</v>
      </c>
      <c r="C352" s="4"/>
      <c r="D352" s="7"/>
      <c r="E352" s="7"/>
      <c r="F352" s="7"/>
    </row>
    <row r="353" spans="1:6">
      <c r="A353" s="8">
        <f>Evaporation!A353</f>
        <v>25294</v>
      </c>
      <c r="B353" s="14">
        <v>0</v>
      </c>
      <c r="C353" s="4"/>
      <c r="D353" s="7"/>
      <c r="E353" s="7"/>
      <c r="F353" s="7"/>
    </row>
    <row r="354" spans="1:6">
      <c r="A354" s="8">
        <f>Evaporation!A354</f>
        <v>25324</v>
      </c>
      <c r="B354" s="14">
        <v>0</v>
      </c>
      <c r="C354" s="4"/>
      <c r="D354" s="7"/>
      <c r="E354" s="7"/>
      <c r="F354" s="7"/>
    </row>
    <row r="355" spans="1:6">
      <c r="A355" s="8">
        <f>Evaporation!A355</f>
        <v>25355</v>
      </c>
      <c r="B355" s="14">
        <v>0</v>
      </c>
      <c r="C355" s="4"/>
      <c r="D355" s="7"/>
      <c r="E355" s="7"/>
      <c r="F355" s="7"/>
    </row>
    <row r="356" spans="1:6">
      <c r="A356" s="8">
        <f>Evaporation!A356</f>
        <v>25385</v>
      </c>
      <c r="B356" s="14">
        <v>0</v>
      </c>
      <c r="C356" s="4"/>
      <c r="D356" s="7"/>
      <c r="E356" s="7"/>
      <c r="F356" s="7"/>
    </row>
    <row r="357" spans="1:6">
      <c r="A357" s="8">
        <f>Evaporation!A357</f>
        <v>25416</v>
      </c>
      <c r="B357" s="14">
        <v>0</v>
      </c>
      <c r="C357" s="4"/>
      <c r="D357" s="7"/>
      <c r="E357" s="7"/>
      <c r="F357" s="7"/>
    </row>
    <row r="358" spans="1:6">
      <c r="A358" s="8">
        <f>Evaporation!A358</f>
        <v>25447</v>
      </c>
      <c r="B358" s="14">
        <v>0</v>
      </c>
      <c r="C358" s="4"/>
      <c r="D358" s="7"/>
      <c r="E358" s="7"/>
      <c r="F358" s="7"/>
    </row>
    <row r="359" spans="1:6">
      <c r="A359" s="8">
        <f>Evaporation!A359</f>
        <v>25477</v>
      </c>
      <c r="B359" s="14">
        <v>0</v>
      </c>
      <c r="C359" s="4"/>
      <c r="D359" s="7"/>
      <c r="E359" s="7"/>
      <c r="F359" s="7"/>
    </row>
    <row r="360" spans="1:6">
      <c r="A360" s="8">
        <f>Evaporation!A360</f>
        <v>25508</v>
      </c>
      <c r="B360" s="14">
        <v>0</v>
      </c>
      <c r="C360" s="4"/>
      <c r="D360" s="7"/>
      <c r="E360" s="7"/>
      <c r="F360" s="7"/>
    </row>
    <row r="361" spans="1:6">
      <c r="A361" s="8">
        <f>Evaporation!A361</f>
        <v>25538</v>
      </c>
      <c r="B361" s="14">
        <v>0</v>
      </c>
      <c r="C361" s="4"/>
      <c r="D361" s="7"/>
      <c r="E361" s="7"/>
      <c r="F361" s="7"/>
    </row>
    <row r="362" spans="1:6">
      <c r="A362" s="8">
        <f>Evaporation!A362</f>
        <v>25569</v>
      </c>
      <c r="B362" s="14">
        <v>0</v>
      </c>
      <c r="C362" s="4"/>
      <c r="D362" s="7"/>
      <c r="E362" s="7"/>
      <c r="F362" s="7"/>
    </row>
    <row r="363" spans="1:6">
      <c r="A363" s="8">
        <f>Evaporation!A363</f>
        <v>25600</v>
      </c>
      <c r="B363" s="14">
        <v>0</v>
      </c>
      <c r="C363" s="4"/>
      <c r="D363" s="7"/>
      <c r="E363" s="7"/>
      <c r="F363" s="7"/>
    </row>
    <row r="364" spans="1:6">
      <c r="A364" s="8">
        <f>Evaporation!A364</f>
        <v>25628</v>
      </c>
      <c r="B364" s="14">
        <v>0</v>
      </c>
      <c r="C364" s="4"/>
      <c r="D364" s="7"/>
      <c r="E364" s="7"/>
      <c r="F364" s="7"/>
    </row>
    <row r="365" spans="1:6">
      <c r="A365" s="8">
        <f>Evaporation!A365</f>
        <v>25659</v>
      </c>
      <c r="B365" s="14">
        <v>0</v>
      </c>
      <c r="C365" s="4"/>
      <c r="D365" s="7"/>
      <c r="E365" s="7"/>
      <c r="F365" s="7"/>
    </row>
    <row r="366" spans="1:6">
      <c r="A366" s="8">
        <f>Evaporation!A366</f>
        <v>25689</v>
      </c>
      <c r="B366" s="14">
        <v>0</v>
      </c>
      <c r="C366" s="4"/>
      <c r="D366" s="7"/>
      <c r="E366" s="7"/>
      <c r="F366" s="7"/>
    </row>
    <row r="367" spans="1:6">
      <c r="A367" s="8">
        <f>Evaporation!A367</f>
        <v>25720</v>
      </c>
      <c r="B367" s="14">
        <v>0</v>
      </c>
      <c r="C367" s="4"/>
      <c r="D367" s="7"/>
      <c r="E367" s="7"/>
      <c r="F367" s="7"/>
    </row>
    <row r="368" spans="1:6">
      <c r="A368" s="8">
        <f>Evaporation!A368</f>
        <v>25750</v>
      </c>
      <c r="B368" s="14">
        <v>0</v>
      </c>
      <c r="C368" s="4"/>
      <c r="D368" s="7"/>
      <c r="E368" s="7"/>
      <c r="F368" s="7"/>
    </row>
    <row r="369" spans="1:6">
      <c r="A369" s="8">
        <f>Evaporation!A369</f>
        <v>25781</v>
      </c>
      <c r="B369" s="14">
        <v>0</v>
      </c>
      <c r="C369" s="4"/>
      <c r="D369" s="7"/>
      <c r="E369" s="7"/>
      <c r="F369" s="7"/>
    </row>
    <row r="370" spans="1:6">
      <c r="A370" s="8">
        <f>Evaporation!A370</f>
        <v>25812</v>
      </c>
      <c r="B370" s="14">
        <v>0</v>
      </c>
      <c r="C370" s="4"/>
      <c r="D370" s="7"/>
      <c r="E370" s="7"/>
      <c r="F370" s="7"/>
    </row>
    <row r="371" spans="1:6">
      <c r="A371" s="8">
        <f>Evaporation!A371</f>
        <v>25842</v>
      </c>
      <c r="B371" s="14">
        <v>0</v>
      </c>
      <c r="C371" s="4"/>
      <c r="D371" s="7"/>
      <c r="E371" s="7"/>
      <c r="F371" s="7"/>
    </row>
    <row r="372" spans="1:6">
      <c r="A372" s="8">
        <f>Evaporation!A372</f>
        <v>25873</v>
      </c>
      <c r="B372" s="14">
        <v>0</v>
      </c>
      <c r="C372" s="4"/>
      <c r="D372" s="7"/>
      <c r="E372" s="7"/>
      <c r="F372" s="7"/>
    </row>
    <row r="373" spans="1:6">
      <c r="A373" s="8">
        <f>Evaporation!A373</f>
        <v>25903</v>
      </c>
      <c r="B373" s="14">
        <v>0</v>
      </c>
      <c r="C373" s="4"/>
      <c r="D373" s="7"/>
      <c r="E373" s="7"/>
      <c r="F373" s="7"/>
    </row>
    <row r="374" spans="1:6">
      <c r="A374" s="8">
        <f>Evaporation!A374</f>
        <v>25934</v>
      </c>
      <c r="B374" s="14">
        <v>0</v>
      </c>
      <c r="C374" s="4"/>
      <c r="D374" s="7"/>
      <c r="E374" s="7"/>
      <c r="F374" s="7"/>
    </row>
    <row r="375" spans="1:6">
      <c r="A375" s="8">
        <f>Evaporation!A375</f>
        <v>25965</v>
      </c>
      <c r="B375" s="14">
        <v>0</v>
      </c>
      <c r="C375" s="4"/>
      <c r="D375" s="7"/>
      <c r="E375" s="7"/>
      <c r="F375" s="7"/>
    </row>
    <row r="376" spans="1:6">
      <c r="A376" s="8">
        <f>Evaporation!A376</f>
        <v>25993</v>
      </c>
      <c r="B376" s="14">
        <v>0</v>
      </c>
      <c r="C376" s="4"/>
      <c r="D376" s="7"/>
      <c r="E376" s="7"/>
      <c r="F376" s="7"/>
    </row>
    <row r="377" spans="1:6">
      <c r="A377" s="8">
        <f>Evaporation!A377</f>
        <v>26024</v>
      </c>
      <c r="B377" s="14">
        <v>0</v>
      </c>
      <c r="C377" s="4"/>
      <c r="D377" s="7"/>
      <c r="E377" s="7"/>
      <c r="F377" s="7"/>
    </row>
    <row r="378" spans="1:6">
      <c r="A378" s="8">
        <f>Evaporation!A378</f>
        <v>26054</v>
      </c>
      <c r="B378" s="14">
        <v>0</v>
      </c>
      <c r="C378" s="4"/>
      <c r="D378" s="7"/>
      <c r="E378" s="7"/>
      <c r="F378" s="7"/>
    </row>
    <row r="379" spans="1:6">
      <c r="A379" s="8">
        <f>Evaporation!A379</f>
        <v>26085</v>
      </c>
      <c r="B379" s="14">
        <v>0</v>
      </c>
      <c r="C379" s="4"/>
      <c r="D379" s="7"/>
      <c r="E379" s="7"/>
      <c r="F379" s="7"/>
    </row>
    <row r="380" spans="1:6">
      <c r="A380" s="8">
        <f>Evaporation!A380</f>
        <v>26115</v>
      </c>
      <c r="B380" s="14">
        <v>0</v>
      </c>
      <c r="C380" s="4"/>
      <c r="D380" s="7"/>
      <c r="E380" s="7"/>
      <c r="F380" s="7"/>
    </row>
    <row r="381" spans="1:6">
      <c r="A381" s="8">
        <f>Evaporation!A381</f>
        <v>26146</v>
      </c>
      <c r="B381" s="14">
        <v>0</v>
      </c>
      <c r="C381" s="4"/>
      <c r="D381" s="7"/>
      <c r="E381" s="7"/>
      <c r="F381" s="7"/>
    </row>
    <row r="382" spans="1:6">
      <c r="A382" s="8">
        <f>Evaporation!A382</f>
        <v>26177</v>
      </c>
      <c r="B382" s="14">
        <v>0</v>
      </c>
      <c r="C382" s="4"/>
      <c r="D382" s="7"/>
      <c r="E382" s="7"/>
      <c r="F382" s="7"/>
    </row>
    <row r="383" spans="1:6">
      <c r="A383" s="8">
        <f>Evaporation!A383</f>
        <v>26207</v>
      </c>
      <c r="B383" s="14">
        <v>0</v>
      </c>
      <c r="C383" s="4"/>
      <c r="D383" s="7"/>
      <c r="E383" s="7"/>
      <c r="F383" s="7"/>
    </row>
    <row r="384" spans="1:6">
      <c r="A384" s="8">
        <f>Evaporation!A384</f>
        <v>26238</v>
      </c>
      <c r="B384" s="14">
        <v>0</v>
      </c>
      <c r="C384" s="4"/>
      <c r="D384" s="7"/>
      <c r="E384" s="7"/>
      <c r="F384" s="7"/>
    </row>
    <row r="385" spans="1:6">
      <c r="A385" s="8">
        <f>Evaporation!A385</f>
        <v>26268</v>
      </c>
      <c r="B385" s="14">
        <v>0</v>
      </c>
      <c r="C385" s="4"/>
      <c r="D385" s="7"/>
      <c r="E385" s="7"/>
      <c r="F385" s="7"/>
    </row>
    <row r="386" spans="1:6">
      <c r="A386" s="8">
        <f>Evaporation!A386</f>
        <v>26299</v>
      </c>
      <c r="B386" s="14">
        <v>0</v>
      </c>
      <c r="C386" s="4"/>
      <c r="D386" s="7"/>
      <c r="E386" s="7"/>
      <c r="F386" s="7"/>
    </row>
    <row r="387" spans="1:6">
      <c r="A387" s="8">
        <f>Evaporation!A387</f>
        <v>26330</v>
      </c>
      <c r="B387" s="14">
        <v>0</v>
      </c>
      <c r="C387" s="4"/>
      <c r="D387" s="7"/>
      <c r="E387" s="7"/>
      <c r="F387" s="7"/>
    </row>
    <row r="388" spans="1:6">
      <c r="A388" s="8">
        <f>Evaporation!A388</f>
        <v>26359</v>
      </c>
      <c r="B388" s="14">
        <v>0</v>
      </c>
      <c r="C388" s="4"/>
      <c r="D388" s="7"/>
      <c r="E388" s="7"/>
      <c r="F388" s="7"/>
    </row>
    <row r="389" spans="1:6">
      <c r="A389" s="8">
        <f>Evaporation!A389</f>
        <v>26390</v>
      </c>
      <c r="B389" s="14">
        <v>0</v>
      </c>
      <c r="C389" s="4"/>
      <c r="D389" s="7"/>
      <c r="E389" s="7"/>
      <c r="F389" s="7"/>
    </row>
    <row r="390" spans="1:6">
      <c r="A390" s="8">
        <f>Evaporation!A390</f>
        <v>26420</v>
      </c>
      <c r="B390" s="14">
        <v>0</v>
      </c>
      <c r="C390" s="4"/>
      <c r="D390" s="7"/>
      <c r="E390" s="7"/>
      <c r="F390" s="7"/>
    </row>
    <row r="391" spans="1:6">
      <c r="A391" s="8">
        <f>Evaporation!A391</f>
        <v>26451</v>
      </c>
      <c r="B391" s="14">
        <v>0</v>
      </c>
      <c r="C391" s="4"/>
      <c r="D391" s="7"/>
      <c r="E391" s="7"/>
      <c r="F391" s="7"/>
    </row>
    <row r="392" spans="1:6">
      <c r="A392" s="8">
        <f>Evaporation!A392</f>
        <v>26481</v>
      </c>
      <c r="B392" s="14">
        <v>0</v>
      </c>
      <c r="C392" s="4"/>
      <c r="D392" s="7"/>
      <c r="E392" s="7"/>
      <c r="F392" s="7"/>
    </row>
    <row r="393" spans="1:6">
      <c r="A393" s="8">
        <f>Evaporation!A393</f>
        <v>26512</v>
      </c>
      <c r="B393" s="14">
        <v>0</v>
      </c>
      <c r="C393" s="4"/>
      <c r="D393" s="7"/>
      <c r="E393" s="7"/>
      <c r="F393" s="7"/>
    </row>
    <row r="394" spans="1:6">
      <c r="A394" s="8">
        <f>Evaporation!A394</f>
        <v>26543</v>
      </c>
      <c r="B394" s="14">
        <v>0</v>
      </c>
      <c r="C394" s="4"/>
      <c r="D394" s="7"/>
      <c r="E394" s="7"/>
      <c r="F394" s="7"/>
    </row>
    <row r="395" spans="1:6">
      <c r="A395" s="8">
        <f>Evaporation!A395</f>
        <v>26573</v>
      </c>
      <c r="B395" s="14">
        <v>0</v>
      </c>
      <c r="C395" s="4"/>
      <c r="D395" s="7"/>
      <c r="E395" s="7"/>
      <c r="F395" s="7"/>
    </row>
    <row r="396" spans="1:6">
      <c r="A396" s="8">
        <f>Evaporation!A396</f>
        <v>26604</v>
      </c>
      <c r="B396" s="14">
        <v>0</v>
      </c>
      <c r="C396" s="4"/>
      <c r="D396" s="7"/>
      <c r="E396" s="7"/>
      <c r="F396" s="7"/>
    </row>
    <row r="397" spans="1:6">
      <c r="A397" s="8">
        <f>Evaporation!A397</f>
        <v>26634</v>
      </c>
      <c r="B397" s="14">
        <v>0</v>
      </c>
      <c r="C397" s="4"/>
      <c r="D397" s="7"/>
      <c r="E397" s="7"/>
      <c r="F397" s="7"/>
    </row>
    <row r="398" spans="1:6">
      <c r="A398" s="8">
        <f>Evaporation!A398</f>
        <v>26665</v>
      </c>
      <c r="B398" s="14">
        <v>0</v>
      </c>
      <c r="C398" s="4"/>
      <c r="D398" s="7"/>
      <c r="E398" s="7"/>
      <c r="F398" s="7"/>
    </row>
    <row r="399" spans="1:6">
      <c r="A399" s="8">
        <f>Evaporation!A399</f>
        <v>26696</v>
      </c>
      <c r="B399" s="14">
        <v>0</v>
      </c>
      <c r="C399" s="4"/>
      <c r="D399" s="7"/>
      <c r="E399" s="7"/>
      <c r="F399" s="7"/>
    </row>
    <row r="400" spans="1:6">
      <c r="A400" s="8">
        <f>Evaporation!A400</f>
        <v>26724</v>
      </c>
      <c r="B400" s="14">
        <v>0</v>
      </c>
      <c r="C400" s="4"/>
      <c r="D400" s="7"/>
      <c r="E400" s="7"/>
      <c r="F400" s="7"/>
    </row>
    <row r="401" spans="1:6">
      <c r="A401" s="8">
        <f>Evaporation!A401</f>
        <v>26755</v>
      </c>
      <c r="B401" s="14">
        <v>0</v>
      </c>
      <c r="C401" s="4"/>
      <c r="D401" s="7"/>
      <c r="E401" s="7"/>
      <c r="F401" s="7"/>
    </row>
    <row r="402" spans="1:6">
      <c r="A402" s="8">
        <f>Evaporation!A402</f>
        <v>26785</v>
      </c>
      <c r="B402" s="14">
        <v>0</v>
      </c>
      <c r="C402" s="4"/>
      <c r="D402" s="7"/>
      <c r="E402" s="7"/>
      <c r="F402" s="7"/>
    </row>
    <row r="403" spans="1:6">
      <c r="A403" s="8">
        <f>Evaporation!A403</f>
        <v>26816</v>
      </c>
      <c r="B403" s="14">
        <v>0</v>
      </c>
      <c r="C403" s="4"/>
      <c r="D403" s="7"/>
      <c r="E403" s="7"/>
      <c r="F403" s="7"/>
    </row>
    <row r="404" spans="1:6">
      <c r="A404" s="8">
        <f>Evaporation!A404</f>
        <v>26846</v>
      </c>
      <c r="B404" s="14">
        <v>0</v>
      </c>
      <c r="C404" s="4"/>
      <c r="D404" s="7"/>
      <c r="E404" s="7"/>
      <c r="F404" s="7"/>
    </row>
    <row r="405" spans="1:6">
      <c r="A405" s="8">
        <f>Evaporation!A405</f>
        <v>26877</v>
      </c>
      <c r="B405" s="14">
        <v>0</v>
      </c>
      <c r="C405" s="4"/>
      <c r="D405" s="7"/>
      <c r="E405" s="7"/>
      <c r="F405" s="7"/>
    </row>
    <row r="406" spans="1:6">
      <c r="A406" s="8">
        <f>Evaporation!A406</f>
        <v>26908</v>
      </c>
      <c r="B406" s="14">
        <v>0</v>
      </c>
      <c r="C406" s="4"/>
      <c r="D406" s="7"/>
      <c r="E406" s="7"/>
      <c r="F406" s="7"/>
    </row>
    <row r="407" spans="1:6">
      <c r="A407" s="8">
        <f>Evaporation!A407</f>
        <v>26938</v>
      </c>
      <c r="B407" s="14">
        <v>0</v>
      </c>
      <c r="C407" s="4"/>
      <c r="D407" s="7"/>
      <c r="E407" s="7"/>
      <c r="F407" s="7"/>
    </row>
    <row r="408" spans="1:6">
      <c r="A408" s="8">
        <f>Evaporation!A408</f>
        <v>26969</v>
      </c>
      <c r="B408" s="14">
        <v>0</v>
      </c>
      <c r="C408" s="4"/>
      <c r="D408" s="7"/>
      <c r="E408" s="7"/>
      <c r="F408" s="7"/>
    </row>
    <row r="409" spans="1:6">
      <c r="A409" s="8">
        <f>Evaporation!A409</f>
        <v>26999</v>
      </c>
      <c r="B409" s="14">
        <v>0</v>
      </c>
      <c r="C409" s="4"/>
      <c r="D409" s="7"/>
      <c r="E409" s="7"/>
      <c r="F409" s="7"/>
    </row>
    <row r="410" spans="1:6">
      <c r="A410" s="8">
        <f>Evaporation!A410</f>
        <v>27030</v>
      </c>
      <c r="B410" s="14">
        <v>0</v>
      </c>
      <c r="C410" s="4"/>
      <c r="D410" s="7"/>
      <c r="E410" s="7"/>
      <c r="F410" s="7"/>
    </row>
    <row r="411" spans="1:6">
      <c r="A411" s="8">
        <f>Evaporation!A411</f>
        <v>27061</v>
      </c>
      <c r="B411" s="14">
        <v>0</v>
      </c>
      <c r="C411" s="4"/>
      <c r="D411" s="7"/>
      <c r="E411" s="7"/>
      <c r="F411" s="7"/>
    </row>
    <row r="412" spans="1:6">
      <c r="A412" s="8">
        <f>Evaporation!A412</f>
        <v>27089</v>
      </c>
      <c r="B412" s="14">
        <v>0</v>
      </c>
      <c r="C412" s="4"/>
      <c r="D412" s="7"/>
      <c r="E412" s="7"/>
      <c r="F412" s="7"/>
    </row>
    <row r="413" spans="1:6">
      <c r="A413" s="8">
        <f>Evaporation!A413</f>
        <v>27120</v>
      </c>
      <c r="B413" s="14">
        <v>0</v>
      </c>
      <c r="C413" s="4"/>
      <c r="D413" s="7"/>
      <c r="E413" s="7"/>
      <c r="F413" s="7"/>
    </row>
    <row r="414" spans="1:6">
      <c r="A414" s="8">
        <f>Evaporation!A414</f>
        <v>27150</v>
      </c>
      <c r="B414" s="14">
        <v>0</v>
      </c>
      <c r="C414" s="4"/>
      <c r="D414" s="7"/>
      <c r="E414" s="7"/>
      <c r="F414" s="7"/>
    </row>
    <row r="415" spans="1:6">
      <c r="A415" s="8">
        <f>Evaporation!A415</f>
        <v>27181</v>
      </c>
      <c r="B415" s="14">
        <v>0</v>
      </c>
      <c r="C415" s="4"/>
      <c r="D415" s="7"/>
      <c r="E415" s="7"/>
      <c r="F415" s="7"/>
    </row>
    <row r="416" spans="1:6">
      <c r="A416" s="8">
        <f>Evaporation!A416</f>
        <v>27211</v>
      </c>
      <c r="B416" s="14">
        <v>0</v>
      </c>
      <c r="C416" s="4"/>
      <c r="D416" s="7"/>
      <c r="E416" s="7"/>
      <c r="F416" s="7"/>
    </row>
    <row r="417" spans="1:6">
      <c r="A417" s="8">
        <f>Evaporation!A417</f>
        <v>27242</v>
      </c>
      <c r="B417" s="14">
        <v>0</v>
      </c>
      <c r="C417" s="4"/>
      <c r="D417" s="7"/>
      <c r="E417" s="7"/>
      <c r="F417" s="7"/>
    </row>
    <row r="418" spans="1:6">
      <c r="A418" s="8">
        <f>Evaporation!A418</f>
        <v>27273</v>
      </c>
      <c r="B418" s="14">
        <v>0</v>
      </c>
      <c r="C418" s="4"/>
      <c r="D418" s="7"/>
      <c r="E418" s="7"/>
      <c r="F418" s="7"/>
    </row>
    <row r="419" spans="1:6">
      <c r="A419" s="8">
        <f>Evaporation!A419</f>
        <v>27303</v>
      </c>
      <c r="B419" s="14">
        <v>0</v>
      </c>
      <c r="C419" s="4"/>
      <c r="D419" s="7"/>
      <c r="E419" s="7"/>
      <c r="F419" s="7"/>
    </row>
    <row r="420" spans="1:6">
      <c r="A420" s="8">
        <f>Evaporation!A420</f>
        <v>27334</v>
      </c>
      <c r="B420" s="14">
        <v>0</v>
      </c>
      <c r="C420" s="4"/>
      <c r="D420" s="7"/>
      <c r="E420" s="7"/>
      <c r="F420" s="7"/>
    </row>
    <row r="421" spans="1:6">
      <c r="A421" s="8">
        <f>Evaporation!A421</f>
        <v>27364</v>
      </c>
      <c r="B421" s="14">
        <v>0</v>
      </c>
      <c r="C421" s="4"/>
      <c r="D421" s="7"/>
      <c r="E421" s="7"/>
      <c r="F421" s="7"/>
    </row>
    <row r="422" spans="1:6">
      <c r="A422" s="8">
        <f>Evaporation!A422</f>
        <v>27395</v>
      </c>
      <c r="B422" s="14">
        <v>0</v>
      </c>
      <c r="C422" s="4"/>
      <c r="D422" s="7"/>
      <c r="E422" s="7"/>
      <c r="F422" s="7"/>
    </row>
    <row r="423" spans="1:6">
      <c r="A423" s="8">
        <f>Evaporation!A423</f>
        <v>27426</v>
      </c>
      <c r="B423" s="14">
        <v>0</v>
      </c>
      <c r="C423" s="4"/>
      <c r="D423" s="7"/>
      <c r="E423" s="7"/>
      <c r="F423" s="7"/>
    </row>
    <row r="424" spans="1:6">
      <c r="A424" s="8">
        <f>Evaporation!A424</f>
        <v>27454</v>
      </c>
      <c r="B424" s="14">
        <v>0</v>
      </c>
      <c r="C424" s="4"/>
      <c r="D424" s="7"/>
      <c r="E424" s="7"/>
      <c r="F424" s="7"/>
    </row>
    <row r="425" spans="1:6">
      <c r="A425" s="8">
        <f>Evaporation!A425</f>
        <v>27485</v>
      </c>
      <c r="B425" s="14">
        <v>0</v>
      </c>
      <c r="C425" s="4"/>
      <c r="D425" s="7"/>
      <c r="E425" s="7"/>
      <c r="F425" s="7"/>
    </row>
    <row r="426" spans="1:6">
      <c r="A426" s="8">
        <f>Evaporation!A426</f>
        <v>27515</v>
      </c>
      <c r="B426" s="14">
        <v>0</v>
      </c>
      <c r="C426" s="4"/>
      <c r="D426" s="7"/>
      <c r="E426" s="7"/>
      <c r="F426" s="7"/>
    </row>
    <row r="427" spans="1:6">
      <c r="A427" s="8">
        <f>Evaporation!A427</f>
        <v>27546</v>
      </c>
      <c r="B427" s="14">
        <v>0</v>
      </c>
      <c r="C427" s="4"/>
      <c r="D427" s="7"/>
      <c r="E427" s="7"/>
      <c r="F427" s="7"/>
    </row>
    <row r="428" spans="1:6">
      <c r="A428" s="8">
        <f>Evaporation!A428</f>
        <v>27576</v>
      </c>
      <c r="B428" s="14">
        <v>0</v>
      </c>
      <c r="C428" s="4"/>
      <c r="D428" s="7"/>
      <c r="E428" s="7"/>
      <c r="F428" s="7"/>
    </row>
    <row r="429" spans="1:6">
      <c r="A429" s="8">
        <f>Evaporation!A429</f>
        <v>27607</v>
      </c>
      <c r="B429" s="14">
        <v>0</v>
      </c>
      <c r="C429" s="4"/>
      <c r="D429" s="7"/>
      <c r="E429" s="7"/>
      <c r="F429" s="7"/>
    </row>
    <row r="430" spans="1:6">
      <c r="A430" s="8">
        <f>Evaporation!A430</f>
        <v>27638</v>
      </c>
      <c r="B430" s="14">
        <v>0</v>
      </c>
      <c r="C430" s="4"/>
      <c r="D430" s="7"/>
      <c r="E430" s="7"/>
      <c r="F430" s="7"/>
    </row>
    <row r="431" spans="1:6">
      <c r="A431" s="8">
        <f>Evaporation!A431</f>
        <v>27668</v>
      </c>
      <c r="B431" s="14">
        <v>0</v>
      </c>
      <c r="C431" s="4"/>
      <c r="D431" s="7"/>
      <c r="E431" s="7"/>
      <c r="F431" s="7"/>
    </row>
    <row r="432" spans="1:6">
      <c r="A432" s="8">
        <f>Evaporation!A432</f>
        <v>27699</v>
      </c>
      <c r="B432" s="14">
        <v>0</v>
      </c>
      <c r="C432" s="4"/>
      <c r="D432" s="7"/>
      <c r="E432" s="7"/>
      <c r="F432" s="7"/>
    </row>
    <row r="433" spans="1:6">
      <c r="A433" s="8">
        <f>Evaporation!A433</f>
        <v>27729</v>
      </c>
      <c r="B433" s="14">
        <v>0</v>
      </c>
      <c r="C433" s="4"/>
      <c r="D433" s="7"/>
      <c r="E433" s="7"/>
      <c r="F433" s="7"/>
    </row>
    <row r="434" spans="1:6">
      <c r="A434" s="8">
        <f>Evaporation!A434</f>
        <v>27760</v>
      </c>
      <c r="B434" s="14">
        <v>0</v>
      </c>
      <c r="C434" s="4"/>
      <c r="D434" s="7"/>
      <c r="E434" s="7"/>
      <c r="F434" s="7"/>
    </row>
    <row r="435" spans="1:6">
      <c r="A435" s="8">
        <f>Evaporation!A435</f>
        <v>27791</v>
      </c>
      <c r="B435" s="14">
        <v>0</v>
      </c>
      <c r="C435" s="4"/>
      <c r="D435" s="7"/>
      <c r="E435" s="7"/>
      <c r="F435" s="7"/>
    </row>
    <row r="436" spans="1:6">
      <c r="A436" s="8">
        <f>Evaporation!A436</f>
        <v>27820</v>
      </c>
      <c r="B436" s="14">
        <v>0</v>
      </c>
      <c r="C436" s="4"/>
      <c r="D436" s="7"/>
      <c r="E436" s="7"/>
      <c r="F436" s="7"/>
    </row>
    <row r="437" spans="1:6">
      <c r="A437" s="8">
        <f>Evaporation!A437</f>
        <v>27851</v>
      </c>
      <c r="B437" s="14">
        <v>0</v>
      </c>
      <c r="C437" s="4"/>
      <c r="D437" s="7"/>
      <c r="E437" s="7"/>
      <c r="F437" s="7"/>
    </row>
    <row r="438" spans="1:6">
      <c r="A438" s="8">
        <f>Evaporation!A438</f>
        <v>27881</v>
      </c>
      <c r="B438" s="14">
        <v>0</v>
      </c>
      <c r="C438" s="4"/>
      <c r="D438" s="7"/>
      <c r="E438" s="7"/>
      <c r="F438" s="7"/>
    </row>
    <row r="439" spans="1:6">
      <c r="A439" s="8">
        <f>Evaporation!A439</f>
        <v>27912</v>
      </c>
      <c r="B439" s="14">
        <v>0</v>
      </c>
      <c r="C439" s="4"/>
      <c r="D439" s="7"/>
      <c r="E439" s="7"/>
      <c r="F439" s="7"/>
    </row>
    <row r="440" spans="1:6">
      <c r="A440" s="8">
        <f>Evaporation!A440</f>
        <v>27942</v>
      </c>
      <c r="B440" s="14">
        <v>0</v>
      </c>
      <c r="C440" s="4"/>
      <c r="D440" s="7"/>
      <c r="E440" s="7"/>
      <c r="F440" s="7"/>
    </row>
    <row r="441" spans="1:6">
      <c r="A441" s="8">
        <f>Evaporation!A441</f>
        <v>27973</v>
      </c>
      <c r="B441" s="14">
        <v>0</v>
      </c>
      <c r="C441" s="4"/>
      <c r="D441" s="7"/>
      <c r="E441" s="7"/>
      <c r="F441" s="7"/>
    </row>
    <row r="442" spans="1:6">
      <c r="A442" s="8">
        <f>Evaporation!A442</f>
        <v>28004</v>
      </c>
      <c r="B442" s="14">
        <v>0</v>
      </c>
      <c r="C442" s="4"/>
      <c r="D442" s="7"/>
      <c r="E442" s="7"/>
      <c r="F442" s="7"/>
    </row>
    <row r="443" spans="1:6">
      <c r="A443" s="8">
        <f>Evaporation!A443</f>
        <v>28034</v>
      </c>
      <c r="B443" s="14">
        <v>0</v>
      </c>
      <c r="C443" s="4"/>
      <c r="D443" s="7"/>
      <c r="E443" s="7"/>
      <c r="F443" s="7"/>
    </row>
    <row r="444" spans="1:6">
      <c r="A444" s="8">
        <f>Evaporation!A444</f>
        <v>28065</v>
      </c>
      <c r="B444" s="14">
        <v>0</v>
      </c>
      <c r="C444" s="4"/>
      <c r="D444" s="7"/>
      <c r="E444" s="7"/>
      <c r="F444" s="7"/>
    </row>
    <row r="445" spans="1:6">
      <c r="A445" s="8">
        <f>Evaporation!A445</f>
        <v>28095</v>
      </c>
      <c r="B445" s="14">
        <v>0</v>
      </c>
      <c r="C445" s="4"/>
      <c r="D445" s="7"/>
      <c r="E445" s="7"/>
      <c r="F445" s="7"/>
    </row>
    <row r="446" spans="1:6">
      <c r="A446" s="8">
        <f>Evaporation!A446</f>
        <v>28126</v>
      </c>
      <c r="B446" s="14">
        <v>0</v>
      </c>
      <c r="C446" s="4"/>
      <c r="D446" s="7"/>
      <c r="E446" s="7"/>
      <c r="F446" s="7"/>
    </row>
    <row r="447" spans="1:6">
      <c r="A447" s="8">
        <f>Evaporation!A447</f>
        <v>28157</v>
      </c>
      <c r="B447" s="14">
        <v>0</v>
      </c>
      <c r="C447" s="4"/>
      <c r="D447" s="7"/>
      <c r="E447" s="7"/>
      <c r="F447" s="7"/>
    </row>
    <row r="448" spans="1:6">
      <c r="A448" s="8">
        <f>Evaporation!A448</f>
        <v>28185</v>
      </c>
      <c r="B448" s="14">
        <v>0</v>
      </c>
      <c r="C448" s="4"/>
      <c r="D448" s="7"/>
      <c r="E448" s="7"/>
      <c r="F448" s="7"/>
    </row>
    <row r="449" spans="1:6">
      <c r="A449" s="8">
        <f>Evaporation!A449</f>
        <v>28216</v>
      </c>
      <c r="B449" s="14">
        <v>0</v>
      </c>
      <c r="C449" s="4"/>
      <c r="D449" s="7"/>
      <c r="E449" s="7"/>
      <c r="F449" s="7"/>
    </row>
    <row r="450" spans="1:6">
      <c r="A450" s="8">
        <f>Evaporation!A450</f>
        <v>28246</v>
      </c>
      <c r="B450" s="14">
        <v>0</v>
      </c>
      <c r="C450" s="4"/>
      <c r="D450" s="7"/>
      <c r="E450" s="7"/>
      <c r="F450" s="7"/>
    </row>
    <row r="451" spans="1:6">
      <c r="A451" s="8">
        <f>Evaporation!A451</f>
        <v>28277</v>
      </c>
      <c r="B451" s="14">
        <v>0</v>
      </c>
      <c r="C451" s="4"/>
      <c r="D451" s="7"/>
      <c r="E451" s="7"/>
      <c r="F451" s="7"/>
    </row>
    <row r="452" spans="1:6">
      <c r="A452" s="8">
        <f>Evaporation!A452</f>
        <v>28307</v>
      </c>
      <c r="B452" s="14">
        <v>0</v>
      </c>
      <c r="C452" s="4"/>
      <c r="D452" s="7"/>
      <c r="E452" s="7"/>
      <c r="F452" s="7"/>
    </row>
    <row r="453" spans="1:6">
      <c r="A453" s="8">
        <f>Evaporation!A453</f>
        <v>28338</v>
      </c>
      <c r="B453" s="14">
        <v>0</v>
      </c>
      <c r="C453" s="4"/>
      <c r="D453" s="7"/>
      <c r="E453" s="7"/>
      <c r="F453" s="7"/>
    </row>
    <row r="454" spans="1:6">
      <c r="A454" s="8">
        <f>Evaporation!A454</f>
        <v>28369</v>
      </c>
      <c r="B454" s="14">
        <v>0</v>
      </c>
      <c r="C454" s="4"/>
      <c r="D454" s="7"/>
      <c r="E454" s="7"/>
      <c r="F454" s="7"/>
    </row>
    <row r="455" spans="1:6">
      <c r="A455" s="8">
        <f>Evaporation!A455</f>
        <v>28399</v>
      </c>
      <c r="B455" s="14">
        <v>0</v>
      </c>
      <c r="C455" s="4"/>
      <c r="D455" s="7"/>
      <c r="E455" s="7"/>
      <c r="F455" s="7"/>
    </row>
    <row r="456" spans="1:6">
      <c r="A456" s="8">
        <f>Evaporation!A456</f>
        <v>28430</v>
      </c>
      <c r="B456" s="14">
        <v>0</v>
      </c>
      <c r="C456" s="4"/>
      <c r="D456" s="7"/>
      <c r="E456" s="7"/>
      <c r="F456" s="7"/>
    </row>
    <row r="457" spans="1:6">
      <c r="A457" s="8">
        <f>Evaporation!A457</f>
        <v>28460</v>
      </c>
      <c r="B457" s="14">
        <v>0</v>
      </c>
      <c r="C457" s="4"/>
      <c r="D457" s="7"/>
      <c r="E457" s="7"/>
      <c r="F457" s="7"/>
    </row>
    <row r="458" spans="1:6">
      <c r="A458" s="8">
        <f>Evaporation!A458</f>
        <v>28491</v>
      </c>
      <c r="B458" s="14">
        <v>0</v>
      </c>
      <c r="C458" s="4"/>
      <c r="D458" s="7"/>
      <c r="E458" s="7"/>
      <c r="F458" s="7"/>
    </row>
    <row r="459" spans="1:6">
      <c r="A459" s="8">
        <f>Evaporation!A459</f>
        <v>28522</v>
      </c>
      <c r="B459" s="14">
        <v>0</v>
      </c>
      <c r="C459" s="4"/>
      <c r="D459" s="7"/>
      <c r="E459" s="7"/>
      <c r="F459" s="7"/>
    </row>
    <row r="460" spans="1:6">
      <c r="A460" s="8">
        <f>Evaporation!A460</f>
        <v>28550</v>
      </c>
      <c r="B460" s="14">
        <v>0</v>
      </c>
      <c r="C460" s="4"/>
      <c r="D460" s="7"/>
      <c r="E460" s="7"/>
      <c r="F460" s="7"/>
    </row>
    <row r="461" spans="1:6">
      <c r="A461" s="8">
        <f>Evaporation!A461</f>
        <v>28581</v>
      </c>
      <c r="B461" s="14">
        <v>0</v>
      </c>
      <c r="C461" s="4"/>
      <c r="D461" s="7"/>
      <c r="E461" s="7"/>
      <c r="F461" s="7"/>
    </row>
    <row r="462" spans="1:6">
      <c r="A462" s="8">
        <f>Evaporation!A462</f>
        <v>28611</v>
      </c>
      <c r="B462" s="14">
        <v>0</v>
      </c>
      <c r="C462" s="4"/>
      <c r="D462" s="7"/>
      <c r="E462" s="7"/>
      <c r="F462" s="7"/>
    </row>
    <row r="463" spans="1:6">
      <c r="A463" s="8">
        <f>Evaporation!A463</f>
        <v>28642</v>
      </c>
      <c r="B463" s="14">
        <v>0</v>
      </c>
      <c r="C463" s="4"/>
      <c r="D463" s="7"/>
      <c r="E463" s="7"/>
      <c r="F463" s="7"/>
    </row>
    <row r="464" spans="1:6">
      <c r="A464" s="8">
        <f>Evaporation!A464</f>
        <v>28672</v>
      </c>
      <c r="B464" s="14">
        <v>0</v>
      </c>
      <c r="C464" s="4"/>
      <c r="D464" s="7"/>
      <c r="E464" s="7"/>
      <c r="F464" s="7"/>
    </row>
    <row r="465" spans="1:6">
      <c r="A465" s="8">
        <f>Evaporation!A465</f>
        <v>28703</v>
      </c>
      <c r="B465" s="14">
        <v>0</v>
      </c>
      <c r="C465" s="4"/>
      <c r="D465" s="7"/>
      <c r="E465" s="7"/>
      <c r="F465" s="7"/>
    </row>
    <row r="466" spans="1:6">
      <c r="A466" s="8">
        <f>Evaporation!A466</f>
        <v>28734</v>
      </c>
      <c r="B466" s="14">
        <v>0</v>
      </c>
      <c r="C466" s="4"/>
      <c r="D466" s="7"/>
      <c r="E466" s="7"/>
      <c r="F466" s="7"/>
    </row>
    <row r="467" spans="1:6">
      <c r="A467" s="8">
        <f>Evaporation!A467</f>
        <v>28764</v>
      </c>
      <c r="B467" s="14">
        <v>0</v>
      </c>
      <c r="C467" s="4"/>
      <c r="D467" s="7"/>
      <c r="E467" s="7"/>
      <c r="F467" s="7"/>
    </row>
    <row r="468" spans="1:6">
      <c r="A468" s="8">
        <f>Evaporation!A468</f>
        <v>28795</v>
      </c>
      <c r="B468" s="14">
        <v>0</v>
      </c>
      <c r="C468" s="4"/>
      <c r="D468" s="7"/>
      <c r="E468" s="7"/>
      <c r="F468" s="7"/>
    </row>
    <row r="469" spans="1:6">
      <c r="A469" s="8">
        <f>Evaporation!A469</f>
        <v>28825</v>
      </c>
      <c r="B469" s="14">
        <v>0</v>
      </c>
      <c r="C469" s="4"/>
      <c r="D469" s="7"/>
      <c r="E469" s="7"/>
      <c r="F469" s="7"/>
    </row>
    <row r="470" spans="1:6">
      <c r="A470" s="8">
        <f>Evaporation!A470</f>
        <v>28856</v>
      </c>
      <c r="B470" s="14">
        <v>0</v>
      </c>
      <c r="C470" s="4"/>
      <c r="D470" s="7"/>
      <c r="E470" s="7"/>
      <c r="F470" s="7"/>
    </row>
    <row r="471" spans="1:6">
      <c r="A471" s="8">
        <f>Evaporation!A471</f>
        <v>28887</v>
      </c>
      <c r="B471" s="14">
        <v>0</v>
      </c>
      <c r="C471" s="4"/>
      <c r="D471" s="7"/>
      <c r="E471" s="7"/>
      <c r="F471" s="7"/>
    </row>
    <row r="472" spans="1:6">
      <c r="A472" s="8">
        <f>Evaporation!A472</f>
        <v>28915</v>
      </c>
      <c r="B472" s="14">
        <v>0</v>
      </c>
      <c r="C472" s="4"/>
      <c r="D472" s="7"/>
      <c r="E472" s="7"/>
      <c r="F472" s="7"/>
    </row>
    <row r="473" spans="1:6">
      <c r="A473" s="8">
        <f>Evaporation!A473</f>
        <v>28946</v>
      </c>
      <c r="B473" s="14">
        <v>0</v>
      </c>
      <c r="C473" s="4"/>
      <c r="D473" s="7"/>
      <c r="E473" s="7"/>
      <c r="F473" s="7"/>
    </row>
    <row r="474" spans="1:6">
      <c r="A474" s="8">
        <f>Evaporation!A474</f>
        <v>28976</v>
      </c>
      <c r="B474" s="14">
        <v>0</v>
      </c>
      <c r="C474" s="4"/>
      <c r="D474" s="7"/>
      <c r="E474" s="7"/>
      <c r="F474" s="7"/>
    </row>
    <row r="475" spans="1:6">
      <c r="A475" s="8">
        <f>Evaporation!A475</f>
        <v>29007</v>
      </c>
      <c r="B475" s="14">
        <v>0</v>
      </c>
      <c r="C475" s="4"/>
      <c r="D475" s="7"/>
      <c r="E475" s="7"/>
      <c r="F475" s="7"/>
    </row>
    <row r="476" spans="1:6">
      <c r="A476" s="8">
        <f>Evaporation!A476</f>
        <v>29037</v>
      </c>
      <c r="B476" s="14">
        <v>0</v>
      </c>
      <c r="C476" s="4"/>
      <c r="D476" s="7"/>
      <c r="E476" s="7"/>
      <c r="F476" s="7"/>
    </row>
    <row r="477" spans="1:6">
      <c r="A477" s="8">
        <f>Evaporation!A477</f>
        <v>29068</v>
      </c>
      <c r="B477" s="14">
        <v>0</v>
      </c>
      <c r="C477" s="4"/>
      <c r="D477" s="7"/>
      <c r="E477" s="7"/>
      <c r="F477" s="7"/>
    </row>
    <row r="478" spans="1:6">
      <c r="A478" s="8">
        <f>Evaporation!A478</f>
        <v>29099</v>
      </c>
      <c r="B478" s="14">
        <v>0</v>
      </c>
      <c r="C478" s="4"/>
      <c r="D478" s="7"/>
      <c r="E478" s="7"/>
      <c r="F478" s="7"/>
    </row>
    <row r="479" spans="1:6">
      <c r="A479" s="8">
        <f>Evaporation!A479</f>
        <v>29129</v>
      </c>
      <c r="B479" s="14">
        <v>0</v>
      </c>
      <c r="C479" s="4"/>
      <c r="D479" s="7"/>
      <c r="E479" s="7"/>
      <c r="F479" s="7"/>
    </row>
    <row r="480" spans="1:6">
      <c r="A480" s="8">
        <f>Evaporation!A480</f>
        <v>29160</v>
      </c>
      <c r="B480" s="14">
        <v>0</v>
      </c>
      <c r="C480" s="4"/>
      <c r="D480" s="7"/>
      <c r="E480" s="7"/>
      <c r="F480" s="7"/>
    </row>
    <row r="481" spans="1:6">
      <c r="A481" s="8">
        <f>Evaporation!A481</f>
        <v>29190</v>
      </c>
      <c r="B481" s="14">
        <v>0</v>
      </c>
      <c r="C481" s="4"/>
      <c r="D481" s="7"/>
      <c r="E481" s="7"/>
      <c r="F481" s="7"/>
    </row>
    <row r="482" spans="1:6">
      <c r="A482" s="8">
        <f>Evaporation!A482</f>
        <v>29221</v>
      </c>
      <c r="B482" s="14">
        <v>0</v>
      </c>
      <c r="C482" s="4"/>
      <c r="D482" s="7"/>
      <c r="E482" s="7"/>
      <c r="F482" s="7"/>
    </row>
    <row r="483" spans="1:6">
      <c r="A483" s="8">
        <f>Evaporation!A483</f>
        <v>29252</v>
      </c>
      <c r="B483" s="14">
        <v>0</v>
      </c>
      <c r="C483" s="4"/>
      <c r="D483" s="7"/>
      <c r="E483" s="7"/>
      <c r="F483" s="7"/>
    </row>
    <row r="484" spans="1:6">
      <c r="A484" s="8">
        <f>Evaporation!A484</f>
        <v>29281</v>
      </c>
      <c r="B484" s="14">
        <v>0</v>
      </c>
      <c r="C484" s="4"/>
      <c r="D484" s="7"/>
      <c r="E484" s="7"/>
      <c r="F484" s="7"/>
    </row>
    <row r="485" spans="1:6">
      <c r="A485" s="8">
        <f>Evaporation!A485</f>
        <v>29312</v>
      </c>
      <c r="B485" s="14">
        <v>0</v>
      </c>
      <c r="C485" s="4"/>
      <c r="D485" s="7"/>
      <c r="E485" s="7"/>
      <c r="F485" s="7"/>
    </row>
    <row r="486" spans="1:6">
      <c r="A486" s="8">
        <f>Evaporation!A486</f>
        <v>29342</v>
      </c>
      <c r="B486" s="14">
        <v>0</v>
      </c>
      <c r="C486" s="4"/>
      <c r="D486" s="7"/>
      <c r="E486" s="7"/>
      <c r="F486" s="7"/>
    </row>
    <row r="487" spans="1:6">
      <c r="A487" s="8">
        <f>Evaporation!A487</f>
        <v>29373</v>
      </c>
      <c r="B487" s="14">
        <v>0</v>
      </c>
      <c r="C487" s="4"/>
      <c r="D487" s="7"/>
      <c r="E487" s="7"/>
      <c r="F487" s="7"/>
    </row>
    <row r="488" spans="1:6">
      <c r="A488" s="8">
        <f>Evaporation!A488</f>
        <v>29403</v>
      </c>
      <c r="B488" s="14">
        <v>0</v>
      </c>
      <c r="C488" s="4"/>
      <c r="D488" s="7"/>
      <c r="E488" s="7"/>
      <c r="F488" s="7"/>
    </row>
    <row r="489" spans="1:6">
      <c r="A489" s="8">
        <f>Evaporation!A489</f>
        <v>29434</v>
      </c>
      <c r="B489" s="14">
        <v>0</v>
      </c>
      <c r="C489" s="4"/>
      <c r="D489" s="7"/>
      <c r="E489" s="7"/>
      <c r="F489" s="7"/>
    </row>
    <row r="490" spans="1:6">
      <c r="A490" s="8">
        <f>Evaporation!A490</f>
        <v>29465</v>
      </c>
      <c r="B490" s="14">
        <v>0</v>
      </c>
      <c r="C490" s="4"/>
      <c r="D490" s="7"/>
      <c r="E490" s="7"/>
      <c r="F490" s="7"/>
    </row>
    <row r="491" spans="1:6">
      <c r="A491" s="8">
        <f>Evaporation!A491</f>
        <v>29495</v>
      </c>
      <c r="B491" s="14">
        <v>0</v>
      </c>
      <c r="C491" s="4"/>
      <c r="D491" s="7"/>
      <c r="E491" s="7"/>
      <c r="F491" s="7"/>
    </row>
    <row r="492" spans="1:6">
      <c r="A492" s="8">
        <f>Evaporation!A492</f>
        <v>29526</v>
      </c>
      <c r="B492" s="14">
        <v>0</v>
      </c>
      <c r="C492" s="4"/>
      <c r="D492" s="7"/>
      <c r="E492" s="7"/>
      <c r="F492" s="7"/>
    </row>
    <row r="493" spans="1:6">
      <c r="A493" s="8">
        <f>Evaporation!A493</f>
        <v>29556</v>
      </c>
      <c r="B493" s="14">
        <v>0</v>
      </c>
      <c r="C493" s="4"/>
      <c r="D493" s="7"/>
      <c r="E493" s="7"/>
      <c r="F493" s="7"/>
    </row>
    <row r="494" spans="1:6">
      <c r="A494" s="8">
        <f>Evaporation!A494</f>
        <v>29587</v>
      </c>
      <c r="B494" s="14">
        <v>0</v>
      </c>
      <c r="C494" s="4"/>
      <c r="D494" s="7"/>
      <c r="E494" s="7"/>
      <c r="F494" s="7"/>
    </row>
    <row r="495" spans="1:6">
      <c r="A495" s="8">
        <f>Evaporation!A495</f>
        <v>29618</v>
      </c>
      <c r="B495" s="14">
        <v>0</v>
      </c>
      <c r="C495" s="4"/>
      <c r="D495" s="7"/>
      <c r="E495" s="7"/>
      <c r="F495" s="7"/>
    </row>
    <row r="496" spans="1:6">
      <c r="A496" s="8">
        <f>Evaporation!A496</f>
        <v>29646</v>
      </c>
      <c r="B496" s="14">
        <v>0</v>
      </c>
      <c r="C496" s="4"/>
      <c r="D496" s="7"/>
      <c r="E496" s="7"/>
      <c r="F496" s="7"/>
    </row>
    <row r="497" spans="1:6">
      <c r="A497" s="8">
        <f>Evaporation!A497</f>
        <v>29677</v>
      </c>
      <c r="B497" s="14">
        <v>0</v>
      </c>
      <c r="C497" s="4"/>
      <c r="D497" s="7"/>
      <c r="E497" s="7"/>
      <c r="F497" s="7"/>
    </row>
    <row r="498" spans="1:6">
      <c r="A498" s="8">
        <f>Evaporation!A498</f>
        <v>29707</v>
      </c>
      <c r="B498" s="14">
        <v>0</v>
      </c>
      <c r="C498" s="4"/>
      <c r="D498" s="7"/>
      <c r="E498" s="7"/>
      <c r="F498" s="7"/>
    </row>
    <row r="499" spans="1:6">
      <c r="A499" s="8">
        <f>Evaporation!A499</f>
        <v>29738</v>
      </c>
      <c r="B499" s="14">
        <v>0</v>
      </c>
      <c r="C499" s="4"/>
      <c r="D499" s="7"/>
      <c r="E499" s="7"/>
      <c r="F499" s="7"/>
    </row>
    <row r="500" spans="1:6">
      <c r="A500" s="8">
        <f>Evaporation!A500</f>
        <v>29768</v>
      </c>
      <c r="B500" s="14">
        <v>0</v>
      </c>
      <c r="C500" s="4"/>
      <c r="D500" s="7"/>
      <c r="E500" s="7"/>
      <c r="F500" s="7"/>
    </row>
    <row r="501" spans="1:6">
      <c r="A501" s="8">
        <f>Evaporation!A501</f>
        <v>29799</v>
      </c>
      <c r="B501" s="14">
        <v>0</v>
      </c>
      <c r="C501" s="4"/>
      <c r="D501" s="7"/>
      <c r="E501" s="7"/>
      <c r="F501" s="7"/>
    </row>
    <row r="502" spans="1:6">
      <c r="A502" s="8">
        <f>Evaporation!A502</f>
        <v>29830</v>
      </c>
      <c r="B502" s="14">
        <v>0</v>
      </c>
      <c r="C502" s="4"/>
      <c r="D502" s="7"/>
      <c r="E502" s="7"/>
      <c r="F502" s="7"/>
    </row>
    <row r="503" spans="1:6">
      <c r="A503" s="8">
        <f>Evaporation!A503</f>
        <v>29860</v>
      </c>
      <c r="B503" s="14">
        <v>0</v>
      </c>
      <c r="C503" s="4"/>
      <c r="D503" s="7"/>
      <c r="E503" s="7"/>
      <c r="F503" s="7"/>
    </row>
    <row r="504" spans="1:6">
      <c r="A504" s="8">
        <f>Evaporation!A504</f>
        <v>29891</v>
      </c>
      <c r="B504" s="14">
        <v>0</v>
      </c>
      <c r="C504" s="4"/>
      <c r="D504" s="7"/>
      <c r="E504" s="7"/>
      <c r="F504" s="7"/>
    </row>
    <row r="505" spans="1:6">
      <c r="A505" s="8">
        <f>Evaporation!A505</f>
        <v>29921</v>
      </c>
      <c r="B505" s="14">
        <v>0</v>
      </c>
      <c r="C505" s="4"/>
      <c r="D505" s="7"/>
      <c r="E505" s="7"/>
      <c r="F505" s="7"/>
    </row>
    <row r="506" spans="1:6">
      <c r="A506" s="8">
        <f>Evaporation!A506</f>
        <v>29952</v>
      </c>
      <c r="B506" s="14">
        <v>0</v>
      </c>
      <c r="C506" s="4"/>
      <c r="D506" s="7"/>
      <c r="E506" s="7"/>
      <c r="F506" s="7"/>
    </row>
    <row r="507" spans="1:6">
      <c r="A507" s="8">
        <f>Evaporation!A507</f>
        <v>29983</v>
      </c>
      <c r="B507" s="14">
        <v>0</v>
      </c>
      <c r="C507" s="4"/>
      <c r="D507" s="7"/>
      <c r="E507" s="7"/>
      <c r="F507" s="7"/>
    </row>
    <row r="508" spans="1:6">
      <c r="A508" s="8">
        <f>Evaporation!A508</f>
        <v>30011</v>
      </c>
      <c r="B508" s="14">
        <v>0</v>
      </c>
      <c r="C508" s="4"/>
      <c r="D508" s="7"/>
      <c r="E508" s="7"/>
      <c r="F508" s="7"/>
    </row>
    <row r="509" spans="1:6">
      <c r="A509" s="8">
        <f>Evaporation!A509</f>
        <v>30042</v>
      </c>
      <c r="B509" s="14">
        <v>0</v>
      </c>
      <c r="C509" s="4"/>
      <c r="D509" s="7"/>
      <c r="E509" s="7"/>
      <c r="F509" s="7"/>
    </row>
    <row r="510" spans="1:6">
      <c r="A510" s="8">
        <f>Evaporation!A510</f>
        <v>30072</v>
      </c>
      <c r="B510" s="14">
        <v>0</v>
      </c>
      <c r="C510" s="4"/>
      <c r="D510" s="7"/>
      <c r="E510" s="7"/>
      <c r="F510" s="7"/>
    </row>
    <row r="511" spans="1:6">
      <c r="A511" s="8">
        <f>Evaporation!A511</f>
        <v>30103</v>
      </c>
      <c r="B511" s="14">
        <v>0</v>
      </c>
      <c r="C511" s="4"/>
      <c r="D511" s="7"/>
      <c r="E511" s="7"/>
      <c r="F511" s="7"/>
    </row>
    <row r="512" spans="1:6">
      <c r="A512" s="8">
        <f>Evaporation!A512</f>
        <v>30133</v>
      </c>
      <c r="B512" s="14">
        <v>0</v>
      </c>
      <c r="C512" s="4"/>
      <c r="D512" s="7"/>
      <c r="E512" s="7"/>
      <c r="F512" s="7"/>
    </row>
    <row r="513" spans="1:6">
      <c r="A513" s="8">
        <f>Evaporation!A513</f>
        <v>30164</v>
      </c>
      <c r="B513" s="14">
        <v>0</v>
      </c>
      <c r="C513" s="4"/>
      <c r="D513" s="7"/>
      <c r="E513" s="7"/>
      <c r="F513" s="7"/>
    </row>
    <row r="514" spans="1:6">
      <c r="A514" s="8">
        <f>Evaporation!A514</f>
        <v>30195</v>
      </c>
      <c r="B514" s="14">
        <v>0</v>
      </c>
      <c r="C514" s="4"/>
      <c r="D514" s="7"/>
      <c r="E514" s="7"/>
      <c r="F514" s="7"/>
    </row>
    <row r="515" spans="1:6">
      <c r="A515" s="8">
        <f>Evaporation!A515</f>
        <v>30225</v>
      </c>
      <c r="B515" s="14">
        <v>0</v>
      </c>
      <c r="C515" s="4"/>
      <c r="D515" s="7"/>
      <c r="E515" s="7"/>
      <c r="F515" s="7"/>
    </row>
    <row r="516" spans="1:6">
      <c r="A516" s="8">
        <f>Evaporation!A516</f>
        <v>30256</v>
      </c>
      <c r="B516" s="14">
        <v>0</v>
      </c>
      <c r="C516" s="4"/>
      <c r="D516" s="7"/>
      <c r="E516" s="7"/>
      <c r="F516" s="7"/>
    </row>
    <row r="517" spans="1:6">
      <c r="A517" s="8">
        <f>Evaporation!A517</f>
        <v>30286</v>
      </c>
      <c r="B517" s="14">
        <v>0</v>
      </c>
      <c r="C517" s="4"/>
      <c r="D517" s="7"/>
      <c r="E517" s="7"/>
      <c r="F517" s="7"/>
    </row>
    <row r="518" spans="1:6">
      <c r="A518" s="8">
        <f>Evaporation!A518</f>
        <v>30317</v>
      </c>
      <c r="B518" s="14">
        <v>0</v>
      </c>
    </row>
    <row r="519" spans="1:6">
      <c r="A519" s="8">
        <f>Evaporation!A519</f>
        <v>30348</v>
      </c>
      <c r="B519" s="14">
        <v>0</v>
      </c>
    </row>
    <row r="520" spans="1:6">
      <c r="A520" s="8">
        <f>Evaporation!A520</f>
        <v>30376</v>
      </c>
      <c r="B520" s="14">
        <v>0</v>
      </c>
    </row>
    <row r="521" spans="1:6">
      <c r="A521" s="8">
        <f>Evaporation!A521</f>
        <v>30407</v>
      </c>
      <c r="B521" s="14">
        <v>0</v>
      </c>
    </row>
    <row r="522" spans="1:6">
      <c r="A522" s="8">
        <f>Evaporation!A522</f>
        <v>30437</v>
      </c>
      <c r="B522" s="14">
        <v>0</v>
      </c>
    </row>
    <row r="523" spans="1:6">
      <c r="A523" s="8">
        <f>Evaporation!A523</f>
        <v>30468</v>
      </c>
      <c r="B523" s="14">
        <v>0</v>
      </c>
    </row>
    <row r="524" spans="1:6">
      <c r="A524" s="8">
        <f>Evaporation!A524</f>
        <v>30498</v>
      </c>
      <c r="B524" s="14">
        <v>0</v>
      </c>
    </row>
    <row r="525" spans="1:6">
      <c r="A525" s="8">
        <f>Evaporation!A525</f>
        <v>30529</v>
      </c>
      <c r="B525" s="14">
        <v>0</v>
      </c>
    </row>
    <row r="526" spans="1:6">
      <c r="A526" s="8">
        <f>Evaporation!A526</f>
        <v>30560</v>
      </c>
      <c r="B526" s="14">
        <v>0</v>
      </c>
    </row>
    <row r="527" spans="1:6">
      <c r="A527" s="8">
        <f>Evaporation!A527</f>
        <v>30590</v>
      </c>
      <c r="B527" s="14">
        <v>0</v>
      </c>
    </row>
    <row r="528" spans="1:6">
      <c r="A528" s="8">
        <f>Evaporation!A528</f>
        <v>30621</v>
      </c>
      <c r="B528" s="14">
        <v>0</v>
      </c>
    </row>
    <row r="529" spans="1:2">
      <c r="A529" s="8">
        <f>Evaporation!A529</f>
        <v>30651</v>
      </c>
      <c r="B529" s="14">
        <v>0</v>
      </c>
    </row>
    <row r="530" spans="1:2">
      <c r="A530" s="8">
        <f>Evaporation!A530</f>
        <v>30682</v>
      </c>
      <c r="B530" s="14">
        <v>0</v>
      </c>
    </row>
    <row r="531" spans="1:2">
      <c r="A531" s="8">
        <f>Evaporation!A531</f>
        <v>30713</v>
      </c>
      <c r="B531" s="14">
        <v>0</v>
      </c>
    </row>
    <row r="532" spans="1:2">
      <c r="A532" s="8">
        <f>Evaporation!A532</f>
        <v>30742</v>
      </c>
      <c r="B532" s="14">
        <v>0</v>
      </c>
    </row>
    <row r="533" spans="1:2">
      <c r="A533" s="8">
        <f>Evaporation!A533</f>
        <v>30773</v>
      </c>
      <c r="B533" s="14">
        <v>0</v>
      </c>
    </row>
    <row r="534" spans="1:2">
      <c r="A534" s="8">
        <f>Evaporation!A534</f>
        <v>30803</v>
      </c>
      <c r="B534" s="14">
        <v>0</v>
      </c>
    </row>
    <row r="535" spans="1:2">
      <c r="A535" s="8">
        <f>Evaporation!A535</f>
        <v>30834</v>
      </c>
      <c r="B535" s="14">
        <v>0</v>
      </c>
    </row>
    <row r="536" spans="1:2">
      <c r="A536" s="8">
        <f>Evaporation!A536</f>
        <v>30864</v>
      </c>
      <c r="B536" s="14">
        <v>0</v>
      </c>
    </row>
    <row r="537" spans="1:2">
      <c r="A537" s="8">
        <f>Evaporation!A537</f>
        <v>30895</v>
      </c>
      <c r="B537" s="14">
        <v>0</v>
      </c>
    </row>
    <row r="538" spans="1:2">
      <c r="A538" s="8">
        <f>Evaporation!A538</f>
        <v>30926</v>
      </c>
      <c r="B538" s="14">
        <v>0</v>
      </c>
    </row>
    <row r="539" spans="1:2">
      <c r="A539" s="8">
        <f>Evaporation!A539</f>
        <v>30956</v>
      </c>
      <c r="B539" s="14">
        <v>0</v>
      </c>
    </row>
    <row r="540" spans="1:2">
      <c r="A540" s="8">
        <f>Evaporation!A540</f>
        <v>30987</v>
      </c>
      <c r="B540" s="14">
        <v>0</v>
      </c>
    </row>
    <row r="541" spans="1:2">
      <c r="A541" s="8">
        <f>Evaporation!A541</f>
        <v>31017</v>
      </c>
      <c r="B541" s="14">
        <v>0</v>
      </c>
    </row>
    <row r="542" spans="1:2">
      <c r="A542" s="8">
        <f>Evaporation!A542</f>
        <v>31048</v>
      </c>
      <c r="B542" s="14">
        <v>0</v>
      </c>
    </row>
    <row r="543" spans="1:2">
      <c r="A543" s="8">
        <f>Evaporation!A543</f>
        <v>31079</v>
      </c>
      <c r="B543" s="14">
        <v>0</v>
      </c>
    </row>
    <row r="544" spans="1:2">
      <c r="A544" s="8">
        <f>Evaporation!A544</f>
        <v>31107</v>
      </c>
      <c r="B544" s="14">
        <v>0</v>
      </c>
    </row>
    <row r="545" spans="1:2">
      <c r="A545" s="8">
        <f>Evaporation!A545</f>
        <v>31138</v>
      </c>
      <c r="B545" s="14">
        <v>0</v>
      </c>
    </row>
    <row r="546" spans="1:2">
      <c r="A546" s="8">
        <f>Evaporation!A546</f>
        <v>31168</v>
      </c>
      <c r="B546" s="14">
        <v>0</v>
      </c>
    </row>
    <row r="547" spans="1:2">
      <c r="A547" s="8">
        <f>Evaporation!A547</f>
        <v>31199</v>
      </c>
      <c r="B547" s="14">
        <v>0</v>
      </c>
    </row>
    <row r="548" spans="1:2">
      <c r="A548" s="8">
        <f>Evaporation!A548</f>
        <v>31229</v>
      </c>
      <c r="B548" s="14">
        <v>0</v>
      </c>
    </row>
    <row r="549" spans="1:2">
      <c r="A549" s="8">
        <f>Evaporation!A549</f>
        <v>31260</v>
      </c>
      <c r="B549" s="14">
        <v>0</v>
      </c>
    </row>
    <row r="550" spans="1:2">
      <c r="A550" s="8">
        <f>Evaporation!A550</f>
        <v>31291</v>
      </c>
      <c r="B550" s="14">
        <v>0</v>
      </c>
    </row>
    <row r="551" spans="1:2">
      <c r="A551" s="8">
        <f>Evaporation!A551</f>
        <v>31321</v>
      </c>
      <c r="B551" s="14">
        <v>0</v>
      </c>
    </row>
    <row r="552" spans="1:2">
      <c r="A552" s="8">
        <f>Evaporation!A552</f>
        <v>31352</v>
      </c>
      <c r="B552" s="14">
        <v>0</v>
      </c>
    </row>
    <row r="553" spans="1:2">
      <c r="A553" s="8">
        <f>Evaporation!A553</f>
        <v>31382</v>
      </c>
      <c r="B553" s="14">
        <v>0</v>
      </c>
    </row>
    <row r="554" spans="1:2">
      <c r="A554" s="8">
        <f>Evaporation!A554</f>
        <v>31413</v>
      </c>
      <c r="B554" s="14">
        <v>0</v>
      </c>
    </row>
    <row r="555" spans="1:2">
      <c r="A555" s="8">
        <f>Evaporation!A555</f>
        <v>31444</v>
      </c>
      <c r="B555" s="14">
        <v>0</v>
      </c>
    </row>
    <row r="556" spans="1:2">
      <c r="A556" s="8">
        <f>Evaporation!A556</f>
        <v>31472</v>
      </c>
      <c r="B556" s="14">
        <v>0</v>
      </c>
    </row>
    <row r="557" spans="1:2">
      <c r="A557" s="8">
        <f>Evaporation!A557</f>
        <v>31503</v>
      </c>
      <c r="B557" s="14">
        <v>0</v>
      </c>
    </row>
    <row r="558" spans="1:2">
      <c r="A558" s="8">
        <f>Evaporation!A558</f>
        <v>31533</v>
      </c>
      <c r="B558" s="14">
        <v>0</v>
      </c>
    </row>
    <row r="559" spans="1:2">
      <c r="A559" s="8">
        <f>Evaporation!A559</f>
        <v>31564</v>
      </c>
      <c r="B559" s="14">
        <v>0</v>
      </c>
    </row>
    <row r="560" spans="1:2">
      <c r="A560" s="8">
        <f>Evaporation!A560</f>
        <v>31594</v>
      </c>
      <c r="B560" s="14">
        <v>0</v>
      </c>
    </row>
    <row r="561" spans="1:2">
      <c r="A561" s="8">
        <f>Evaporation!A561</f>
        <v>31625</v>
      </c>
      <c r="B561" s="14">
        <v>0</v>
      </c>
    </row>
    <row r="562" spans="1:2">
      <c r="A562" s="8">
        <f>Evaporation!A562</f>
        <v>31656</v>
      </c>
      <c r="B562" s="14">
        <v>0</v>
      </c>
    </row>
    <row r="563" spans="1:2">
      <c r="A563" s="8">
        <f>Evaporation!A563</f>
        <v>31686</v>
      </c>
      <c r="B563" s="14">
        <v>0</v>
      </c>
    </row>
    <row r="564" spans="1:2">
      <c r="A564" s="8">
        <f>Evaporation!A564</f>
        <v>31717</v>
      </c>
      <c r="B564" s="14">
        <v>0</v>
      </c>
    </row>
    <row r="565" spans="1:2">
      <c r="A565" s="8">
        <f>Evaporation!A565</f>
        <v>31747</v>
      </c>
      <c r="B565" s="14">
        <v>0</v>
      </c>
    </row>
    <row r="566" spans="1:2">
      <c r="A566" s="8">
        <f>Evaporation!A566</f>
        <v>31778</v>
      </c>
      <c r="B566" s="14">
        <v>0</v>
      </c>
    </row>
    <row r="567" spans="1:2">
      <c r="A567" s="8">
        <f>Evaporation!A567</f>
        <v>31809</v>
      </c>
      <c r="B567" s="14">
        <v>0</v>
      </c>
    </row>
    <row r="568" spans="1:2">
      <c r="A568" s="8">
        <f>Evaporation!A568</f>
        <v>31837</v>
      </c>
      <c r="B568" s="14">
        <v>0</v>
      </c>
    </row>
    <row r="569" spans="1:2">
      <c r="A569" s="8">
        <f>Evaporation!A569</f>
        <v>31868</v>
      </c>
      <c r="B569" s="14">
        <v>0</v>
      </c>
    </row>
    <row r="570" spans="1:2">
      <c r="A570" s="8">
        <f>Evaporation!A570</f>
        <v>31898</v>
      </c>
      <c r="B570" s="14">
        <v>0</v>
      </c>
    </row>
    <row r="571" spans="1:2">
      <c r="A571" s="8">
        <f>Evaporation!A571</f>
        <v>31929</v>
      </c>
      <c r="B571" s="14">
        <v>0</v>
      </c>
    </row>
    <row r="572" spans="1:2">
      <c r="A572" s="8">
        <f>Evaporation!A572</f>
        <v>31959</v>
      </c>
      <c r="B572" s="14">
        <v>0</v>
      </c>
    </row>
    <row r="573" spans="1:2">
      <c r="A573" s="8">
        <f>Evaporation!A573</f>
        <v>31990</v>
      </c>
      <c r="B573" s="14">
        <v>0</v>
      </c>
    </row>
    <row r="574" spans="1:2">
      <c r="A574" s="8">
        <f>Evaporation!A574</f>
        <v>32021</v>
      </c>
      <c r="B574" s="14">
        <v>0</v>
      </c>
    </row>
    <row r="575" spans="1:2">
      <c r="A575" s="8">
        <f>Evaporation!A575</f>
        <v>32051</v>
      </c>
      <c r="B575" s="14">
        <v>0</v>
      </c>
    </row>
    <row r="576" spans="1:2">
      <c r="A576" s="8">
        <f>Evaporation!A576</f>
        <v>32082</v>
      </c>
      <c r="B576" s="14">
        <v>0</v>
      </c>
    </row>
    <row r="577" spans="1:2">
      <c r="A577" s="8">
        <f>Evaporation!A577</f>
        <v>32112</v>
      </c>
      <c r="B577" s="14">
        <v>0</v>
      </c>
    </row>
    <row r="578" spans="1:2">
      <c r="A578" s="8">
        <f>Evaporation!A578</f>
        <v>32143</v>
      </c>
      <c r="B578" s="14">
        <v>0</v>
      </c>
    </row>
    <row r="579" spans="1:2">
      <c r="A579" s="8">
        <f>Evaporation!A579</f>
        <v>32174</v>
      </c>
      <c r="B579" s="14">
        <v>0</v>
      </c>
    </row>
    <row r="580" spans="1:2">
      <c r="A580" s="8">
        <f>Evaporation!A580</f>
        <v>32203</v>
      </c>
      <c r="B580" s="14">
        <v>0</v>
      </c>
    </row>
    <row r="581" spans="1:2">
      <c r="A581" s="8">
        <f>Evaporation!A581</f>
        <v>32234</v>
      </c>
      <c r="B581" s="14">
        <v>0</v>
      </c>
    </row>
    <row r="582" spans="1:2">
      <c r="A582" s="8">
        <f>Evaporation!A582</f>
        <v>32264</v>
      </c>
      <c r="B582" s="14">
        <v>0</v>
      </c>
    </row>
    <row r="583" spans="1:2">
      <c r="A583" s="8">
        <f>Evaporation!A583</f>
        <v>32295</v>
      </c>
      <c r="B583" s="14">
        <v>0</v>
      </c>
    </row>
    <row r="584" spans="1:2">
      <c r="A584" s="8">
        <f>Evaporation!A584</f>
        <v>32325</v>
      </c>
      <c r="B584" s="14">
        <v>0</v>
      </c>
    </row>
    <row r="585" spans="1:2">
      <c r="A585" s="8">
        <f>Evaporation!A585</f>
        <v>32356</v>
      </c>
      <c r="B585" s="14">
        <v>0</v>
      </c>
    </row>
    <row r="586" spans="1:2">
      <c r="A586" s="8">
        <f>Evaporation!A586</f>
        <v>32387</v>
      </c>
      <c r="B586" s="14">
        <v>0</v>
      </c>
    </row>
    <row r="587" spans="1:2">
      <c r="A587" s="8">
        <f>Evaporation!A587</f>
        <v>32417</v>
      </c>
      <c r="B587" s="14">
        <v>0</v>
      </c>
    </row>
    <row r="588" spans="1:2">
      <c r="A588" s="8">
        <f>Evaporation!A588</f>
        <v>32448</v>
      </c>
      <c r="B588" s="14">
        <v>0</v>
      </c>
    </row>
    <row r="589" spans="1:2">
      <c r="A589" s="8">
        <f>Evaporation!A589</f>
        <v>32478</v>
      </c>
      <c r="B589" s="14">
        <v>0</v>
      </c>
    </row>
    <row r="590" spans="1:2">
      <c r="A590" s="8">
        <f>Evaporation!A590</f>
        <v>32509</v>
      </c>
      <c r="B590" s="14">
        <v>0</v>
      </c>
    </row>
    <row r="591" spans="1:2">
      <c r="A591" s="8">
        <f>Evaporation!A591</f>
        <v>32540</v>
      </c>
      <c r="B591" s="14">
        <v>0</v>
      </c>
    </row>
    <row r="592" spans="1:2">
      <c r="A592" s="8">
        <f>Evaporation!A592</f>
        <v>32568</v>
      </c>
      <c r="B592" s="14">
        <v>0</v>
      </c>
    </row>
    <row r="593" spans="1:2">
      <c r="A593" s="8">
        <f>Evaporation!A593</f>
        <v>32599</v>
      </c>
      <c r="B593" s="14">
        <v>0</v>
      </c>
    </row>
    <row r="594" spans="1:2">
      <c r="A594" s="8">
        <f>Evaporation!A594</f>
        <v>32629</v>
      </c>
      <c r="B594" s="14">
        <v>0</v>
      </c>
    </row>
    <row r="595" spans="1:2">
      <c r="A595" s="8">
        <f>Evaporation!A595</f>
        <v>32660</v>
      </c>
      <c r="B595" s="14">
        <v>0</v>
      </c>
    </row>
    <row r="596" spans="1:2">
      <c r="A596" s="8">
        <f>Evaporation!A596</f>
        <v>32690</v>
      </c>
      <c r="B596" s="14">
        <v>0</v>
      </c>
    </row>
    <row r="597" spans="1:2">
      <c r="A597" s="8">
        <f>Evaporation!A597</f>
        <v>32721</v>
      </c>
      <c r="B597" s="14">
        <v>0</v>
      </c>
    </row>
    <row r="598" spans="1:2">
      <c r="A598" s="8">
        <f>Evaporation!A598</f>
        <v>32752</v>
      </c>
      <c r="B598" s="14">
        <v>0</v>
      </c>
    </row>
    <row r="599" spans="1:2">
      <c r="A599" s="8">
        <f>Evaporation!A599</f>
        <v>32782</v>
      </c>
      <c r="B599" s="14">
        <v>0</v>
      </c>
    </row>
    <row r="600" spans="1:2">
      <c r="A600" s="8">
        <f>Evaporation!A600</f>
        <v>32813</v>
      </c>
      <c r="B600" s="14">
        <v>0</v>
      </c>
    </row>
    <row r="601" spans="1:2">
      <c r="A601" s="8">
        <f>Evaporation!A601</f>
        <v>32843</v>
      </c>
      <c r="B601" s="14">
        <v>0</v>
      </c>
    </row>
    <row r="602" spans="1:2">
      <c r="A602" s="8">
        <f>Evaporation!A602</f>
        <v>32874</v>
      </c>
      <c r="B602" s="14">
        <v>0</v>
      </c>
    </row>
    <row r="603" spans="1:2">
      <c r="A603" s="8">
        <f>Evaporation!A603</f>
        <v>32905</v>
      </c>
      <c r="B603" s="14">
        <v>0</v>
      </c>
    </row>
    <row r="604" spans="1:2">
      <c r="A604" s="8">
        <f>Evaporation!A604</f>
        <v>32933</v>
      </c>
      <c r="B604" s="14">
        <v>0</v>
      </c>
    </row>
    <row r="605" spans="1:2">
      <c r="A605" s="8">
        <f>Evaporation!A605</f>
        <v>32964</v>
      </c>
      <c r="B605" s="14">
        <v>0</v>
      </c>
    </row>
    <row r="606" spans="1:2">
      <c r="A606" s="8">
        <f>Evaporation!A606</f>
        <v>32994</v>
      </c>
      <c r="B606" s="14">
        <v>0</v>
      </c>
    </row>
    <row r="607" spans="1:2">
      <c r="A607" s="8">
        <f>Evaporation!A607</f>
        <v>33025</v>
      </c>
      <c r="B607" s="14">
        <v>0</v>
      </c>
    </row>
    <row r="608" spans="1:2">
      <c r="A608" s="8">
        <f>Evaporation!A608</f>
        <v>33055</v>
      </c>
      <c r="B608" s="14">
        <v>0</v>
      </c>
    </row>
    <row r="609" spans="1:2">
      <c r="A609" s="8">
        <f>Evaporation!A609</f>
        <v>33086</v>
      </c>
      <c r="B609" s="14">
        <v>0</v>
      </c>
    </row>
    <row r="610" spans="1:2">
      <c r="A610" s="8">
        <f>Evaporation!A610</f>
        <v>33117</v>
      </c>
      <c r="B610" s="14">
        <v>0</v>
      </c>
    </row>
    <row r="611" spans="1:2">
      <c r="A611" s="8">
        <f>Evaporation!A611</f>
        <v>33147</v>
      </c>
      <c r="B611" s="14">
        <v>0</v>
      </c>
    </row>
    <row r="612" spans="1:2">
      <c r="A612" s="8">
        <f>Evaporation!A612</f>
        <v>33178</v>
      </c>
      <c r="B612" s="14">
        <v>0</v>
      </c>
    </row>
    <row r="613" spans="1:2">
      <c r="A613" s="8">
        <f>Evaporation!A613</f>
        <v>33208</v>
      </c>
      <c r="B613" s="14">
        <v>0</v>
      </c>
    </row>
    <row r="614" spans="1:2">
      <c r="A614" s="8">
        <f>Evaporation!A614</f>
        <v>33239</v>
      </c>
      <c r="B614" s="14">
        <v>0</v>
      </c>
    </row>
    <row r="615" spans="1:2">
      <c r="A615" s="8">
        <f>Evaporation!A615</f>
        <v>33270</v>
      </c>
      <c r="B615" s="14">
        <v>0</v>
      </c>
    </row>
    <row r="616" spans="1:2">
      <c r="A616" s="8">
        <f>Evaporation!A616</f>
        <v>33298</v>
      </c>
      <c r="B616" s="14">
        <v>0</v>
      </c>
    </row>
    <row r="617" spans="1:2">
      <c r="A617" s="8">
        <f>Evaporation!A617</f>
        <v>33329</v>
      </c>
      <c r="B617" s="14">
        <v>0</v>
      </c>
    </row>
    <row r="618" spans="1:2">
      <c r="A618" s="8">
        <f>Evaporation!A618</f>
        <v>33359</v>
      </c>
      <c r="B618" s="14">
        <v>0</v>
      </c>
    </row>
    <row r="619" spans="1:2">
      <c r="A619" s="8">
        <f>Evaporation!A619</f>
        <v>33390</v>
      </c>
      <c r="B619" s="14">
        <v>0</v>
      </c>
    </row>
    <row r="620" spans="1:2">
      <c r="A620" s="8">
        <f>Evaporation!A620</f>
        <v>33420</v>
      </c>
      <c r="B620" s="14">
        <v>0</v>
      </c>
    </row>
    <row r="621" spans="1:2">
      <c r="A621" s="8">
        <f>Evaporation!A621</f>
        <v>33451</v>
      </c>
      <c r="B621" s="14">
        <v>0</v>
      </c>
    </row>
    <row r="622" spans="1:2">
      <c r="A622" s="8">
        <f>Evaporation!A622</f>
        <v>33482</v>
      </c>
      <c r="B622" s="14">
        <v>0</v>
      </c>
    </row>
    <row r="623" spans="1:2">
      <c r="A623" s="8">
        <f>Evaporation!A623</f>
        <v>33512</v>
      </c>
      <c r="B623" s="14">
        <v>0</v>
      </c>
    </row>
    <row r="624" spans="1:2">
      <c r="A624" s="8">
        <f>Evaporation!A624</f>
        <v>33543</v>
      </c>
      <c r="B624" s="14">
        <v>0</v>
      </c>
    </row>
    <row r="625" spans="1:2">
      <c r="A625" s="8">
        <f>Evaporation!A625</f>
        <v>33573</v>
      </c>
      <c r="B625" s="14">
        <v>0</v>
      </c>
    </row>
    <row r="626" spans="1:2">
      <c r="A626" s="8">
        <f>Evaporation!A626</f>
        <v>33604</v>
      </c>
      <c r="B626" s="14">
        <v>0</v>
      </c>
    </row>
    <row r="627" spans="1:2">
      <c r="A627" s="8">
        <f>Evaporation!A627</f>
        <v>33635</v>
      </c>
      <c r="B627" s="14">
        <v>0</v>
      </c>
    </row>
    <row r="628" spans="1:2">
      <c r="A628" s="8">
        <f>Evaporation!A628</f>
        <v>33664</v>
      </c>
      <c r="B628" s="14">
        <v>0</v>
      </c>
    </row>
    <row r="629" spans="1:2">
      <c r="A629" s="8">
        <f>Evaporation!A629</f>
        <v>33695</v>
      </c>
      <c r="B629" s="14">
        <v>0</v>
      </c>
    </row>
    <row r="630" spans="1:2">
      <c r="A630" s="8">
        <f>Evaporation!A630</f>
        <v>33725</v>
      </c>
      <c r="B630" s="14">
        <v>0</v>
      </c>
    </row>
    <row r="631" spans="1:2">
      <c r="A631" s="8">
        <f>Evaporation!A631</f>
        <v>33756</v>
      </c>
      <c r="B631" s="14">
        <v>0</v>
      </c>
    </row>
    <row r="632" spans="1:2">
      <c r="A632" s="8">
        <f>Evaporation!A632</f>
        <v>33786</v>
      </c>
      <c r="B632" s="14">
        <v>0</v>
      </c>
    </row>
    <row r="633" spans="1:2">
      <c r="A633" s="8">
        <f>Evaporation!A633</f>
        <v>33817</v>
      </c>
      <c r="B633" s="14">
        <v>0</v>
      </c>
    </row>
    <row r="634" spans="1:2">
      <c r="A634" s="8">
        <f>Evaporation!A634</f>
        <v>33848</v>
      </c>
      <c r="B634" s="14">
        <v>0</v>
      </c>
    </row>
    <row r="635" spans="1:2">
      <c r="A635" s="8">
        <f>Evaporation!A635</f>
        <v>33878</v>
      </c>
      <c r="B635" s="14">
        <v>0</v>
      </c>
    </row>
    <row r="636" spans="1:2">
      <c r="A636" s="8">
        <f>Evaporation!A636</f>
        <v>33909</v>
      </c>
      <c r="B636" s="14">
        <v>0</v>
      </c>
    </row>
    <row r="637" spans="1:2">
      <c r="A637" s="8">
        <f>Evaporation!A637</f>
        <v>33939</v>
      </c>
      <c r="B637" s="14">
        <v>0</v>
      </c>
    </row>
    <row r="638" spans="1:2">
      <c r="A638" s="8">
        <f>Evaporation!A638</f>
        <v>33970</v>
      </c>
      <c r="B638" s="14">
        <v>0</v>
      </c>
    </row>
    <row r="639" spans="1:2">
      <c r="A639" s="8">
        <f>Evaporation!A639</f>
        <v>34001</v>
      </c>
      <c r="B639" s="14">
        <v>0</v>
      </c>
    </row>
    <row r="640" spans="1:2">
      <c r="A640" s="8">
        <f>Evaporation!A640</f>
        <v>34029</v>
      </c>
      <c r="B640" s="14">
        <v>0</v>
      </c>
    </row>
    <row r="641" spans="1:2">
      <c r="A641" s="8">
        <f>Evaporation!A641</f>
        <v>34060</v>
      </c>
      <c r="B641" s="14">
        <v>0</v>
      </c>
    </row>
    <row r="642" spans="1:2">
      <c r="A642" s="8">
        <f>Evaporation!A642</f>
        <v>34090</v>
      </c>
      <c r="B642" s="14">
        <v>0</v>
      </c>
    </row>
    <row r="643" spans="1:2">
      <c r="A643" s="8">
        <f>Evaporation!A643</f>
        <v>34121</v>
      </c>
      <c r="B643" s="14">
        <v>0</v>
      </c>
    </row>
    <row r="644" spans="1:2">
      <c r="A644" s="8">
        <f>Evaporation!A644</f>
        <v>34151</v>
      </c>
      <c r="B644" s="14">
        <v>0</v>
      </c>
    </row>
    <row r="645" spans="1:2">
      <c r="A645" s="8">
        <f>Evaporation!A645</f>
        <v>34182</v>
      </c>
      <c r="B645" s="14">
        <v>0</v>
      </c>
    </row>
    <row r="646" spans="1:2">
      <c r="A646" s="8">
        <f>Evaporation!A646</f>
        <v>34213</v>
      </c>
      <c r="B646" s="14">
        <v>0</v>
      </c>
    </row>
    <row r="647" spans="1:2">
      <c r="A647" s="8">
        <f>Evaporation!A647</f>
        <v>34243</v>
      </c>
      <c r="B647" s="14">
        <v>0</v>
      </c>
    </row>
    <row r="648" spans="1:2">
      <c r="A648" s="8">
        <f>Evaporation!A648</f>
        <v>34274</v>
      </c>
      <c r="B648" s="14">
        <v>0</v>
      </c>
    </row>
    <row r="649" spans="1:2">
      <c r="A649" s="8">
        <f>Evaporation!A649</f>
        <v>34304</v>
      </c>
      <c r="B649" s="14">
        <v>0</v>
      </c>
    </row>
    <row r="650" spans="1:2">
      <c r="A650" s="8">
        <f>Evaporation!A650</f>
        <v>34335</v>
      </c>
      <c r="B650" s="14">
        <v>0</v>
      </c>
    </row>
    <row r="651" spans="1:2">
      <c r="A651" s="8">
        <f>Evaporation!A651</f>
        <v>34366</v>
      </c>
      <c r="B651" s="14">
        <v>0</v>
      </c>
    </row>
    <row r="652" spans="1:2">
      <c r="A652" s="8">
        <f>Evaporation!A652</f>
        <v>34394</v>
      </c>
      <c r="B652" s="14">
        <v>0</v>
      </c>
    </row>
    <row r="653" spans="1:2">
      <c r="A653" s="8">
        <f>Evaporation!A653</f>
        <v>34425</v>
      </c>
      <c r="B653" s="14">
        <v>0</v>
      </c>
    </row>
    <row r="654" spans="1:2">
      <c r="A654" s="8">
        <f>Evaporation!A654</f>
        <v>34455</v>
      </c>
      <c r="B654" s="14">
        <v>0</v>
      </c>
    </row>
    <row r="655" spans="1:2">
      <c r="A655" s="8">
        <f>Evaporation!A655</f>
        <v>34486</v>
      </c>
      <c r="B655" s="14">
        <v>0</v>
      </c>
    </row>
    <row r="656" spans="1:2">
      <c r="A656" s="8">
        <f>Evaporation!A656</f>
        <v>34516</v>
      </c>
      <c r="B656" s="14">
        <v>0</v>
      </c>
    </row>
    <row r="657" spans="1:2">
      <c r="A657" s="8">
        <f>Evaporation!A657</f>
        <v>34547</v>
      </c>
      <c r="B657" s="14">
        <v>0</v>
      </c>
    </row>
    <row r="658" spans="1:2">
      <c r="A658" s="8">
        <f>Evaporation!A658</f>
        <v>34578</v>
      </c>
      <c r="B658" s="14">
        <v>0</v>
      </c>
    </row>
    <row r="659" spans="1:2">
      <c r="A659" s="8">
        <f>Evaporation!A659</f>
        <v>34608</v>
      </c>
      <c r="B659" s="14">
        <v>0</v>
      </c>
    </row>
    <row r="660" spans="1:2">
      <c r="A660" s="8">
        <f>Evaporation!A660</f>
        <v>34639</v>
      </c>
      <c r="B660" s="14">
        <v>0</v>
      </c>
    </row>
    <row r="661" spans="1:2">
      <c r="A661" s="8">
        <f>Evaporation!A661</f>
        <v>34669</v>
      </c>
      <c r="B661" s="14">
        <v>0</v>
      </c>
    </row>
    <row r="662" spans="1:2">
      <c r="A662" s="8">
        <f>Evaporation!A662</f>
        <v>34700</v>
      </c>
      <c r="B662" s="14">
        <v>0</v>
      </c>
    </row>
    <row r="663" spans="1:2">
      <c r="A663" s="8">
        <f>Evaporation!A663</f>
        <v>34731</v>
      </c>
      <c r="B663" s="14">
        <v>0</v>
      </c>
    </row>
    <row r="664" spans="1:2">
      <c r="A664" s="8">
        <f>Evaporation!A664</f>
        <v>34759</v>
      </c>
      <c r="B664" s="14">
        <v>0</v>
      </c>
    </row>
    <row r="665" spans="1:2">
      <c r="A665" s="8">
        <f>Evaporation!A665</f>
        <v>34790</v>
      </c>
      <c r="B665" s="14">
        <v>0</v>
      </c>
    </row>
    <row r="666" spans="1:2">
      <c r="A666" s="8">
        <f>Evaporation!A666</f>
        <v>34820</v>
      </c>
      <c r="B666" s="14">
        <v>0</v>
      </c>
    </row>
    <row r="667" spans="1:2">
      <c r="A667" s="8">
        <f>Evaporation!A667</f>
        <v>34851</v>
      </c>
      <c r="B667" s="14">
        <v>0</v>
      </c>
    </row>
    <row r="668" spans="1:2">
      <c r="A668" s="8">
        <f>Evaporation!A668</f>
        <v>34881</v>
      </c>
      <c r="B668" s="14">
        <v>0</v>
      </c>
    </row>
    <row r="669" spans="1:2">
      <c r="A669" s="8">
        <f>Evaporation!A669</f>
        <v>34912</v>
      </c>
      <c r="B669" s="14">
        <v>0</v>
      </c>
    </row>
    <row r="670" spans="1:2">
      <c r="A670" s="8">
        <f>Evaporation!A670</f>
        <v>34943</v>
      </c>
      <c r="B670" s="14">
        <v>0</v>
      </c>
    </row>
    <row r="671" spans="1:2">
      <c r="A671" s="8">
        <f>Evaporation!A671</f>
        <v>34973</v>
      </c>
      <c r="B671" s="14">
        <v>0</v>
      </c>
    </row>
    <row r="672" spans="1:2">
      <c r="A672" s="8">
        <f>Evaporation!A672</f>
        <v>35004</v>
      </c>
      <c r="B672" s="14">
        <v>0</v>
      </c>
    </row>
    <row r="673" spans="1:2">
      <c r="A673" s="8">
        <f>Evaporation!A673</f>
        <v>35034</v>
      </c>
      <c r="B673" s="14">
        <v>0</v>
      </c>
    </row>
    <row r="674" spans="1:2">
      <c r="A674" s="8">
        <f>Evaporation!A674</f>
        <v>35065</v>
      </c>
      <c r="B674" s="14">
        <v>0</v>
      </c>
    </row>
    <row r="675" spans="1:2">
      <c r="A675" s="8">
        <f>Evaporation!A675</f>
        <v>35096</v>
      </c>
      <c r="B675" s="14">
        <v>0</v>
      </c>
    </row>
    <row r="676" spans="1:2">
      <c r="A676" s="8">
        <f>Evaporation!A676</f>
        <v>35125</v>
      </c>
      <c r="B676" s="14">
        <v>0</v>
      </c>
    </row>
    <row r="677" spans="1:2">
      <c r="A677" s="8">
        <f>Evaporation!A677</f>
        <v>35156</v>
      </c>
      <c r="B677" s="14">
        <v>0</v>
      </c>
    </row>
    <row r="678" spans="1:2">
      <c r="A678" s="8">
        <f>Evaporation!A678</f>
        <v>35186</v>
      </c>
      <c r="B678" s="14">
        <v>0</v>
      </c>
    </row>
    <row r="679" spans="1:2">
      <c r="A679" s="8">
        <f>Evaporation!A679</f>
        <v>35217</v>
      </c>
      <c r="B679" s="14">
        <v>0</v>
      </c>
    </row>
    <row r="680" spans="1:2">
      <c r="A680" s="8">
        <f>Evaporation!A680</f>
        <v>35247</v>
      </c>
      <c r="B680" s="14">
        <v>0</v>
      </c>
    </row>
    <row r="681" spans="1:2">
      <c r="A681" s="8">
        <f>Evaporation!A681</f>
        <v>35278</v>
      </c>
      <c r="B681" s="14">
        <v>0</v>
      </c>
    </row>
    <row r="682" spans="1:2">
      <c r="A682" s="8">
        <f>Evaporation!A682</f>
        <v>35309</v>
      </c>
      <c r="B682" s="14">
        <v>0</v>
      </c>
    </row>
    <row r="683" spans="1:2">
      <c r="A683" s="8">
        <f>Evaporation!A683</f>
        <v>35339</v>
      </c>
      <c r="B683" s="14">
        <v>0</v>
      </c>
    </row>
    <row r="684" spans="1:2">
      <c r="A684" s="8">
        <f>Evaporation!A684</f>
        <v>35370</v>
      </c>
      <c r="B684" s="14">
        <v>0</v>
      </c>
    </row>
    <row r="685" spans="1:2">
      <c r="A685" s="8">
        <f>Evaporation!A685</f>
        <v>35400</v>
      </c>
      <c r="B685" s="14">
        <v>0</v>
      </c>
    </row>
    <row r="686" spans="1:2">
      <c r="A686" s="8">
        <f>Evaporation!A686</f>
        <v>35431</v>
      </c>
      <c r="B686" s="14">
        <v>0</v>
      </c>
    </row>
    <row r="687" spans="1:2">
      <c r="A687" s="8">
        <f>Evaporation!A687</f>
        <v>35462</v>
      </c>
      <c r="B687" s="14">
        <v>0</v>
      </c>
    </row>
    <row r="688" spans="1:2">
      <c r="A688" s="8">
        <f>Evaporation!A688</f>
        <v>35490</v>
      </c>
      <c r="B688" s="14">
        <v>0</v>
      </c>
    </row>
    <row r="689" spans="1:2">
      <c r="A689" s="8">
        <f>Evaporation!A689</f>
        <v>35521</v>
      </c>
      <c r="B689" s="14">
        <v>0</v>
      </c>
    </row>
    <row r="690" spans="1:2">
      <c r="A690" s="8">
        <f>Evaporation!A690</f>
        <v>35551</v>
      </c>
      <c r="B690" s="14">
        <v>0</v>
      </c>
    </row>
    <row r="691" spans="1:2">
      <c r="A691" s="8">
        <f>Evaporation!A691</f>
        <v>35582</v>
      </c>
      <c r="B691" s="14">
        <v>0</v>
      </c>
    </row>
    <row r="692" spans="1:2">
      <c r="A692" s="8">
        <f>Evaporation!A692</f>
        <v>35612</v>
      </c>
      <c r="B692" s="14">
        <v>0</v>
      </c>
    </row>
    <row r="693" spans="1:2">
      <c r="A693" s="8">
        <f>Evaporation!A693</f>
        <v>35643</v>
      </c>
      <c r="B693" s="14">
        <v>0</v>
      </c>
    </row>
    <row r="694" spans="1:2">
      <c r="A694" s="8">
        <f>Evaporation!A694</f>
        <v>35674</v>
      </c>
      <c r="B694" s="14">
        <v>0</v>
      </c>
    </row>
    <row r="695" spans="1:2">
      <c r="A695" s="8">
        <f>Evaporation!A695</f>
        <v>35704</v>
      </c>
      <c r="B695" s="14">
        <v>0</v>
      </c>
    </row>
    <row r="696" spans="1:2">
      <c r="A696" s="8">
        <f>Evaporation!A696</f>
        <v>35735</v>
      </c>
      <c r="B696" s="14">
        <v>0</v>
      </c>
    </row>
    <row r="697" spans="1:2">
      <c r="A697" s="8">
        <f>Evaporation!A697</f>
        <v>35765</v>
      </c>
      <c r="B697" s="14">
        <v>0</v>
      </c>
    </row>
    <row r="698" spans="1:2">
      <c r="A698" s="8">
        <f>Evaporation!A698</f>
        <v>35796</v>
      </c>
      <c r="B698" s="14">
        <v>0</v>
      </c>
    </row>
    <row r="699" spans="1:2">
      <c r="A699" s="8">
        <f>Evaporation!A699</f>
        <v>35827</v>
      </c>
      <c r="B699" s="14">
        <v>0</v>
      </c>
    </row>
    <row r="700" spans="1:2">
      <c r="A700" s="8">
        <f>Evaporation!A700</f>
        <v>35855</v>
      </c>
      <c r="B700" s="14">
        <v>0</v>
      </c>
    </row>
    <row r="701" spans="1:2">
      <c r="A701" s="8">
        <f>Evaporation!A701</f>
        <v>35886</v>
      </c>
      <c r="B701" s="14">
        <v>0</v>
      </c>
    </row>
    <row r="702" spans="1:2">
      <c r="A702" s="8">
        <f>Evaporation!A702</f>
        <v>35916</v>
      </c>
      <c r="B702" s="14">
        <v>0</v>
      </c>
    </row>
    <row r="703" spans="1:2">
      <c r="A703" s="8">
        <f>Evaporation!A703</f>
        <v>35947</v>
      </c>
      <c r="B703" s="14">
        <v>0</v>
      </c>
    </row>
    <row r="704" spans="1:2">
      <c r="A704" s="8">
        <f>Evaporation!A704</f>
        <v>35977</v>
      </c>
      <c r="B704" s="14">
        <v>0</v>
      </c>
    </row>
    <row r="705" spans="1:2">
      <c r="A705" s="8">
        <f>Evaporation!A705</f>
        <v>36008</v>
      </c>
      <c r="B705" s="14">
        <v>0</v>
      </c>
    </row>
    <row r="706" spans="1:2">
      <c r="A706" s="8">
        <f>Evaporation!A706</f>
        <v>36039</v>
      </c>
      <c r="B706" s="14">
        <v>0</v>
      </c>
    </row>
    <row r="707" spans="1:2">
      <c r="A707" s="8">
        <f>Evaporation!A707</f>
        <v>36069</v>
      </c>
      <c r="B707" s="14">
        <v>0</v>
      </c>
    </row>
    <row r="708" spans="1:2">
      <c r="A708" s="8">
        <f>Evaporation!A708</f>
        <v>36100</v>
      </c>
      <c r="B708" s="14">
        <v>0</v>
      </c>
    </row>
    <row r="709" spans="1:2">
      <c r="A709" s="8">
        <f>Evaporation!A709</f>
        <v>36130</v>
      </c>
      <c r="B709" s="14">
        <v>0</v>
      </c>
    </row>
    <row r="710" spans="1:2">
      <c r="A710" s="8">
        <f>Evaporation!A710</f>
        <v>36161</v>
      </c>
      <c r="B710" s="14">
        <v>0</v>
      </c>
    </row>
    <row r="711" spans="1:2">
      <c r="A711" s="8">
        <f>Evaporation!A711</f>
        <v>36192</v>
      </c>
      <c r="B711" s="14">
        <v>0</v>
      </c>
    </row>
    <row r="712" spans="1:2">
      <c r="A712" s="8">
        <f>Evaporation!A712</f>
        <v>36220</v>
      </c>
      <c r="B712" s="14">
        <v>0</v>
      </c>
    </row>
    <row r="713" spans="1:2">
      <c r="A713" s="8">
        <f>Evaporation!A713</f>
        <v>36251</v>
      </c>
      <c r="B713" s="14">
        <v>0</v>
      </c>
    </row>
    <row r="714" spans="1:2">
      <c r="A714" s="8">
        <f>Evaporation!A714</f>
        <v>36281</v>
      </c>
      <c r="B714" s="14">
        <v>0</v>
      </c>
    </row>
    <row r="715" spans="1:2">
      <c r="A715" s="8">
        <f>Evaporation!A715</f>
        <v>36312</v>
      </c>
      <c r="B715" s="14">
        <v>0</v>
      </c>
    </row>
    <row r="716" spans="1:2">
      <c r="A716" s="8">
        <f>Evaporation!A716</f>
        <v>36342</v>
      </c>
      <c r="B716" s="14">
        <v>0</v>
      </c>
    </row>
    <row r="717" spans="1:2">
      <c r="A717" s="8">
        <f>Evaporation!A717</f>
        <v>36373</v>
      </c>
      <c r="B717" s="14">
        <v>0</v>
      </c>
    </row>
    <row r="718" spans="1:2">
      <c r="A718" s="8">
        <f>Evaporation!A718</f>
        <v>36404</v>
      </c>
      <c r="B718" s="14">
        <v>0</v>
      </c>
    </row>
    <row r="719" spans="1:2">
      <c r="A719" s="8">
        <f>Evaporation!A719</f>
        <v>36434</v>
      </c>
      <c r="B719" s="14">
        <v>0</v>
      </c>
    </row>
    <row r="720" spans="1:2">
      <c r="A720" s="8">
        <f>Evaporation!A720</f>
        <v>36465</v>
      </c>
      <c r="B720" s="14">
        <v>0</v>
      </c>
    </row>
    <row r="721" spans="1:2">
      <c r="A721" s="8">
        <f>Evaporation!A721</f>
        <v>36495</v>
      </c>
      <c r="B721" s="14">
        <v>0</v>
      </c>
    </row>
    <row r="722" spans="1:2">
      <c r="A722" s="8">
        <f>Evaporation!A722</f>
        <v>36526</v>
      </c>
      <c r="B722" s="14">
        <v>0</v>
      </c>
    </row>
    <row r="723" spans="1:2">
      <c r="A723" s="8">
        <f>Evaporation!A723</f>
        <v>36557</v>
      </c>
      <c r="B723" s="14">
        <v>0</v>
      </c>
    </row>
    <row r="724" spans="1:2">
      <c r="A724" s="8">
        <f>Evaporation!A724</f>
        <v>36586</v>
      </c>
      <c r="B724" s="14">
        <v>0</v>
      </c>
    </row>
    <row r="725" spans="1:2">
      <c r="A725" s="8">
        <f>Evaporation!A725</f>
        <v>36617</v>
      </c>
      <c r="B725" s="14">
        <v>0</v>
      </c>
    </row>
    <row r="726" spans="1:2">
      <c r="A726" s="8">
        <f>Evaporation!A726</f>
        <v>36647</v>
      </c>
      <c r="B726" s="14">
        <v>0</v>
      </c>
    </row>
    <row r="727" spans="1:2">
      <c r="A727" s="8">
        <f>Evaporation!A727</f>
        <v>36678</v>
      </c>
      <c r="B727" s="14">
        <v>0</v>
      </c>
    </row>
    <row r="728" spans="1:2">
      <c r="A728" s="8">
        <f>Evaporation!A728</f>
        <v>36708</v>
      </c>
      <c r="B728" s="14">
        <v>0</v>
      </c>
    </row>
    <row r="729" spans="1:2">
      <c r="A729" s="8">
        <f>Evaporation!A729</f>
        <v>36739</v>
      </c>
      <c r="B729" s="14">
        <v>0</v>
      </c>
    </row>
    <row r="730" spans="1:2">
      <c r="A730" s="8">
        <f>Evaporation!A730</f>
        <v>36770</v>
      </c>
      <c r="B730" s="14">
        <v>0</v>
      </c>
    </row>
    <row r="731" spans="1:2">
      <c r="A731" s="8">
        <f>Evaporation!A731</f>
        <v>36800</v>
      </c>
      <c r="B731" s="14">
        <v>0</v>
      </c>
    </row>
    <row r="732" spans="1:2">
      <c r="A732" s="8">
        <f>Evaporation!A732</f>
        <v>36831</v>
      </c>
      <c r="B732" s="14">
        <v>0</v>
      </c>
    </row>
    <row r="733" spans="1:2">
      <c r="A733" s="8">
        <f>Evaporation!A733</f>
        <v>36861</v>
      </c>
      <c r="B733" s="14">
        <v>0</v>
      </c>
    </row>
    <row r="734" spans="1:2">
      <c r="A734" s="8">
        <f>Evaporation!A734</f>
        <v>36892</v>
      </c>
      <c r="B734" s="14">
        <v>0</v>
      </c>
    </row>
    <row r="735" spans="1:2">
      <c r="A735" s="8">
        <f>Evaporation!A735</f>
        <v>36923</v>
      </c>
      <c r="B735" s="14">
        <v>0</v>
      </c>
    </row>
    <row r="736" spans="1:2">
      <c r="A736" s="8">
        <f>Evaporation!A736</f>
        <v>36951</v>
      </c>
      <c r="B736" s="14">
        <v>0</v>
      </c>
    </row>
    <row r="737" spans="1:2">
      <c r="A737" s="8">
        <f>Evaporation!A737</f>
        <v>36982</v>
      </c>
      <c r="B737" s="14">
        <v>0</v>
      </c>
    </row>
    <row r="738" spans="1:2">
      <c r="A738" s="8">
        <f>Evaporation!A738</f>
        <v>37012</v>
      </c>
      <c r="B738" s="14">
        <v>0</v>
      </c>
    </row>
    <row r="739" spans="1:2">
      <c r="A739" s="8">
        <f>Evaporation!A739</f>
        <v>37043</v>
      </c>
      <c r="B739" s="14">
        <v>0</v>
      </c>
    </row>
    <row r="740" spans="1:2">
      <c r="A740" s="8">
        <f>Evaporation!A740</f>
        <v>37073</v>
      </c>
      <c r="B740" s="14">
        <v>0</v>
      </c>
    </row>
    <row r="741" spans="1:2">
      <c r="A741" s="8">
        <f>Evaporation!A741</f>
        <v>37104</v>
      </c>
      <c r="B741" s="14">
        <v>0</v>
      </c>
    </row>
    <row r="742" spans="1:2">
      <c r="A742" s="8">
        <f>Evaporation!A742</f>
        <v>37135</v>
      </c>
      <c r="B742" s="14">
        <v>0</v>
      </c>
    </row>
    <row r="743" spans="1:2">
      <c r="A743" s="8">
        <f>Evaporation!A743</f>
        <v>37165</v>
      </c>
      <c r="B743" s="14">
        <v>0</v>
      </c>
    </row>
    <row r="744" spans="1:2">
      <c r="A744" s="8">
        <f>Evaporation!A744</f>
        <v>37196</v>
      </c>
      <c r="B744" s="14">
        <v>0</v>
      </c>
    </row>
    <row r="745" spans="1:2">
      <c r="A745" s="8">
        <f>Evaporation!A745</f>
        <v>37226</v>
      </c>
      <c r="B745" s="14">
        <v>0</v>
      </c>
    </row>
    <row r="746" spans="1:2">
      <c r="A746" s="8">
        <f>Evaporation!A746</f>
        <v>37257</v>
      </c>
      <c r="B746" s="14">
        <v>0</v>
      </c>
    </row>
    <row r="747" spans="1:2">
      <c r="A747" s="8">
        <f>Evaporation!A747</f>
        <v>37288</v>
      </c>
      <c r="B747" s="14">
        <v>0</v>
      </c>
    </row>
    <row r="748" spans="1:2">
      <c r="A748" s="8">
        <f>Evaporation!A748</f>
        <v>37316</v>
      </c>
      <c r="B748" s="14">
        <v>0</v>
      </c>
    </row>
    <row r="749" spans="1:2">
      <c r="A749" s="8">
        <f>Evaporation!A749</f>
        <v>37347</v>
      </c>
      <c r="B749" s="14">
        <v>0</v>
      </c>
    </row>
    <row r="750" spans="1:2">
      <c r="A750" s="8">
        <f>Evaporation!A750</f>
        <v>37377</v>
      </c>
      <c r="B750" s="14">
        <v>0</v>
      </c>
    </row>
    <row r="751" spans="1:2">
      <c r="A751" s="8">
        <f>Evaporation!A751</f>
        <v>37408</v>
      </c>
      <c r="B751" s="14">
        <v>0</v>
      </c>
    </row>
    <row r="752" spans="1:2">
      <c r="A752" s="8">
        <f>Evaporation!A752</f>
        <v>37438</v>
      </c>
      <c r="B752" s="14">
        <v>0</v>
      </c>
    </row>
    <row r="753" spans="1:2">
      <c r="A753" s="8">
        <f>Evaporation!A753</f>
        <v>37469</v>
      </c>
      <c r="B753" s="14">
        <v>0</v>
      </c>
    </row>
    <row r="754" spans="1:2">
      <c r="A754" s="8">
        <f>Evaporation!A754</f>
        <v>37500</v>
      </c>
      <c r="B754" s="14">
        <v>0</v>
      </c>
    </row>
    <row r="755" spans="1:2">
      <c r="A755" s="8">
        <f>Evaporation!A755</f>
        <v>37530</v>
      </c>
      <c r="B755" s="14">
        <v>0</v>
      </c>
    </row>
    <row r="756" spans="1:2">
      <c r="A756" s="8">
        <f>Evaporation!A756</f>
        <v>37561</v>
      </c>
      <c r="B756" s="14">
        <v>0</v>
      </c>
    </row>
    <row r="757" spans="1:2">
      <c r="A757" s="8">
        <f>Evaporation!A757</f>
        <v>37591</v>
      </c>
      <c r="B757" s="14">
        <v>0</v>
      </c>
    </row>
    <row r="758" spans="1:2">
      <c r="A758" s="8">
        <f>Evaporation!A758</f>
        <v>37622</v>
      </c>
      <c r="B758" s="14">
        <v>0</v>
      </c>
    </row>
    <row r="759" spans="1:2">
      <c r="A759" s="8">
        <f>Evaporation!A759</f>
        <v>37653</v>
      </c>
      <c r="B759" s="14">
        <v>0</v>
      </c>
    </row>
    <row r="760" spans="1:2">
      <c r="A760" s="8">
        <f>Evaporation!A760</f>
        <v>37681</v>
      </c>
      <c r="B760" s="14">
        <v>0</v>
      </c>
    </row>
    <row r="761" spans="1:2">
      <c r="A761" s="8">
        <f>Evaporation!A761</f>
        <v>37712</v>
      </c>
      <c r="B761" s="14">
        <v>0</v>
      </c>
    </row>
    <row r="762" spans="1:2">
      <c r="A762" s="8">
        <f>Evaporation!A762</f>
        <v>37742</v>
      </c>
      <c r="B762" s="14">
        <v>0</v>
      </c>
    </row>
    <row r="763" spans="1:2">
      <c r="A763" s="8">
        <f>Evaporation!A763</f>
        <v>37773</v>
      </c>
      <c r="B763" s="14">
        <v>0</v>
      </c>
    </row>
    <row r="764" spans="1:2">
      <c r="A764" s="8">
        <f>Evaporation!A764</f>
        <v>37803</v>
      </c>
      <c r="B764" s="14">
        <v>0</v>
      </c>
    </row>
    <row r="765" spans="1:2">
      <c r="A765" s="8">
        <f>Evaporation!A765</f>
        <v>37834</v>
      </c>
      <c r="B765" s="14">
        <v>0</v>
      </c>
    </row>
    <row r="766" spans="1:2">
      <c r="A766" s="8">
        <f>Evaporation!A766</f>
        <v>37865</v>
      </c>
      <c r="B766" s="14">
        <v>0</v>
      </c>
    </row>
    <row r="767" spans="1:2">
      <c r="A767" s="8">
        <f>Evaporation!A767</f>
        <v>37895</v>
      </c>
      <c r="B767" s="14">
        <v>0</v>
      </c>
    </row>
    <row r="768" spans="1:2">
      <c r="A768" s="8">
        <f>Evaporation!A768</f>
        <v>37926</v>
      </c>
      <c r="B768" s="14">
        <v>0</v>
      </c>
    </row>
    <row r="769" spans="1:2">
      <c r="A769" s="8">
        <f>Evaporation!A769</f>
        <v>37956</v>
      </c>
      <c r="B769" s="14">
        <v>0</v>
      </c>
    </row>
    <row r="770" spans="1:2">
      <c r="A770" s="8">
        <f>Evaporation!A770</f>
        <v>37987</v>
      </c>
      <c r="B770" s="14">
        <v>0</v>
      </c>
    </row>
    <row r="771" spans="1:2">
      <c r="A771" s="8">
        <f>Evaporation!A771</f>
        <v>38018</v>
      </c>
      <c r="B771" s="14">
        <v>0</v>
      </c>
    </row>
    <row r="772" spans="1:2">
      <c r="A772" s="8">
        <f>Evaporation!A772</f>
        <v>38047</v>
      </c>
      <c r="B772" s="14">
        <v>0</v>
      </c>
    </row>
    <row r="773" spans="1:2">
      <c r="A773" s="8">
        <f>Evaporation!A773</f>
        <v>38078</v>
      </c>
      <c r="B773" s="14">
        <v>0</v>
      </c>
    </row>
    <row r="774" spans="1:2">
      <c r="A774" s="8">
        <f>Evaporation!A774</f>
        <v>38108</v>
      </c>
      <c r="B774" s="14">
        <v>0</v>
      </c>
    </row>
    <row r="775" spans="1:2">
      <c r="A775" s="8">
        <f>Evaporation!A775</f>
        <v>38139</v>
      </c>
      <c r="B775" s="14">
        <v>0</v>
      </c>
    </row>
    <row r="776" spans="1:2">
      <c r="A776" s="8">
        <f>Evaporation!A776</f>
        <v>38169</v>
      </c>
      <c r="B776" s="14">
        <v>0</v>
      </c>
    </row>
    <row r="777" spans="1:2">
      <c r="A777" s="8">
        <f>Evaporation!A777</f>
        <v>38200</v>
      </c>
      <c r="B777" s="14">
        <v>0</v>
      </c>
    </row>
    <row r="778" spans="1:2">
      <c r="A778" s="8">
        <f>Evaporation!A778</f>
        <v>38231</v>
      </c>
      <c r="B778" s="14">
        <v>0</v>
      </c>
    </row>
    <row r="779" spans="1:2">
      <c r="A779" s="8">
        <f>Evaporation!A779</f>
        <v>38261</v>
      </c>
      <c r="B779" s="14">
        <v>0</v>
      </c>
    </row>
    <row r="780" spans="1:2">
      <c r="A780" s="8">
        <f>Evaporation!A780</f>
        <v>38292</v>
      </c>
      <c r="B780" s="14">
        <v>0</v>
      </c>
    </row>
    <row r="781" spans="1:2">
      <c r="A781" s="8">
        <f>Evaporation!A781</f>
        <v>38322</v>
      </c>
      <c r="B781" s="14">
        <v>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Monthly Stage</vt:lpstr>
      <vt:lpstr>Assumptions</vt:lpstr>
      <vt:lpstr>Yearly Stage</vt:lpstr>
      <vt:lpstr>Capacity Curve</vt:lpstr>
      <vt:lpstr>Inflow</vt:lpstr>
      <vt:lpstr>Evaporation</vt:lpstr>
      <vt:lpstr>Supplemental Flows</vt:lpstr>
      <vt:lpstr>EOM CAPACITY CHART</vt:lpstr>
      <vt:lpstr>EOM Content Chart</vt:lpstr>
      <vt:lpstr>EOM Use Chart</vt:lpstr>
      <vt:lpstr>SWGW_Supplies</vt:lpstr>
      <vt:lpstr>Op_Chart</vt:lpstr>
    </vt:vector>
  </TitlesOfParts>
  <Company>R. W. Harden &amp; Associates,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L. Henkel</dc:creator>
  <cp:lastModifiedBy>mda</cp:lastModifiedBy>
  <cp:lastPrinted>2006-07-28T18:27:12Z</cp:lastPrinted>
  <dcterms:created xsi:type="dcterms:W3CDTF">2005-01-21T15:01:09Z</dcterms:created>
  <dcterms:modified xsi:type="dcterms:W3CDTF">2010-05-01T11:24:47Z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-320007053</vt:i4>
  </property>
  <property fmtid="{D5CDD505-2E9C-101B-9397-08002B2CF9AE}" pid="3" name="_NewReviewCycle">
    <vt:lpwstr/>
  </property>
  <property fmtid="{D5CDD505-2E9C-101B-9397-08002B2CF9AE}" pid="4" name="_EmailSubject">
    <vt:lpwstr>NTMWD Supply Shortfall Time Estimate and Water Projects Risk Ranking Table</vt:lpwstr>
  </property>
  <property fmtid="{D5CDD505-2E9C-101B-9397-08002B2CF9AE}" pid="5" name="_AuthorEmail">
    <vt:lpwstr>Brian@harden-assoc.com</vt:lpwstr>
  </property>
  <property fmtid="{D5CDD505-2E9C-101B-9397-08002B2CF9AE}" pid="6" name="_AuthorEmailDisplayName">
    <vt:lpwstr>Brian Henkel</vt:lpwstr>
  </property>
  <property fmtid="{D5CDD505-2E9C-101B-9397-08002B2CF9AE}" pid="7" name="_ReviewingToolsShownOnce">
    <vt:lpwstr/>
  </property>
</Properties>
</file>