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condit\Documents\Brian_Dev\"/>
    </mc:Choice>
  </mc:AlternateContent>
  <bookViews>
    <workbookView xWindow="120" yWindow="60" windowWidth="15180" windowHeight="9345" firstSheet="1" activeTab="3"/>
  </bookViews>
  <sheets>
    <sheet name="HS-VOC" sheetId="10" state="hidden" r:id="rId1"/>
    <sheet name="VOC" sheetId="2" r:id="rId2"/>
    <sheet name="SVOC" sheetId="3" r:id="rId3"/>
    <sheet name="NVOC" sheetId="4" r:id="rId4"/>
    <sheet name="LCUV" sheetId="9" r:id="rId5"/>
    <sheet name="pH - Conductivity" sheetId="6" state="hidden" r:id="rId6"/>
    <sheet name="TOC" sheetId="7" state="hidden" r:id="rId7"/>
    <sheet name="CAS #" sheetId="5" r:id="rId8"/>
  </sheets>
  <definedNames>
    <definedName name="_xlnm.Print_Area" localSheetId="2">SVOC!#REF!</definedName>
  </definedNames>
  <calcPr calcId="162913" calcMode="manual" refMode="R1C1"/>
</workbook>
</file>

<file path=xl/calcChain.xml><?xml version="1.0" encoding="utf-8"?>
<calcChain xmlns="http://schemas.openxmlformats.org/spreadsheetml/2006/main">
  <c r="I15" i="3" l="1"/>
  <c r="H8" i="2"/>
  <c r="I20" i="4" l="1"/>
  <c r="I19" i="4"/>
  <c r="I15" i="4"/>
  <c r="I13" i="4"/>
  <c r="I14" i="4"/>
  <c r="I18" i="4"/>
  <c r="H14" i="4"/>
  <c r="H15" i="4"/>
  <c r="H16" i="4"/>
  <c r="H17" i="4"/>
  <c r="H18" i="4"/>
  <c r="H19" i="4"/>
  <c r="H20" i="4"/>
  <c r="H13" i="4"/>
  <c r="H11" i="4"/>
  <c r="H10" i="4"/>
  <c r="H9" i="4"/>
  <c r="H6" i="4"/>
  <c r="I6" i="4" s="1"/>
  <c r="I10" i="4" s="1"/>
  <c r="H7" i="4"/>
  <c r="I7" i="4" s="1"/>
  <c r="I11" i="4" s="1"/>
  <c r="G8" i="2"/>
  <c r="G7" i="2"/>
  <c r="H7" i="2" s="1"/>
  <c r="I17" i="4" l="1"/>
  <c r="H40" i="3"/>
  <c r="I40" i="3" s="1"/>
  <c r="H35" i="3"/>
  <c r="I35" i="3"/>
  <c r="H14" i="3"/>
  <c r="I14" i="3"/>
  <c r="H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6" i="3"/>
  <c r="I36" i="3"/>
  <c r="H37" i="3"/>
  <c r="I37" i="3"/>
  <c r="H38" i="3"/>
  <c r="I38" i="3"/>
  <c r="I13" i="3"/>
  <c r="H13" i="3"/>
  <c r="I11" i="3" l="1"/>
  <c r="I10" i="3"/>
  <c r="I9" i="3"/>
  <c r="H11" i="3"/>
  <c r="H7" i="3"/>
  <c r="I7" i="3"/>
  <c r="H10" i="3"/>
  <c r="H9" i="3"/>
  <c r="H6" i="3"/>
  <c r="I6" i="3"/>
  <c r="I5" i="3"/>
  <c r="H5" i="3"/>
  <c r="A1" i="10" l="1"/>
  <c r="E38" i="10"/>
  <c r="F35" i="10" s="1"/>
  <c r="G35" i="10"/>
  <c r="H35" i="10" s="1"/>
  <c r="G34" i="10"/>
  <c r="H34" i="10" s="1"/>
  <c r="F34" i="10"/>
  <c r="G33" i="10"/>
  <c r="H33" i="10" s="1"/>
  <c r="H32" i="10"/>
  <c r="G32" i="10"/>
  <c r="F32" i="10"/>
  <c r="G31" i="10"/>
  <c r="H31" i="10"/>
  <c r="G30" i="10"/>
  <c r="H30" i="10"/>
  <c r="G29" i="10"/>
  <c r="H29" i="10" s="1"/>
  <c r="G28" i="10"/>
  <c r="H28" i="10" s="1"/>
  <c r="G27" i="10"/>
  <c r="H27" i="10" s="1"/>
  <c r="G25" i="10"/>
  <c r="H25" i="10" s="1"/>
  <c r="F25" i="10"/>
  <c r="G24" i="10"/>
  <c r="H24" i="10" s="1"/>
  <c r="H23" i="10"/>
  <c r="G23" i="10"/>
  <c r="F23" i="10"/>
  <c r="G22" i="10"/>
  <c r="H22" i="10"/>
  <c r="G21" i="10"/>
  <c r="H21" i="10"/>
  <c r="G20" i="10"/>
  <c r="H20" i="10" s="1"/>
  <c r="G19" i="10"/>
  <c r="H19" i="10" s="1"/>
  <c r="G18" i="10"/>
  <c r="H18" i="10" s="1"/>
  <c r="G17" i="10"/>
  <c r="H17" i="10" s="1"/>
  <c r="F17" i="10"/>
  <c r="G16" i="10"/>
  <c r="H16" i="10" s="1"/>
  <c r="H15" i="10"/>
  <c r="G15" i="10"/>
  <c r="F15" i="10"/>
  <c r="G14" i="10"/>
  <c r="H14" i="10"/>
  <c r="G12" i="10"/>
  <c r="H12" i="10"/>
  <c r="G11" i="10"/>
  <c r="H11" i="10" s="1"/>
  <c r="G10" i="10"/>
  <c r="H10" i="10" s="1"/>
  <c r="G9" i="10"/>
  <c r="H9" i="10" s="1"/>
  <c r="G8" i="10"/>
  <c r="H8" i="10" s="1"/>
  <c r="F8" i="10"/>
  <c r="G7" i="10"/>
  <c r="H7" i="10" s="1"/>
  <c r="H6" i="10"/>
  <c r="G6" i="10"/>
  <c r="F6" i="10"/>
  <c r="G5" i="10"/>
  <c r="H5" i="10"/>
  <c r="G4" i="10"/>
  <c r="H4" i="10"/>
  <c r="G5" i="2"/>
  <c r="H5" i="2" s="1"/>
  <c r="A1" i="7"/>
  <c r="A1" i="6"/>
  <c r="A25" i="6" s="1"/>
  <c r="A1" i="9"/>
  <c r="A1" i="4"/>
  <c r="A1" i="3"/>
  <c r="D5" i="7"/>
  <c r="D7" i="7" s="1"/>
  <c r="E30" i="6"/>
  <c r="D30" i="6"/>
  <c r="D29" i="6"/>
  <c r="E6" i="6"/>
  <c r="D6" i="6"/>
  <c r="D5" i="6"/>
  <c r="H5" i="4"/>
  <c r="I5" i="4" s="1"/>
  <c r="D6" i="7"/>
  <c r="D8" i="7"/>
  <c r="E5" i="7"/>
  <c r="F5" i="10"/>
  <c r="F7" i="10"/>
  <c r="F9" i="10"/>
  <c r="F11" i="10"/>
  <c r="F14" i="10"/>
  <c r="F16" i="10"/>
  <c r="F18" i="10"/>
  <c r="F20" i="10"/>
  <c r="F22" i="10"/>
  <c r="F24" i="10"/>
  <c r="F27" i="10"/>
  <c r="F29" i="10"/>
  <c r="F31" i="10"/>
  <c r="F33" i="10"/>
  <c r="I9" i="4" l="1"/>
  <c r="I16" i="4"/>
  <c r="E6" i="7"/>
  <c r="F4" i="10"/>
  <c r="F10" i="10"/>
  <c r="F12" i="10"/>
  <c r="F19" i="10"/>
  <c r="F21" i="10"/>
  <c r="F28" i="10"/>
  <c r="F30" i="10"/>
  <c r="F6" i="7"/>
</calcChain>
</file>

<file path=xl/comments1.xml><?xml version="1.0" encoding="utf-8"?>
<comments xmlns="http://schemas.openxmlformats.org/spreadsheetml/2006/main">
  <authors>
    <author>sdoherty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sdoherty:</t>
        </r>
        <r>
          <rPr>
            <sz val="9"/>
            <color indexed="81"/>
            <rFont val="Tahoma"/>
            <family val="2"/>
          </rPr>
          <t xml:space="preserve">
Update formula in Column G</t>
        </r>
      </text>
    </comment>
  </commentList>
</comments>
</file>

<file path=xl/sharedStrings.xml><?xml version="1.0" encoding="utf-8"?>
<sst xmlns="http://schemas.openxmlformats.org/spreadsheetml/2006/main" count="574" uniqueCount="269">
  <si>
    <t>Control</t>
  </si>
  <si>
    <t>Compound</t>
  </si>
  <si>
    <t xml:space="preserve">Ret Time </t>
  </si>
  <si>
    <t>N/A</t>
  </si>
  <si>
    <t>Result (ug/mL)</t>
  </si>
  <si>
    <t>CAS #</t>
  </si>
  <si>
    <t>Sample 1</t>
  </si>
  <si>
    <t>Factor</t>
  </si>
  <si>
    <t xml:space="preserve">Concentration </t>
  </si>
  <si>
    <t>SVOC</t>
  </si>
  <si>
    <t>Instrument</t>
  </si>
  <si>
    <t>ID</t>
  </si>
  <si>
    <t>Corrected</t>
  </si>
  <si>
    <t>57-10-3</t>
  </si>
  <si>
    <t>57-11-4</t>
  </si>
  <si>
    <t>Sample 2</t>
  </si>
  <si>
    <t>Sample 3</t>
  </si>
  <si>
    <t>Dilution</t>
  </si>
  <si>
    <t>VOC</t>
  </si>
  <si>
    <t>NVOC</t>
  </si>
  <si>
    <t>Acetone</t>
  </si>
  <si>
    <t>67-64-1</t>
  </si>
  <si>
    <t>Caprolactam</t>
  </si>
  <si>
    <t>105-60-2</t>
  </si>
  <si>
    <t>544-63-8</t>
  </si>
  <si>
    <t>Tert butyl alcohol</t>
  </si>
  <si>
    <t>75-65-0</t>
  </si>
  <si>
    <t>Diethylphthalate</t>
  </si>
  <si>
    <t>84-66-2</t>
  </si>
  <si>
    <t>Palmitic acid</t>
  </si>
  <si>
    <t>Oleic acid</t>
  </si>
  <si>
    <t>112-80-1</t>
  </si>
  <si>
    <t>2 methyl 1 propene</t>
  </si>
  <si>
    <t>115-11-7</t>
  </si>
  <si>
    <t>Stearic acid</t>
  </si>
  <si>
    <t>ethyl alcohol</t>
  </si>
  <si>
    <t>64-17-5</t>
  </si>
  <si>
    <t>Erucamide</t>
  </si>
  <si>
    <t>112-84-5</t>
  </si>
  <si>
    <t>2-ethyl 1 hexanol</t>
  </si>
  <si>
    <t>104-76-7</t>
  </si>
  <si>
    <t>Irgafos 126</t>
  </si>
  <si>
    <t>26741-53-7</t>
  </si>
  <si>
    <t>Butanal</t>
  </si>
  <si>
    <t>123-72-8</t>
  </si>
  <si>
    <t>119-47-1</t>
  </si>
  <si>
    <t>Pentanal</t>
  </si>
  <si>
    <t>110-62-3</t>
  </si>
  <si>
    <t>Hexanal</t>
  </si>
  <si>
    <t>66-25-1</t>
  </si>
  <si>
    <t>Benzyl alcohol</t>
  </si>
  <si>
    <t>100-51-6</t>
  </si>
  <si>
    <t>2-butanone</t>
  </si>
  <si>
    <t>78-93-3</t>
  </si>
  <si>
    <t>2-hexanone</t>
  </si>
  <si>
    <t>591-78-6</t>
  </si>
  <si>
    <t>1-propene, 2methyl-</t>
  </si>
  <si>
    <t>methylene chloride</t>
  </si>
  <si>
    <t>75-09-2</t>
  </si>
  <si>
    <t>acetonitrile</t>
  </si>
  <si>
    <t>75-05-8</t>
  </si>
  <si>
    <t>chloromethane</t>
  </si>
  <si>
    <t>74-87-3</t>
  </si>
  <si>
    <t>bromomethane</t>
  </si>
  <si>
    <t>74-83-9</t>
  </si>
  <si>
    <t>IPA</t>
  </si>
  <si>
    <t>67-63-0</t>
  </si>
  <si>
    <t>tetrahydrofuran</t>
  </si>
  <si>
    <t>109-99-9</t>
  </si>
  <si>
    <t>acrylonitrile</t>
  </si>
  <si>
    <t>1424-48-2</t>
  </si>
  <si>
    <t>styrene</t>
  </si>
  <si>
    <t>100-42-5</t>
  </si>
  <si>
    <t>chloro benzene</t>
  </si>
  <si>
    <t>108-90-7</t>
  </si>
  <si>
    <t>4-methyl-2-pentanone</t>
  </si>
  <si>
    <t>108-10-1</t>
  </si>
  <si>
    <t>ethylbenzene</t>
  </si>
  <si>
    <t>100-41-4</t>
  </si>
  <si>
    <t>m,p-xylene</t>
  </si>
  <si>
    <t>1330-20-7</t>
  </si>
  <si>
    <t>n-hexane</t>
  </si>
  <si>
    <t>110-54-3</t>
  </si>
  <si>
    <t>Result (ug/L)</t>
  </si>
  <si>
    <t>MPC - &gt;80%</t>
  </si>
  <si>
    <t>TIC - &lt;80%</t>
  </si>
  <si>
    <t>Oleamide</t>
  </si>
  <si>
    <t>301-02-0</t>
  </si>
  <si>
    <t>IC</t>
  </si>
  <si>
    <t>Irganox 1330</t>
  </si>
  <si>
    <t>1709-70-5</t>
  </si>
  <si>
    <t>toluene</t>
  </si>
  <si>
    <t>108-88-3</t>
  </si>
  <si>
    <t>Benzene</t>
  </si>
  <si>
    <t>71-43-2</t>
  </si>
  <si>
    <t>naphthalene</t>
  </si>
  <si>
    <t>91-20-3</t>
  </si>
  <si>
    <t>1,1,1-trichloroethane</t>
  </si>
  <si>
    <t>71-55-6</t>
  </si>
  <si>
    <t>Carbon tetrachloride</t>
  </si>
  <si>
    <t>56-23-5</t>
  </si>
  <si>
    <t>ethyl tert-butyl ether</t>
  </si>
  <si>
    <t>637-92-3</t>
  </si>
  <si>
    <t>Irganox 1076</t>
  </si>
  <si>
    <t>2082-79-3</t>
  </si>
  <si>
    <t>1,3,5-trimethylbenzene</t>
  </si>
  <si>
    <t>108-67-8</t>
  </si>
  <si>
    <t>1,2,4-trimethylbenzene</t>
  </si>
  <si>
    <t>95-63-6</t>
  </si>
  <si>
    <t>Dimethylphthalate</t>
  </si>
  <si>
    <t>131-11-3</t>
  </si>
  <si>
    <t>Chloroform</t>
  </si>
  <si>
    <t>67-66-3</t>
  </si>
  <si>
    <t>128-37-0</t>
  </si>
  <si>
    <t>Irgafos 168</t>
  </si>
  <si>
    <t>31570-04-4</t>
  </si>
  <si>
    <t>2,2,4,6,6-pentamethylheptane</t>
  </si>
  <si>
    <t>13475-82-6</t>
  </si>
  <si>
    <t>bis (2-ethylhexyl) phthalate</t>
  </si>
  <si>
    <t>117-81-7</t>
  </si>
  <si>
    <t>Concentration Factor = Initial Extraction Volume/Concentrated Volume</t>
  </si>
  <si>
    <t>pH</t>
  </si>
  <si>
    <t>15 minute</t>
  </si>
  <si>
    <t>Result</t>
  </si>
  <si>
    <t>Average</t>
  </si>
  <si>
    <t>St dev</t>
  </si>
  <si>
    <t>WFI</t>
  </si>
  <si>
    <t>Conductivity</t>
  </si>
  <si>
    <t>Result (uS/cm)</t>
  </si>
  <si>
    <t>TOC</t>
  </si>
  <si>
    <t>15 Minute</t>
  </si>
  <si>
    <t>Blank Correct</t>
  </si>
  <si>
    <t>Result (mg/L)</t>
  </si>
  <si>
    <t>Average (mg/L)</t>
  </si>
  <si>
    <t>Std Dev</t>
  </si>
  <si>
    <t>Correct Result (ug/mL) = Instrument Result (mg/L) - Control Result (mg/L)</t>
  </si>
  <si>
    <t>80-05-7</t>
  </si>
  <si>
    <t>Bisphenol A</t>
  </si>
  <si>
    <t>Irganox 1010</t>
  </si>
  <si>
    <t>98584-37-3</t>
  </si>
  <si>
    <t>LC/UV</t>
  </si>
  <si>
    <t>Additional Peaks</t>
  </si>
  <si>
    <t>Wavelenth(s) (nm)</t>
  </si>
  <si>
    <t>Corrected Resulted (ug/mL) = (Instrument Result (ug/mL) * Dilution Factor)/Concentration Factor</t>
  </si>
  <si>
    <t>Corrected Result (ug/L) = Instrument Result (ug/L) * Dilution Factor - Control Result (ug/L)</t>
  </si>
  <si>
    <t>Compounds observed in blank not reported, as they are not test article/control related.</t>
  </si>
  <si>
    <t>Blank</t>
  </si>
  <si>
    <t xml:space="preserve"> Factor</t>
  </si>
  <si>
    <t>Corrected Result (ug/mL) = (Instrument Result (ug/mL) * Dilution Factor)/Concentration Factor</t>
  </si>
  <si>
    <t xml:space="preserve">Blank/Control Corrected Result (ug/mL) = Correct Result (ug/mL) - Corrected Result Corrected for Blank/Control (ug/mL) </t>
  </si>
  <si>
    <t>BRL - Below reporting Limit (&lt;1 ug/mL)</t>
  </si>
  <si>
    <t>Highlighted results reported</t>
  </si>
  <si>
    <t>HS-VOC</t>
  </si>
  <si>
    <t>Sample Mass (g)</t>
  </si>
  <si>
    <t>Retention Time</t>
  </si>
  <si>
    <t>Response</t>
  </si>
  <si>
    <t>Area &gt; 10 %</t>
  </si>
  <si>
    <t>Conc (ug)</t>
  </si>
  <si>
    <t>Conc (ug/g)</t>
  </si>
  <si>
    <t>CAS</t>
  </si>
  <si>
    <t>ID Level</t>
  </si>
  <si>
    <t>Ethylene Oxide</t>
  </si>
  <si>
    <t>75-21-8</t>
  </si>
  <si>
    <t>TIC</t>
  </si>
  <si>
    <t>Unknown</t>
  </si>
  <si>
    <t>U</t>
  </si>
  <si>
    <t>Cyclohexane</t>
  </si>
  <si>
    <t>110-82-7</t>
  </si>
  <si>
    <t>MPC</t>
  </si>
  <si>
    <t>Ethylene Benzene</t>
  </si>
  <si>
    <t>p-xylene</t>
  </si>
  <si>
    <t>106-42-3</t>
  </si>
  <si>
    <t>Decane</t>
  </si>
  <si>
    <t>124-18-5</t>
  </si>
  <si>
    <t>Undecane</t>
  </si>
  <si>
    <t>1120-21-4</t>
  </si>
  <si>
    <t>Dodecane</t>
  </si>
  <si>
    <t>629-50-5</t>
  </si>
  <si>
    <t>Tridecane</t>
  </si>
  <si>
    <t>Naphthalene</t>
  </si>
  <si>
    <t>1,2,3-trichloro benzene</t>
  </si>
  <si>
    <t>87-61-6</t>
  </si>
  <si>
    <t>Area Internal</t>
  </si>
  <si>
    <t>Run ID:</t>
  </si>
  <si>
    <t>A0074</t>
  </si>
  <si>
    <t xml:space="preserve">10% area internal </t>
  </si>
  <si>
    <t>Conc (ug) = Conc Standard (ug) * Area Sample/Area Standard</t>
  </si>
  <si>
    <t>Conc (ug/g) = Conc (ug)/Sample Mass (g)</t>
  </si>
  <si>
    <t>Highlighted results reported.</t>
  </si>
  <si>
    <t>Trioctyl Trimellitate (TOTM)</t>
  </si>
  <si>
    <t>3319-31-1</t>
  </si>
  <si>
    <t>BHT</t>
  </si>
  <si>
    <t>Irganox 245</t>
  </si>
  <si>
    <t>A.O. 2246</t>
  </si>
  <si>
    <t>Myristic acid</t>
  </si>
  <si>
    <t>Irganox 3114</t>
  </si>
  <si>
    <t>27676-62-6</t>
  </si>
  <si>
    <t>36443-68-2</t>
  </si>
  <si>
    <t>16-00431-N1</t>
  </si>
  <si>
    <t>50%Ethanol 72hrs 50C</t>
  </si>
  <si>
    <t>mb1602006OE</t>
  </si>
  <si>
    <t>Propylene glycol</t>
  </si>
  <si>
    <t>57-55-6</t>
  </si>
  <si>
    <t>2,2-Diethoxy-Propane</t>
  </si>
  <si>
    <t>126-84-1</t>
  </si>
  <si>
    <t>4-hydroxy-4-metyl-2-Pentanone</t>
  </si>
  <si>
    <t>123-42-2</t>
  </si>
  <si>
    <t xml:space="preserve">Sample </t>
  </si>
  <si>
    <t>2-ethoxy-Ethanol</t>
  </si>
  <si>
    <t>110-80-5</t>
  </si>
  <si>
    <t>unknown</t>
  </si>
  <si>
    <t>2,2-diethoxy-Propane</t>
  </si>
  <si>
    <t>4-Morpholineethanol</t>
  </si>
  <si>
    <t>622-40-2</t>
  </si>
  <si>
    <t>Thiodiglycol</t>
  </si>
  <si>
    <t>111-48-8</t>
  </si>
  <si>
    <t>N,N-dimethyl-2-Butanamine</t>
  </si>
  <si>
    <t>921-04-0</t>
  </si>
  <si>
    <t>Diphenyl ether</t>
  </si>
  <si>
    <t>101-84-8</t>
  </si>
  <si>
    <t>1,1',1''-nitrilotris-2-Propanol</t>
  </si>
  <si>
    <t>122-20-3</t>
  </si>
  <si>
    <t>Butylated Hydroxytoluene</t>
  </si>
  <si>
    <t>2-[2-(4-morpholyl)ethyl]thio-Benzoxazole</t>
  </si>
  <si>
    <t>31545-03-6</t>
  </si>
  <si>
    <t>1-Octadecanesulphonyl chloride</t>
  </si>
  <si>
    <t>1000342-70-4</t>
  </si>
  <si>
    <t>Diethylene glycol monododecyl ether</t>
  </si>
  <si>
    <t>3055-93-4</t>
  </si>
  <si>
    <t>n-Hexadecanoic acid</t>
  </si>
  <si>
    <t>202340-95-2</t>
  </si>
  <si>
    <t>2-Succinimidoethyl 4-morpholinecarbodithioate</t>
  </si>
  <si>
    <t>Octadecanoic acid</t>
  </si>
  <si>
    <t>Octadecanoic acid, 2-hydroxyethyl ester</t>
  </si>
  <si>
    <t>111-60-4</t>
  </si>
  <si>
    <t>n-Nonanoylmorpholine</t>
  </si>
  <si>
    <t>5299-64-9</t>
  </si>
  <si>
    <t>N-Decanoylmorpholine</t>
  </si>
  <si>
    <t>5299-65-0</t>
  </si>
  <si>
    <t>85-05-7</t>
  </si>
  <si>
    <t>Do not use.</t>
  </si>
  <si>
    <t>Reportable</t>
  </si>
  <si>
    <t>Not Reportable</t>
  </si>
  <si>
    <t>(R/NR)</t>
  </si>
  <si>
    <t>-</t>
  </si>
  <si>
    <t>NR</t>
  </si>
  <si>
    <t>R</t>
  </si>
  <si>
    <t>50% Ethanol</t>
  </si>
  <si>
    <t>Ethanol</t>
  </si>
  <si>
    <t>mb1602007oe</t>
  </si>
  <si>
    <t>Palmitic Acid</t>
  </si>
  <si>
    <t>Oleic Acid</t>
  </si>
  <si>
    <t>Stearic Acid</t>
  </si>
  <si>
    <t>Myristic Acd</t>
  </si>
  <si>
    <t>Yes</t>
  </si>
  <si>
    <t>210 275</t>
  </si>
  <si>
    <t>210 250 285</t>
  </si>
  <si>
    <t>210 235 250 285</t>
  </si>
  <si>
    <t>210 250</t>
  </si>
  <si>
    <t>205 250</t>
  </si>
  <si>
    <t>210 235 275</t>
  </si>
  <si>
    <t>205 245</t>
  </si>
  <si>
    <t>205 280</t>
  </si>
  <si>
    <t>unknown (C8-C10 Benzyl Compound)</t>
  </si>
  <si>
    <t>unknown (C5-C8 Carbamate)</t>
  </si>
  <si>
    <t>unknown (Carbitol)</t>
  </si>
  <si>
    <t>unknown (Carbamate related)</t>
  </si>
  <si>
    <t>unknown (thiodiglycol related)</t>
  </si>
  <si>
    <t>unknown related to RT 5.421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</si>
</sst>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 applyAlignment="1">
      <alignment horizontal="center"/>
    </xf>
    <xf numFmtId="0" fontId="7" fillId="0" borderId="0" xfId="0" applyFont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1"/>
    <xf numFmtId="0" fontId="1" fillId="0" borderId="0" xfId="1" applyFont="1"/>
    <xf numFmtId="0" fontId="2" fillId="0" borderId="0" xfId="1" applyFill="1"/>
    <xf numFmtId="0" fontId="2" fillId="0" borderId="0" xfId="1" applyFill="1" applyAlignment="1">
      <alignment horizontal="center"/>
    </xf>
    <xf numFmtId="0" fontId="2" fillId="0" borderId="0" xfId="1" applyAlignment="1">
      <alignment horizontal="center"/>
    </xf>
    <xf numFmtId="0" fontId="1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Fill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/>
    <xf numFmtId="0" fontId="0" fillId="0" borderId="0" xfId="0" applyFill="1"/>
    <xf numFmtId="0" fontId="1" fillId="0" borderId="0" xfId="1" applyFont="1" applyFill="1"/>
    <xf numFmtId="0" fontId="1" fillId="0" borderId="0" xfId="1" applyFont="1" applyFill="1" applyAlignment="1">
      <alignment horizontal="center"/>
    </xf>
    <xf numFmtId="0" fontId="2" fillId="0" borderId="0" xfId="1" applyFont="1" applyFill="1"/>
    <xf numFmtId="0" fontId="2" fillId="2" borderId="0" xfId="1" applyFill="1" applyAlignment="1">
      <alignment horizontal="center"/>
    </xf>
    <xf numFmtId="0" fontId="2" fillId="0" borderId="0" xfId="1" applyFont="1"/>
    <xf numFmtId="0" fontId="7" fillId="0" borderId="0" xfId="1" applyFon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K46"/>
  <sheetViews>
    <sheetView topLeftCell="A10" workbookViewId="0">
      <selection activeCell="C19" sqref="C19"/>
    </sheetView>
  </sheetViews>
  <sheetFormatPr defaultRowHeight="12.75" x14ac:dyDescent="0.2"/>
  <cols>
    <col min="1" max="1" width="12" style="20" bestFit="1" customWidth="1"/>
    <col min="2" max="2" width="16.28515625" style="16" customWidth="1"/>
    <col min="3" max="3" width="31.5703125" style="16" bestFit="1" customWidth="1"/>
    <col min="4" max="4" width="16.140625" style="16" bestFit="1" customWidth="1"/>
    <col min="5" max="5" width="9.7109375" style="16" bestFit="1" customWidth="1"/>
    <col min="6" max="6" width="11.5703125" style="16" bestFit="1" customWidth="1"/>
    <col min="7" max="7" width="12" style="16" bestFit="1" customWidth="1"/>
    <col min="8" max="8" width="11.28515625" style="16" bestFit="1" customWidth="1"/>
    <col min="9" max="9" width="9.140625" style="16"/>
    <col min="10" max="10" width="11" style="16" customWidth="1"/>
    <col min="11" max="16384" width="9.140625" style="16"/>
  </cols>
  <sheetData>
    <row r="1" spans="1:11" ht="15" x14ac:dyDescent="0.25">
      <c r="A1" s="36" t="str">
        <f>VOC!A1</f>
        <v>16-00431-N1</v>
      </c>
      <c r="D1" s="17" t="s">
        <v>152</v>
      </c>
    </row>
    <row r="2" spans="1:11" x14ac:dyDescent="0.2">
      <c r="A2" s="19"/>
      <c r="B2" s="18"/>
      <c r="C2" s="19"/>
      <c r="D2" s="18"/>
      <c r="E2" s="18"/>
      <c r="F2" s="18"/>
      <c r="G2" s="18"/>
      <c r="H2" s="18"/>
      <c r="I2" s="18"/>
      <c r="J2" s="18"/>
      <c r="K2" s="18"/>
    </row>
    <row r="3" spans="1:11" x14ac:dyDescent="0.2">
      <c r="A3" s="19"/>
      <c r="B3" s="28" t="s">
        <v>153</v>
      </c>
      <c r="C3" s="29" t="s">
        <v>1</v>
      </c>
      <c r="D3" s="29" t="s">
        <v>154</v>
      </c>
      <c r="E3" s="29" t="s">
        <v>155</v>
      </c>
      <c r="F3" s="29" t="s">
        <v>156</v>
      </c>
      <c r="G3" s="29" t="s">
        <v>157</v>
      </c>
      <c r="H3" s="29" t="s">
        <v>158</v>
      </c>
      <c r="I3" s="29" t="s">
        <v>160</v>
      </c>
      <c r="J3" s="29" t="s">
        <v>159</v>
      </c>
      <c r="K3" s="18"/>
    </row>
    <row r="4" spans="1:11" x14ac:dyDescent="0.2">
      <c r="A4" s="23" t="s">
        <v>6</v>
      </c>
      <c r="B4" s="19">
        <v>4.78</v>
      </c>
      <c r="C4" s="31" t="s">
        <v>161</v>
      </c>
      <c r="D4" s="31">
        <v>1.56</v>
      </c>
      <c r="E4" s="31">
        <v>5252650</v>
      </c>
      <c r="F4" s="31" t="b">
        <f t="shared" ref="F4:F12" si="0">E4&gt;$E$38</f>
        <v>1</v>
      </c>
      <c r="G4" s="31">
        <f t="shared" ref="G4:G12" si="1">$E$39*(E4/$E$37)</f>
        <v>2.7713307230895774</v>
      </c>
      <c r="H4" s="31">
        <f>G4/$B$4</f>
        <v>0.57977630190158524</v>
      </c>
      <c r="I4" s="31" t="s">
        <v>163</v>
      </c>
      <c r="J4" s="31" t="s">
        <v>162</v>
      </c>
      <c r="K4" s="18"/>
    </row>
    <row r="5" spans="1:11" x14ac:dyDescent="0.2">
      <c r="A5" s="23"/>
      <c r="B5" s="19"/>
      <c r="C5" s="31" t="s">
        <v>164</v>
      </c>
      <c r="D5" s="31">
        <v>2.69</v>
      </c>
      <c r="E5" s="31">
        <v>284523</v>
      </c>
      <c r="F5" s="31" t="b">
        <f t="shared" si="0"/>
        <v>1</v>
      </c>
      <c r="G5" s="31">
        <f t="shared" si="1"/>
        <v>0.15011609974500792</v>
      </c>
      <c r="H5" s="31">
        <f>G5/$B$4</f>
        <v>3.1405041787658558E-2</v>
      </c>
      <c r="I5" s="31" t="s">
        <v>165</v>
      </c>
      <c r="J5" s="31" t="s">
        <v>3</v>
      </c>
      <c r="K5" s="18"/>
    </row>
    <row r="6" spans="1:11" x14ac:dyDescent="0.2">
      <c r="A6" s="23"/>
      <c r="B6" s="19"/>
      <c r="C6" s="31" t="s">
        <v>166</v>
      </c>
      <c r="D6" s="31">
        <v>5.0999999999999996</v>
      </c>
      <c r="E6" s="31">
        <v>522608</v>
      </c>
      <c r="F6" s="31" t="b">
        <f t="shared" si="0"/>
        <v>1</v>
      </c>
      <c r="G6" s="31">
        <f t="shared" si="1"/>
        <v>0.27573122262713068</v>
      </c>
      <c r="H6" s="31">
        <f>G6/$B$4</f>
        <v>5.7684356198144493E-2</v>
      </c>
      <c r="I6" s="31" t="s">
        <v>168</v>
      </c>
      <c r="J6" s="31" t="s">
        <v>167</v>
      </c>
      <c r="K6" s="18"/>
    </row>
    <row r="7" spans="1:11" x14ac:dyDescent="0.2">
      <c r="A7" s="23"/>
      <c r="B7" s="19"/>
      <c r="C7" s="31" t="s">
        <v>169</v>
      </c>
      <c r="D7" s="31">
        <v>11.59</v>
      </c>
      <c r="E7" s="31">
        <v>263870</v>
      </c>
      <c r="F7" s="31" t="b">
        <f t="shared" si="0"/>
        <v>1</v>
      </c>
      <c r="G7" s="31">
        <f t="shared" si="1"/>
        <v>0.13921944883090379</v>
      </c>
      <c r="H7" s="31">
        <f t="shared" ref="H7:H12" si="2">G7/$B$4</f>
        <v>2.9125407705209997E-2</v>
      </c>
      <c r="I7" s="31" t="s">
        <v>168</v>
      </c>
      <c r="J7" s="31" t="s">
        <v>78</v>
      </c>
      <c r="K7" s="18"/>
    </row>
    <row r="8" spans="1:11" x14ac:dyDescent="0.2">
      <c r="A8" s="23"/>
      <c r="B8" s="19"/>
      <c r="C8" s="31" t="s">
        <v>170</v>
      </c>
      <c r="D8" s="31">
        <v>11.8</v>
      </c>
      <c r="E8" s="31">
        <v>202187</v>
      </c>
      <c r="F8" s="31" t="b">
        <f t="shared" si="0"/>
        <v>1</v>
      </c>
      <c r="G8" s="31">
        <f t="shared" si="1"/>
        <v>0.10667511540066679</v>
      </c>
      <c r="H8" s="31">
        <f t="shared" si="2"/>
        <v>2.231696974909347E-2</v>
      </c>
      <c r="I8" s="31" t="s">
        <v>163</v>
      </c>
      <c r="J8" s="31" t="s">
        <v>171</v>
      </c>
      <c r="K8" s="18"/>
    </row>
    <row r="9" spans="1:11" x14ac:dyDescent="0.2">
      <c r="A9" s="23"/>
      <c r="B9" s="19"/>
      <c r="C9" s="31" t="s">
        <v>172</v>
      </c>
      <c r="D9" s="31">
        <v>14.17</v>
      </c>
      <c r="E9" s="31">
        <v>196653</v>
      </c>
      <c r="F9" s="31" t="b">
        <f t="shared" si="0"/>
        <v>1</v>
      </c>
      <c r="G9" s="31">
        <f t="shared" si="1"/>
        <v>0.10375534267231487</v>
      </c>
      <c r="H9" s="31">
        <f t="shared" si="2"/>
        <v>2.1706138634375496E-2</v>
      </c>
      <c r="I9" s="31" t="s">
        <v>168</v>
      </c>
      <c r="J9" s="31" t="s">
        <v>173</v>
      </c>
      <c r="K9" s="18"/>
    </row>
    <row r="10" spans="1:11" x14ac:dyDescent="0.2">
      <c r="A10" s="23"/>
      <c r="B10" s="19"/>
      <c r="C10" s="31" t="s">
        <v>174</v>
      </c>
      <c r="D10" s="31">
        <v>16.11</v>
      </c>
      <c r="E10" s="31">
        <v>329712</v>
      </c>
      <c r="F10" s="31" t="b">
        <f t="shared" si="0"/>
        <v>1</v>
      </c>
      <c r="G10" s="31">
        <f t="shared" si="1"/>
        <v>0.17395809646013169</v>
      </c>
      <c r="H10" s="31">
        <f t="shared" si="2"/>
        <v>3.6392907209232571E-2</v>
      </c>
      <c r="I10" s="31" t="s">
        <v>168</v>
      </c>
      <c r="J10" s="31" t="s">
        <v>175</v>
      </c>
      <c r="K10" s="18"/>
    </row>
    <row r="11" spans="1:11" x14ac:dyDescent="0.2">
      <c r="A11" s="23"/>
      <c r="B11" s="19"/>
      <c r="C11" s="31" t="s">
        <v>176</v>
      </c>
      <c r="D11" s="31">
        <v>17.88</v>
      </c>
      <c r="E11" s="31">
        <v>406980</v>
      </c>
      <c r="F11" s="31" t="b">
        <f t="shared" si="0"/>
        <v>1</v>
      </c>
      <c r="G11" s="31">
        <f t="shared" si="1"/>
        <v>0.21472517256679891</v>
      </c>
      <c r="H11" s="31">
        <f t="shared" si="2"/>
        <v>4.4921584218995586E-2</v>
      </c>
      <c r="I11" s="31" t="s">
        <v>168</v>
      </c>
      <c r="J11" s="31" t="s">
        <v>177</v>
      </c>
      <c r="K11" s="18"/>
    </row>
    <row r="12" spans="1:11" x14ac:dyDescent="0.2">
      <c r="A12" s="23"/>
      <c r="B12" s="19"/>
      <c r="C12" s="31" t="s">
        <v>178</v>
      </c>
      <c r="D12" s="31">
        <v>19.52</v>
      </c>
      <c r="E12" s="31">
        <v>284356</v>
      </c>
      <c r="F12" s="31" t="b">
        <f t="shared" si="0"/>
        <v>1</v>
      </c>
      <c r="G12" s="31">
        <f t="shared" si="1"/>
        <v>0.15002798950907825</v>
      </c>
      <c r="H12" s="31">
        <f t="shared" si="2"/>
        <v>3.138660868390758E-2</v>
      </c>
      <c r="I12" s="31" t="s">
        <v>168</v>
      </c>
      <c r="J12" s="31" t="s">
        <v>177</v>
      </c>
      <c r="K12" s="18"/>
    </row>
    <row r="13" spans="1:11" x14ac:dyDescent="0.2">
      <c r="A13" s="19"/>
      <c r="B13" s="18"/>
      <c r="C13" s="19"/>
      <c r="D13" s="18"/>
      <c r="E13" s="18"/>
      <c r="F13" s="18"/>
      <c r="G13" s="18"/>
      <c r="H13" s="18"/>
      <c r="I13" s="18"/>
      <c r="J13" s="18"/>
      <c r="K13" s="18"/>
    </row>
    <row r="14" spans="1:11" x14ac:dyDescent="0.2">
      <c r="A14" s="23" t="s">
        <v>15</v>
      </c>
      <c r="B14" s="19">
        <v>4.79</v>
      </c>
      <c r="C14" s="31" t="s">
        <v>161</v>
      </c>
      <c r="D14" s="31">
        <v>1.46</v>
      </c>
      <c r="E14" s="31">
        <v>5382570</v>
      </c>
      <c r="F14" s="31" t="b">
        <f>E14&gt;$E$38</f>
        <v>1</v>
      </c>
      <c r="G14" s="31">
        <f t="shared" ref="G14:G25" si="3">$E$39*(E14/$E$37)</f>
        <v>2.8398773210056385</v>
      </c>
      <c r="H14" s="31">
        <f>G14/$B$14</f>
        <v>0.59287626743332744</v>
      </c>
      <c r="I14" s="31" t="s">
        <v>163</v>
      </c>
      <c r="J14" s="31" t="s">
        <v>162</v>
      </c>
      <c r="K14" s="18"/>
    </row>
    <row r="15" spans="1:11" x14ac:dyDescent="0.2">
      <c r="A15" s="23"/>
      <c r="B15" s="19"/>
      <c r="C15" s="31" t="s">
        <v>164</v>
      </c>
      <c r="D15" s="31">
        <v>2.68</v>
      </c>
      <c r="E15" s="31">
        <v>247449</v>
      </c>
      <c r="F15" s="31" t="b">
        <f t="shared" ref="F15:F25" si="4">E15&gt;$E$38</f>
        <v>1</v>
      </c>
      <c r="G15" s="31">
        <f t="shared" si="3"/>
        <v>0.13055562736862208</v>
      </c>
      <c r="H15" s="31">
        <f t="shared" ref="H15:H25" si="5">G15/$B$14</f>
        <v>2.7255872102008787E-2</v>
      </c>
      <c r="I15" s="31" t="s">
        <v>165</v>
      </c>
      <c r="J15" s="31" t="s">
        <v>3</v>
      </c>
      <c r="K15" s="18"/>
    </row>
    <row r="16" spans="1:11" x14ac:dyDescent="0.2">
      <c r="A16" s="23"/>
      <c r="B16" s="19"/>
      <c r="C16" s="31" t="s">
        <v>166</v>
      </c>
      <c r="D16" s="31">
        <v>5.09</v>
      </c>
      <c r="E16" s="31">
        <v>568846</v>
      </c>
      <c r="F16" s="31" t="b">
        <f t="shared" si="4"/>
        <v>1</v>
      </c>
      <c r="G16" s="31">
        <f t="shared" si="3"/>
        <v>0.3001266782493815</v>
      </c>
      <c r="H16" s="31">
        <f t="shared" si="5"/>
        <v>6.2656926565632876E-2</v>
      </c>
      <c r="I16" s="31" t="s">
        <v>168</v>
      </c>
      <c r="J16" s="31" t="s">
        <v>167</v>
      </c>
      <c r="K16" s="18"/>
    </row>
    <row r="17" spans="1:11" x14ac:dyDescent="0.2">
      <c r="A17" s="23"/>
      <c r="B17" s="19"/>
      <c r="C17" s="31" t="s">
        <v>169</v>
      </c>
      <c r="D17" s="31">
        <v>11.6</v>
      </c>
      <c r="E17" s="31">
        <v>272592</v>
      </c>
      <c r="F17" s="31" t="b">
        <f t="shared" si="4"/>
        <v>1</v>
      </c>
      <c r="G17" s="31">
        <f t="shared" si="3"/>
        <v>0.14382123013496695</v>
      </c>
      <c r="H17" s="31">
        <f t="shared" si="5"/>
        <v>3.0025309005212306E-2</v>
      </c>
      <c r="I17" s="31" t="s">
        <v>168</v>
      </c>
      <c r="J17" s="31" t="s">
        <v>78</v>
      </c>
      <c r="K17" s="18"/>
    </row>
    <row r="18" spans="1:11" x14ac:dyDescent="0.2">
      <c r="A18" s="23"/>
      <c r="B18" s="19"/>
      <c r="C18" s="31" t="s">
        <v>170</v>
      </c>
      <c r="D18" s="31">
        <v>11.8</v>
      </c>
      <c r="E18" s="31">
        <v>236796</v>
      </c>
      <c r="F18" s="31" t="b">
        <f t="shared" si="4"/>
        <v>1</v>
      </c>
      <c r="G18" s="31">
        <f t="shared" si="3"/>
        <v>0.1249350384862345</v>
      </c>
      <c r="H18" s="31">
        <f t="shared" si="5"/>
        <v>2.6082471500257724E-2</v>
      </c>
      <c r="I18" s="31" t="s">
        <v>163</v>
      </c>
      <c r="J18" s="31" t="s">
        <v>171</v>
      </c>
      <c r="K18" s="18"/>
    </row>
    <row r="19" spans="1:11" x14ac:dyDescent="0.2">
      <c r="A19" s="23"/>
      <c r="B19" s="19"/>
      <c r="C19" s="19" t="s">
        <v>172</v>
      </c>
      <c r="D19" s="19">
        <v>14.17</v>
      </c>
      <c r="E19" s="19">
        <v>122330</v>
      </c>
      <c r="F19" s="19" t="b">
        <f t="shared" si="4"/>
        <v>0</v>
      </c>
      <c r="G19" s="19">
        <f t="shared" si="3"/>
        <v>6.4542066833988179E-2</v>
      </c>
      <c r="H19" s="19">
        <f t="shared" si="5"/>
        <v>1.3474335455947428E-2</v>
      </c>
      <c r="I19" s="19" t="s">
        <v>168</v>
      </c>
      <c r="J19" s="19" t="s">
        <v>173</v>
      </c>
      <c r="K19" s="18"/>
    </row>
    <row r="20" spans="1:11" x14ac:dyDescent="0.2">
      <c r="A20" s="23"/>
      <c r="B20" s="19"/>
      <c r="C20" s="31" t="s">
        <v>174</v>
      </c>
      <c r="D20" s="31">
        <v>16.11</v>
      </c>
      <c r="E20" s="31">
        <v>330961</v>
      </c>
      <c r="F20" s="31" t="b">
        <f t="shared" si="4"/>
        <v>1</v>
      </c>
      <c r="G20" s="31">
        <f t="shared" si="3"/>
        <v>0.17461707660789311</v>
      </c>
      <c r="H20" s="31">
        <f t="shared" si="5"/>
        <v>3.6454504511042402E-2</v>
      </c>
      <c r="I20" s="31" t="s">
        <v>168</v>
      </c>
      <c r="J20" s="31" t="s">
        <v>175</v>
      </c>
      <c r="K20" s="18"/>
    </row>
    <row r="21" spans="1:11" x14ac:dyDescent="0.2">
      <c r="A21" s="23"/>
      <c r="B21" s="19"/>
      <c r="C21" s="31" t="s">
        <v>164</v>
      </c>
      <c r="D21" s="31">
        <v>16.920000000000002</v>
      </c>
      <c r="E21" s="31">
        <v>253812</v>
      </c>
      <c r="F21" s="31" t="b">
        <f t="shared" si="4"/>
        <v>1</v>
      </c>
      <c r="G21" s="31">
        <f t="shared" si="3"/>
        <v>0.13391278563940331</v>
      </c>
      <c r="H21" s="31">
        <f t="shared" si="5"/>
        <v>2.795674021699443E-2</v>
      </c>
      <c r="I21" s="31" t="s">
        <v>165</v>
      </c>
      <c r="J21" s="31" t="s">
        <v>3</v>
      </c>
      <c r="K21" s="18"/>
    </row>
    <row r="22" spans="1:11" x14ac:dyDescent="0.2">
      <c r="A22" s="23"/>
      <c r="B22" s="19"/>
      <c r="C22" s="31" t="s">
        <v>176</v>
      </c>
      <c r="D22" s="31">
        <v>17.88</v>
      </c>
      <c r="E22" s="31">
        <v>436297</v>
      </c>
      <c r="F22" s="31" t="b">
        <f t="shared" si="4"/>
        <v>1</v>
      </c>
      <c r="G22" s="31">
        <f t="shared" si="3"/>
        <v>0.23019300362518222</v>
      </c>
      <c r="H22" s="31">
        <f t="shared" si="5"/>
        <v>4.8056994493774992E-2</v>
      </c>
      <c r="I22" s="31" t="s">
        <v>168</v>
      </c>
      <c r="J22" s="31" t="s">
        <v>177</v>
      </c>
      <c r="K22" s="18"/>
    </row>
    <row r="23" spans="1:11" x14ac:dyDescent="0.2">
      <c r="A23" s="23"/>
      <c r="B23" s="19"/>
      <c r="C23" s="31" t="s">
        <v>179</v>
      </c>
      <c r="D23" s="31">
        <v>18.600000000000001</v>
      </c>
      <c r="E23" s="31">
        <v>502096</v>
      </c>
      <c r="F23" s="31" t="b">
        <f t="shared" si="4"/>
        <v>1</v>
      </c>
      <c r="G23" s="31">
        <f t="shared" si="3"/>
        <v>0.26490896418767373</v>
      </c>
      <c r="H23" s="31">
        <f t="shared" si="5"/>
        <v>5.5304585425401613E-2</v>
      </c>
      <c r="I23" s="31" t="s">
        <v>168</v>
      </c>
      <c r="J23" s="31" t="s">
        <v>96</v>
      </c>
      <c r="K23" s="18"/>
    </row>
    <row r="24" spans="1:11" x14ac:dyDescent="0.2">
      <c r="A24" s="23"/>
      <c r="B24" s="19"/>
      <c r="C24" s="31" t="s">
        <v>180</v>
      </c>
      <c r="D24" s="31">
        <v>19</v>
      </c>
      <c r="E24" s="31">
        <v>298301</v>
      </c>
      <c r="F24" s="31" t="b">
        <f t="shared" si="4"/>
        <v>1</v>
      </c>
      <c r="G24" s="31">
        <f t="shared" si="3"/>
        <v>0.15738545801230694</v>
      </c>
      <c r="H24" s="31">
        <f t="shared" si="5"/>
        <v>3.285708935538767E-2</v>
      </c>
      <c r="I24" s="31" t="s">
        <v>168</v>
      </c>
      <c r="J24" s="31" t="s">
        <v>181</v>
      </c>
      <c r="K24" s="18"/>
    </row>
    <row r="25" spans="1:11" x14ac:dyDescent="0.2">
      <c r="A25" s="23"/>
      <c r="B25" s="19"/>
      <c r="C25" s="31" t="s">
        <v>178</v>
      </c>
      <c r="D25" s="31">
        <v>19.52</v>
      </c>
      <c r="E25" s="31">
        <v>274919</v>
      </c>
      <c r="F25" s="31" t="b">
        <f t="shared" si="4"/>
        <v>1</v>
      </c>
      <c r="G25" s="31">
        <f t="shared" si="3"/>
        <v>0.14504896976974738</v>
      </c>
      <c r="H25" s="31">
        <f t="shared" si="5"/>
        <v>3.0281622081366883E-2</v>
      </c>
      <c r="I25" s="31" t="s">
        <v>163</v>
      </c>
      <c r="J25" s="31" t="s">
        <v>177</v>
      </c>
      <c r="K25" s="18"/>
    </row>
    <row r="26" spans="1:11" x14ac:dyDescent="0.2">
      <c r="A26" s="19"/>
      <c r="B26" s="18"/>
      <c r="C26" s="19"/>
      <c r="D26" s="18"/>
      <c r="E26" s="18"/>
      <c r="F26" s="18"/>
      <c r="G26" s="18"/>
      <c r="H26" s="18"/>
      <c r="I26" s="18"/>
      <c r="J26" s="18"/>
      <c r="K26" s="18"/>
    </row>
    <row r="27" spans="1:11" x14ac:dyDescent="0.2">
      <c r="A27" s="23" t="s">
        <v>16</v>
      </c>
      <c r="B27" s="19">
        <v>4.79</v>
      </c>
      <c r="C27" s="31" t="s">
        <v>161</v>
      </c>
      <c r="D27" s="31">
        <v>1.46</v>
      </c>
      <c r="E27" s="31">
        <v>5526490</v>
      </c>
      <c r="F27" s="31" t="b">
        <f t="shared" ref="F27:F35" si="6">E27&gt;$E$38</f>
        <v>1</v>
      </c>
      <c r="G27" s="31">
        <f t="shared" ref="G27:G35" si="7">$E$39*(E27/$E$37)</f>
        <v>2.9158104057661025</v>
      </c>
      <c r="H27" s="31">
        <f>G27/$B$27</f>
        <v>0.60872868596369567</v>
      </c>
      <c r="I27" s="31" t="s">
        <v>163</v>
      </c>
      <c r="J27" s="31" t="s">
        <v>162</v>
      </c>
      <c r="K27" s="18"/>
    </row>
    <row r="28" spans="1:11" x14ac:dyDescent="0.2">
      <c r="A28" s="23"/>
      <c r="B28" s="19"/>
      <c r="C28" s="31" t="s">
        <v>164</v>
      </c>
      <c r="D28" s="31">
        <v>2.69</v>
      </c>
      <c r="E28" s="31">
        <v>251825</v>
      </c>
      <c r="F28" s="31" t="b">
        <f t="shared" si="6"/>
        <v>1</v>
      </c>
      <c r="G28" s="31">
        <f t="shared" si="7"/>
        <v>0.13286443211370125</v>
      </c>
      <c r="H28" s="31">
        <f t="shared" ref="H28:H35" si="8">G28/$B$27</f>
        <v>2.7737877267996085E-2</v>
      </c>
      <c r="I28" s="31" t="s">
        <v>165</v>
      </c>
      <c r="J28" s="31" t="s">
        <v>3</v>
      </c>
      <c r="K28" s="18"/>
    </row>
    <row r="29" spans="1:11" x14ac:dyDescent="0.2">
      <c r="A29" s="23"/>
      <c r="B29" s="19"/>
      <c r="C29" s="31" t="s">
        <v>166</v>
      </c>
      <c r="D29" s="31">
        <v>5.09</v>
      </c>
      <c r="E29" s="31">
        <v>612789</v>
      </c>
      <c r="F29" s="31" t="b">
        <f t="shared" si="6"/>
        <v>1</v>
      </c>
      <c r="G29" s="31">
        <f t="shared" si="7"/>
        <v>0.32331127763535339</v>
      </c>
      <c r="H29" s="31">
        <f t="shared" si="8"/>
        <v>6.7497135205710518E-2</v>
      </c>
      <c r="I29" s="31" t="s">
        <v>168</v>
      </c>
      <c r="J29" s="31" t="s">
        <v>167</v>
      </c>
      <c r="K29" s="18"/>
    </row>
    <row r="30" spans="1:11" x14ac:dyDescent="0.2">
      <c r="A30" s="23"/>
      <c r="B30" s="19"/>
      <c r="C30" s="31" t="s">
        <v>169</v>
      </c>
      <c r="D30" s="31">
        <v>11.6</v>
      </c>
      <c r="E30" s="31">
        <v>283055</v>
      </c>
      <c r="F30" s="31" t="b">
        <f t="shared" si="6"/>
        <v>1</v>
      </c>
      <c r="G30" s="31">
        <f t="shared" si="7"/>
        <v>0.14934157383875193</v>
      </c>
      <c r="H30" s="31">
        <f t="shared" si="8"/>
        <v>3.1177781594729004E-2</v>
      </c>
      <c r="I30" s="31" t="s">
        <v>168</v>
      </c>
      <c r="J30" s="31" t="s">
        <v>78</v>
      </c>
      <c r="K30" s="18"/>
    </row>
    <row r="31" spans="1:11" x14ac:dyDescent="0.2">
      <c r="A31" s="23"/>
      <c r="B31" s="19"/>
      <c r="C31" s="19" t="s">
        <v>170</v>
      </c>
      <c r="D31" s="19">
        <v>11.8</v>
      </c>
      <c r="E31" s="19">
        <v>171869</v>
      </c>
      <c r="F31" s="19" t="b">
        <f t="shared" si="6"/>
        <v>0</v>
      </c>
      <c r="G31" s="19">
        <f t="shared" si="7"/>
        <v>9.0679150532908648E-2</v>
      </c>
      <c r="H31" s="19">
        <f t="shared" si="8"/>
        <v>1.8930929130043558E-2</v>
      </c>
      <c r="I31" s="19" t="s">
        <v>163</v>
      </c>
      <c r="J31" s="19" t="s">
        <v>171</v>
      </c>
      <c r="K31" s="18"/>
    </row>
    <row r="32" spans="1:11" x14ac:dyDescent="0.2">
      <c r="A32" s="23"/>
      <c r="B32" s="19"/>
      <c r="C32" s="31" t="s">
        <v>172</v>
      </c>
      <c r="D32" s="31">
        <v>14.17</v>
      </c>
      <c r="E32" s="31">
        <v>191250</v>
      </c>
      <c r="F32" s="31" t="b">
        <f t="shared" si="6"/>
        <v>1</v>
      </c>
      <c r="G32" s="31">
        <f t="shared" si="7"/>
        <v>0.10090468635657843</v>
      </c>
      <c r="H32" s="31">
        <f t="shared" si="8"/>
        <v>2.1065696525381716E-2</v>
      </c>
      <c r="I32" s="31" t="s">
        <v>168</v>
      </c>
      <c r="J32" s="31" t="s">
        <v>173</v>
      </c>
      <c r="K32" s="18"/>
    </row>
    <row r="33" spans="1:11" x14ac:dyDescent="0.2">
      <c r="A33" s="23"/>
      <c r="B33" s="19"/>
      <c r="C33" s="31" t="s">
        <v>174</v>
      </c>
      <c r="D33" s="31">
        <v>16.11</v>
      </c>
      <c r="E33" s="31">
        <v>403632</v>
      </c>
      <c r="F33" s="31" t="b">
        <f t="shared" si="6"/>
        <v>1</v>
      </c>
      <c r="G33" s="31">
        <f t="shared" si="7"/>
        <v>0.21295874699858022</v>
      </c>
      <c r="H33" s="31">
        <f t="shared" si="8"/>
        <v>4.4459028600956206E-2</v>
      </c>
      <c r="I33" s="31" t="s">
        <v>168</v>
      </c>
      <c r="J33" s="31" t="s">
        <v>175</v>
      </c>
      <c r="K33" s="18"/>
    </row>
    <row r="34" spans="1:11" x14ac:dyDescent="0.2">
      <c r="A34" s="23"/>
      <c r="B34" s="19"/>
      <c r="C34" s="31" t="s">
        <v>176</v>
      </c>
      <c r="D34" s="31">
        <v>17.88</v>
      </c>
      <c r="E34" s="31">
        <v>501143</v>
      </c>
      <c r="F34" s="31" t="b">
        <f t="shared" si="6"/>
        <v>1</v>
      </c>
      <c r="G34" s="31">
        <f t="shared" si="7"/>
        <v>0.26440615547605117</v>
      </c>
      <c r="H34" s="31">
        <f t="shared" si="8"/>
        <v>5.5199614921931352E-2</v>
      </c>
      <c r="I34" s="31" t="s">
        <v>168</v>
      </c>
      <c r="J34" s="31" t="s">
        <v>177</v>
      </c>
      <c r="K34" s="18"/>
    </row>
    <row r="35" spans="1:11" x14ac:dyDescent="0.2">
      <c r="A35" s="23"/>
      <c r="B35" s="19"/>
      <c r="C35" s="31" t="s">
        <v>178</v>
      </c>
      <c r="D35" s="31">
        <v>19.52</v>
      </c>
      <c r="E35" s="31">
        <v>342529</v>
      </c>
      <c r="F35" s="31" t="b">
        <f t="shared" si="6"/>
        <v>1</v>
      </c>
      <c r="G35" s="31">
        <f t="shared" si="7"/>
        <v>0.18072042516618275</v>
      </c>
      <c r="H35" s="31">
        <f t="shared" si="8"/>
        <v>3.772869001381686E-2</v>
      </c>
      <c r="I35" s="31" t="s">
        <v>163</v>
      </c>
      <c r="J35" s="31" t="s">
        <v>177</v>
      </c>
      <c r="K35" s="18"/>
    </row>
    <row r="36" spans="1:11" x14ac:dyDescent="0.2">
      <c r="A36" s="19"/>
      <c r="B36" s="18"/>
      <c r="C36" s="19"/>
      <c r="D36" s="18"/>
      <c r="E36" s="18"/>
      <c r="F36" s="18"/>
      <c r="G36" s="18"/>
      <c r="H36" s="18"/>
      <c r="I36" s="18"/>
      <c r="J36" s="18"/>
      <c r="K36" s="18"/>
    </row>
    <row r="37" spans="1:11" x14ac:dyDescent="0.2">
      <c r="A37" s="19"/>
      <c r="B37" s="18"/>
      <c r="C37" s="18"/>
      <c r="D37" s="30" t="s">
        <v>182</v>
      </c>
      <c r="E37" s="18">
        <v>1895353</v>
      </c>
      <c r="F37" s="28" t="s">
        <v>183</v>
      </c>
      <c r="G37" s="30" t="s">
        <v>184</v>
      </c>
      <c r="H37" s="18"/>
      <c r="I37" s="18"/>
      <c r="J37" s="18"/>
      <c r="K37" s="18"/>
    </row>
    <row r="38" spans="1:11" x14ac:dyDescent="0.2">
      <c r="A38" s="19"/>
      <c r="B38" s="18"/>
      <c r="C38" s="18"/>
      <c r="D38" s="30" t="s">
        <v>185</v>
      </c>
      <c r="E38" s="18">
        <f>E37*0.1</f>
        <v>189535.30000000002</v>
      </c>
      <c r="F38" s="18"/>
      <c r="G38" s="18"/>
      <c r="H38" s="18"/>
      <c r="I38" s="18"/>
      <c r="J38" s="18"/>
      <c r="K38" s="18"/>
    </row>
    <row r="39" spans="1:11" x14ac:dyDescent="0.2">
      <c r="A39" s="19"/>
      <c r="B39" s="18"/>
      <c r="C39" s="18"/>
      <c r="D39" s="30" t="s">
        <v>157</v>
      </c>
      <c r="E39" s="18">
        <v>1</v>
      </c>
      <c r="F39" s="18"/>
      <c r="G39" s="18"/>
      <c r="H39" s="18"/>
      <c r="I39" s="18"/>
      <c r="J39" s="18"/>
      <c r="K39" s="18"/>
    </row>
    <row r="40" spans="1:11" x14ac:dyDescent="0.2">
      <c r="A40" s="19"/>
      <c r="B40" s="18"/>
      <c r="C40" s="18"/>
      <c r="D40" s="18"/>
      <c r="E40" s="18"/>
      <c r="F40" s="18"/>
      <c r="G40" s="18"/>
      <c r="H40" s="18"/>
      <c r="I40" s="18"/>
      <c r="J40" s="18"/>
      <c r="K40" s="18"/>
    </row>
    <row r="41" spans="1:11" x14ac:dyDescent="0.2">
      <c r="C41" s="32" t="s">
        <v>186</v>
      </c>
    </row>
    <row r="42" spans="1:11" x14ac:dyDescent="0.2">
      <c r="C42" s="32" t="s">
        <v>187</v>
      </c>
    </row>
    <row r="43" spans="1:11" x14ac:dyDescent="0.2">
      <c r="A43" s="19"/>
      <c r="B43" s="18"/>
      <c r="C43" s="18" t="s">
        <v>188</v>
      </c>
      <c r="D43" s="18"/>
      <c r="E43" s="18"/>
      <c r="F43" s="18"/>
      <c r="G43" s="18"/>
      <c r="H43" s="18"/>
      <c r="I43" s="18"/>
      <c r="J43" s="18"/>
      <c r="K43" s="18"/>
    </row>
    <row r="44" spans="1:11" x14ac:dyDescent="0.2">
      <c r="A44" s="19"/>
      <c r="B44" s="18"/>
      <c r="C44" s="18"/>
      <c r="D44" s="18"/>
      <c r="E44" s="18"/>
      <c r="F44" s="18"/>
      <c r="G44" s="18"/>
      <c r="H44" s="18"/>
      <c r="I44" s="18"/>
      <c r="J44" s="18"/>
      <c r="K44" s="18"/>
    </row>
    <row r="45" spans="1:11" x14ac:dyDescent="0.2">
      <c r="C45" s="33" t="s">
        <v>84</v>
      </c>
    </row>
    <row r="46" spans="1:11" x14ac:dyDescent="0.2">
      <c r="C46" s="33" t="s">
        <v>85</v>
      </c>
    </row>
  </sheetData>
  <pageMargins left="0.7" right="0.7" top="0.75" bottom="0.75" header="0.3" footer="0.3"/>
  <pageSetup scale="87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17"/>
  <sheetViews>
    <sheetView workbookViewId="0">
      <selection activeCell="H9" sqref="H9"/>
    </sheetView>
  </sheetViews>
  <sheetFormatPr defaultRowHeight="12.75" x14ac:dyDescent="0.2"/>
  <cols>
    <col min="1" max="1" width="14.5703125" style="2" bestFit="1" customWidth="1"/>
    <col min="2" max="2" width="17.42578125" style="2" bestFit="1" customWidth="1"/>
    <col min="3" max="3" width="16.7109375" customWidth="1"/>
    <col min="4" max="4" width="12.28515625" bestFit="1" customWidth="1"/>
    <col min="5" max="5" width="14.140625" bestFit="1" customWidth="1"/>
    <col min="7" max="7" width="14.140625" bestFit="1" customWidth="1"/>
    <col min="8" max="9" width="14.140625" customWidth="1"/>
  </cols>
  <sheetData>
    <row r="1" spans="1:11" ht="15" x14ac:dyDescent="0.25">
      <c r="A1" s="37" t="s">
        <v>198</v>
      </c>
      <c r="C1" s="1" t="s">
        <v>18</v>
      </c>
    </row>
    <row r="2" spans="1:11" x14ac:dyDescent="0.2">
      <c r="C2" s="2"/>
      <c r="D2" s="2"/>
      <c r="E2" s="2"/>
      <c r="F2" s="2"/>
      <c r="G2" s="2"/>
      <c r="H2" s="3" t="s">
        <v>0</v>
      </c>
      <c r="I2" s="3" t="s">
        <v>241</v>
      </c>
    </row>
    <row r="3" spans="1:11" x14ac:dyDescent="0.2">
      <c r="C3" s="2"/>
      <c r="D3" s="2"/>
      <c r="E3" s="3" t="s">
        <v>10</v>
      </c>
      <c r="F3" s="3" t="s">
        <v>17</v>
      </c>
      <c r="G3" s="3" t="s">
        <v>12</v>
      </c>
      <c r="H3" s="3" t="s">
        <v>12</v>
      </c>
      <c r="I3" s="3" t="s">
        <v>242</v>
      </c>
    </row>
    <row r="4" spans="1:11" x14ac:dyDescent="0.2">
      <c r="C4" s="3" t="s">
        <v>1</v>
      </c>
      <c r="D4" s="3" t="s">
        <v>2</v>
      </c>
      <c r="E4" s="3" t="s">
        <v>83</v>
      </c>
      <c r="F4" s="3" t="s">
        <v>7</v>
      </c>
      <c r="G4" s="3" t="s">
        <v>83</v>
      </c>
      <c r="H4" s="3" t="s">
        <v>83</v>
      </c>
      <c r="I4" s="3" t="s">
        <v>243</v>
      </c>
      <c r="J4" s="3" t="s">
        <v>11</v>
      </c>
      <c r="K4" s="3" t="s">
        <v>5</v>
      </c>
    </row>
    <row r="5" spans="1:11" x14ac:dyDescent="0.2">
      <c r="A5" s="3" t="s">
        <v>247</v>
      </c>
      <c r="B5" s="4" t="s">
        <v>0</v>
      </c>
      <c r="C5" s="4" t="s">
        <v>248</v>
      </c>
      <c r="D5" s="2">
        <v>2.7280000000000002</v>
      </c>
      <c r="E5" s="2">
        <v>5498.1</v>
      </c>
      <c r="F5" s="2">
        <v>100</v>
      </c>
      <c r="G5" s="2">
        <f>E5*F5</f>
        <v>549810</v>
      </c>
      <c r="H5" s="2">
        <f>G5</f>
        <v>549810</v>
      </c>
      <c r="I5" s="4" t="s">
        <v>245</v>
      </c>
      <c r="J5" s="4" t="s">
        <v>168</v>
      </c>
      <c r="K5" s="4" t="s">
        <v>36</v>
      </c>
    </row>
    <row r="6" spans="1:11" x14ac:dyDescent="0.2">
      <c r="A6" s="3"/>
      <c r="B6" s="4"/>
      <c r="C6" s="4"/>
      <c r="D6" s="2"/>
      <c r="E6" s="2"/>
      <c r="F6" s="2"/>
      <c r="G6" s="2"/>
      <c r="H6" s="2"/>
      <c r="I6" s="4"/>
      <c r="J6" s="4"/>
      <c r="K6" s="4"/>
    </row>
    <row r="7" spans="1:11" x14ac:dyDescent="0.2">
      <c r="A7" s="3"/>
      <c r="B7" s="2" t="s">
        <v>6</v>
      </c>
      <c r="C7" s="4" t="s">
        <v>161</v>
      </c>
      <c r="D7" s="2">
        <v>1.8580000000000001</v>
      </c>
      <c r="E7" s="2">
        <v>35.5</v>
      </c>
      <c r="F7" s="2">
        <v>100</v>
      </c>
      <c r="G7" s="2">
        <f>E7*F7</f>
        <v>3550</v>
      </c>
      <c r="H7" s="2">
        <f>G7</f>
        <v>3550</v>
      </c>
      <c r="I7" s="3" t="s">
        <v>246</v>
      </c>
      <c r="J7" s="4" t="s">
        <v>163</v>
      </c>
      <c r="K7" s="4" t="s">
        <v>162</v>
      </c>
    </row>
    <row r="8" spans="1:11" x14ac:dyDescent="0.2">
      <c r="C8" s="4" t="s">
        <v>248</v>
      </c>
      <c r="D8" s="2">
        <v>2.738</v>
      </c>
      <c r="E8" s="2">
        <v>5493.4</v>
      </c>
      <c r="F8" s="2">
        <v>100</v>
      </c>
      <c r="G8" s="2">
        <f>E8*F8</f>
        <v>549340</v>
      </c>
      <c r="H8" s="2">
        <f>G8-H5</f>
        <v>-470</v>
      </c>
      <c r="I8" s="4" t="s">
        <v>245</v>
      </c>
      <c r="J8" s="4" t="s">
        <v>168</v>
      </c>
      <c r="K8" s="4" t="s">
        <v>36</v>
      </c>
    </row>
    <row r="9" spans="1:11" x14ac:dyDescent="0.2">
      <c r="C9" s="4"/>
      <c r="D9" s="2"/>
      <c r="E9" s="2"/>
      <c r="F9" s="2"/>
      <c r="G9" s="2"/>
      <c r="H9" s="2"/>
      <c r="I9" s="2"/>
      <c r="J9" s="2"/>
      <c r="K9" s="2"/>
    </row>
    <row r="12" spans="1:11" x14ac:dyDescent="0.2">
      <c r="A12" s="5"/>
    </row>
    <row r="13" spans="1:11" x14ac:dyDescent="0.2">
      <c r="A13" s="5"/>
      <c r="C13" s="2"/>
      <c r="D13" s="2"/>
      <c r="E13" s="2"/>
      <c r="F13" s="2"/>
      <c r="G13" s="2"/>
      <c r="H13" s="2"/>
      <c r="I13" s="2"/>
    </row>
    <row r="14" spans="1:11" x14ac:dyDescent="0.2">
      <c r="C14" s="1" t="s">
        <v>144</v>
      </c>
    </row>
    <row r="16" spans="1:11" x14ac:dyDescent="0.2">
      <c r="C16" s="10" t="s">
        <v>84</v>
      </c>
    </row>
    <row r="17" spans="3:3" x14ac:dyDescent="0.2">
      <c r="C17" s="10" t="s">
        <v>85</v>
      </c>
    </row>
  </sheetData>
  <phoneticPr fontId="0" type="noConversion"/>
  <pageMargins left="0.75" right="0.75" top="1" bottom="1" header="0.5" footer="0.5"/>
  <pageSetup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M51"/>
  <sheetViews>
    <sheetView workbookViewId="0">
      <selection activeCell="F20" sqref="F20"/>
    </sheetView>
  </sheetViews>
  <sheetFormatPr defaultRowHeight="12.75" x14ac:dyDescent="0.2"/>
  <cols>
    <col min="1" max="1" width="24.85546875" style="2" customWidth="1"/>
    <col min="2" max="2" width="13.42578125" style="2" bestFit="1" customWidth="1"/>
    <col min="3" max="3" width="45" style="2" bestFit="1" customWidth="1"/>
    <col min="4" max="4" width="9.140625" style="2"/>
    <col min="5" max="5" width="14.140625" style="2" bestFit="1" customWidth="1"/>
    <col min="6" max="6" width="14.140625" style="2" customWidth="1"/>
    <col min="7" max="7" width="14.42578125" style="2" bestFit="1" customWidth="1"/>
    <col min="8" max="9" width="14.140625" style="2" bestFit="1" customWidth="1"/>
    <col min="10" max="10" width="14.140625" style="2" customWidth="1"/>
    <col min="11" max="11" width="9.140625" style="2"/>
    <col min="12" max="12" width="14.140625" style="2" customWidth="1"/>
  </cols>
  <sheetData>
    <row r="1" spans="1:13" ht="15" x14ac:dyDescent="0.25">
      <c r="A1" s="37" t="str">
        <f>VOC!A1</f>
        <v>16-00431-N1</v>
      </c>
      <c r="C1" s="3" t="s">
        <v>9</v>
      </c>
    </row>
    <row r="2" spans="1:13" x14ac:dyDescent="0.2">
      <c r="I2" s="3" t="s">
        <v>146</v>
      </c>
      <c r="J2" s="3" t="s">
        <v>241</v>
      </c>
    </row>
    <row r="3" spans="1:13" x14ac:dyDescent="0.2">
      <c r="A3" s="2" t="s">
        <v>199</v>
      </c>
      <c r="E3" s="3" t="s">
        <v>10</v>
      </c>
      <c r="F3" s="3" t="s">
        <v>8</v>
      </c>
      <c r="G3" s="3" t="s">
        <v>17</v>
      </c>
      <c r="H3" s="3" t="s">
        <v>12</v>
      </c>
      <c r="I3" s="3" t="s">
        <v>12</v>
      </c>
      <c r="J3" s="3" t="s">
        <v>242</v>
      </c>
    </row>
    <row r="4" spans="1:13" x14ac:dyDescent="0.2">
      <c r="C4" s="3" t="s">
        <v>1</v>
      </c>
      <c r="D4" s="3" t="s">
        <v>2</v>
      </c>
      <c r="E4" s="3" t="s">
        <v>4</v>
      </c>
      <c r="F4" s="3" t="s">
        <v>7</v>
      </c>
      <c r="G4" s="3" t="s">
        <v>147</v>
      </c>
      <c r="H4" s="3" t="s">
        <v>4</v>
      </c>
      <c r="I4" s="3" t="s">
        <v>4</v>
      </c>
      <c r="J4" s="3" t="s">
        <v>243</v>
      </c>
      <c r="K4" s="3" t="s">
        <v>11</v>
      </c>
      <c r="L4" s="3" t="s">
        <v>5</v>
      </c>
    </row>
    <row r="5" spans="1:13" x14ac:dyDescent="0.2">
      <c r="B5" s="2" t="s">
        <v>200</v>
      </c>
      <c r="C5" s="4" t="s">
        <v>201</v>
      </c>
      <c r="D5" s="2">
        <v>5.718</v>
      </c>
      <c r="E5" s="2">
        <v>17.75</v>
      </c>
      <c r="F5" s="2">
        <v>25</v>
      </c>
      <c r="G5" s="2">
        <v>1</v>
      </c>
      <c r="H5" s="2">
        <f>E5/F5*G5</f>
        <v>0.71</v>
      </c>
      <c r="I5" s="2">
        <f>H5</f>
        <v>0.71</v>
      </c>
      <c r="J5" s="2" t="s">
        <v>244</v>
      </c>
      <c r="K5" s="2" t="s">
        <v>168</v>
      </c>
      <c r="L5" s="2" t="s">
        <v>202</v>
      </c>
    </row>
    <row r="6" spans="1:13" x14ac:dyDescent="0.2">
      <c r="A6" s="3"/>
      <c r="C6" s="4" t="s">
        <v>203</v>
      </c>
      <c r="D6" s="2">
        <v>6.4379999999999997</v>
      </c>
      <c r="E6" s="2">
        <v>47.11</v>
      </c>
      <c r="F6" s="2">
        <v>25</v>
      </c>
      <c r="G6" s="2">
        <v>1</v>
      </c>
      <c r="H6" s="2">
        <f>E6/F6*G6</f>
        <v>1.8844000000000001</v>
      </c>
      <c r="I6" s="2">
        <f>H6</f>
        <v>1.8844000000000001</v>
      </c>
      <c r="J6" s="2" t="s">
        <v>244</v>
      </c>
      <c r="K6" s="2" t="s">
        <v>168</v>
      </c>
      <c r="L6" s="2" t="s">
        <v>204</v>
      </c>
    </row>
    <row r="7" spans="1:13" x14ac:dyDescent="0.2">
      <c r="A7" s="3"/>
      <c r="C7" s="2" t="s">
        <v>205</v>
      </c>
      <c r="D7" s="2">
        <v>8.3130000000000006</v>
      </c>
      <c r="E7" s="2">
        <v>17.02</v>
      </c>
      <c r="F7" s="2">
        <v>25</v>
      </c>
      <c r="G7" s="2">
        <v>1</v>
      </c>
      <c r="H7" s="2">
        <f>E7/F7*G7</f>
        <v>0.68079999999999996</v>
      </c>
      <c r="I7" s="2">
        <f>H7</f>
        <v>0.68079999999999996</v>
      </c>
      <c r="J7" s="2" t="s">
        <v>244</v>
      </c>
      <c r="K7" s="2" t="s">
        <v>163</v>
      </c>
      <c r="L7" s="2" t="s">
        <v>206</v>
      </c>
    </row>
    <row r="9" spans="1:13" x14ac:dyDescent="0.2">
      <c r="B9" s="2" t="s">
        <v>0</v>
      </c>
      <c r="C9" s="4" t="s">
        <v>201</v>
      </c>
      <c r="D9" s="2">
        <v>5.73</v>
      </c>
      <c r="E9" s="2">
        <v>13.91</v>
      </c>
      <c r="F9" s="2">
        <v>25</v>
      </c>
      <c r="G9" s="2">
        <v>1</v>
      </c>
      <c r="H9" s="2">
        <f>E9/F9*G9</f>
        <v>0.55640000000000001</v>
      </c>
      <c r="I9" s="2">
        <f>H9-$I$5</f>
        <v>-0.15359999999999996</v>
      </c>
      <c r="J9" s="2" t="s">
        <v>245</v>
      </c>
      <c r="K9" s="2" t="s">
        <v>168</v>
      </c>
      <c r="L9" s="2" t="s">
        <v>202</v>
      </c>
    </row>
    <row r="10" spans="1:13" s="27" customFormat="1" x14ac:dyDescent="0.2">
      <c r="A10" s="12"/>
      <c r="C10" s="4" t="s">
        <v>203</v>
      </c>
      <c r="D10" s="2">
        <v>6.4390000000000001</v>
      </c>
      <c r="E10" s="2">
        <v>78.69</v>
      </c>
      <c r="F10" s="2">
        <v>25</v>
      </c>
      <c r="G10" s="2">
        <v>1</v>
      </c>
      <c r="H10" s="2">
        <f>E10/F10*G10</f>
        <v>3.1475999999999997</v>
      </c>
      <c r="I10" s="2">
        <f>H10-$I$6</f>
        <v>1.2631999999999997</v>
      </c>
      <c r="J10" s="2" t="s">
        <v>245</v>
      </c>
      <c r="K10" s="2" t="s">
        <v>168</v>
      </c>
      <c r="L10" s="2" t="s">
        <v>204</v>
      </c>
    </row>
    <row r="11" spans="1:13" x14ac:dyDescent="0.2">
      <c r="C11" s="2" t="s">
        <v>205</v>
      </c>
      <c r="D11" s="2">
        <v>8.3130000000000006</v>
      </c>
      <c r="E11" s="2">
        <v>16.73</v>
      </c>
      <c r="F11" s="2">
        <v>25</v>
      </c>
      <c r="G11" s="2">
        <v>1</v>
      </c>
      <c r="H11" s="2">
        <f>E11/F11*G11</f>
        <v>0.66920000000000002</v>
      </c>
      <c r="I11" s="2">
        <f>H11-$I$7</f>
        <v>-1.1599999999999944E-2</v>
      </c>
      <c r="J11" s="2" t="s">
        <v>245</v>
      </c>
      <c r="K11" s="2" t="s">
        <v>163</v>
      </c>
      <c r="L11" s="2" t="s">
        <v>206</v>
      </c>
      <c r="M11" s="4"/>
    </row>
    <row r="12" spans="1:13" x14ac:dyDescent="0.2">
      <c r="M12" s="4"/>
    </row>
    <row r="13" spans="1:13" x14ac:dyDescent="0.2">
      <c r="B13" s="2" t="s">
        <v>207</v>
      </c>
      <c r="C13" s="2" t="s">
        <v>208</v>
      </c>
      <c r="D13" s="2">
        <v>4.9870000000000001</v>
      </c>
      <c r="E13" s="2">
        <v>22.38</v>
      </c>
      <c r="F13" s="2">
        <v>25</v>
      </c>
      <c r="G13" s="2">
        <v>5</v>
      </c>
      <c r="H13" s="2">
        <f>E13/F13*G13</f>
        <v>4.476</v>
      </c>
      <c r="I13" s="2">
        <f>H13</f>
        <v>4.476</v>
      </c>
      <c r="J13" s="3" t="s">
        <v>246</v>
      </c>
      <c r="K13" s="2" t="s">
        <v>168</v>
      </c>
      <c r="L13" s="2" t="s">
        <v>209</v>
      </c>
    </row>
    <row r="14" spans="1:13" x14ac:dyDescent="0.2">
      <c r="C14" s="4" t="s">
        <v>263</v>
      </c>
      <c r="D14" s="2">
        <v>5.4210000000000003</v>
      </c>
      <c r="E14" s="2">
        <v>15.8</v>
      </c>
      <c r="F14" s="2">
        <v>25</v>
      </c>
      <c r="G14" s="2">
        <v>5</v>
      </c>
      <c r="H14" s="2">
        <f>E14/F14*G14</f>
        <v>3.16</v>
      </c>
      <c r="I14" s="2">
        <f t="shared" ref="I14:I40" si="0">H14</f>
        <v>3.16</v>
      </c>
      <c r="J14" s="3" t="s">
        <v>246</v>
      </c>
      <c r="K14" s="2" t="s">
        <v>3</v>
      </c>
      <c r="L14" s="2" t="s">
        <v>3</v>
      </c>
    </row>
    <row r="15" spans="1:13" x14ac:dyDescent="0.2">
      <c r="C15" s="2" t="s">
        <v>211</v>
      </c>
      <c r="D15" s="2">
        <v>6.4269999999999996</v>
      </c>
      <c r="E15" s="2">
        <v>13.88</v>
      </c>
      <c r="F15" s="2">
        <v>25</v>
      </c>
      <c r="G15" s="2">
        <v>5</v>
      </c>
      <c r="H15" s="2">
        <f t="shared" ref="H15:H38" si="1">E15/F15*G15</f>
        <v>2.7760000000000002</v>
      </c>
      <c r="I15" s="2">
        <f>H15-I6</f>
        <v>0.89160000000000017</v>
      </c>
      <c r="J15" s="2" t="s">
        <v>245</v>
      </c>
      <c r="K15" s="2" t="s">
        <v>168</v>
      </c>
      <c r="L15" s="2" t="s">
        <v>204</v>
      </c>
    </row>
    <row r="16" spans="1:13" x14ac:dyDescent="0.2">
      <c r="C16" s="4" t="s">
        <v>212</v>
      </c>
      <c r="D16" s="2">
        <v>14.233000000000001</v>
      </c>
      <c r="E16" s="2">
        <v>66.92</v>
      </c>
      <c r="F16" s="2">
        <v>25</v>
      </c>
      <c r="G16" s="2">
        <v>5</v>
      </c>
      <c r="H16" s="2">
        <f t="shared" si="1"/>
        <v>13.384</v>
      </c>
      <c r="I16" s="2">
        <f t="shared" si="0"/>
        <v>13.384</v>
      </c>
      <c r="J16" s="3" t="s">
        <v>246</v>
      </c>
      <c r="K16" s="2" t="s">
        <v>168</v>
      </c>
      <c r="L16" s="2" t="s">
        <v>213</v>
      </c>
    </row>
    <row r="17" spans="3:12" x14ac:dyDescent="0.2">
      <c r="C17" s="4" t="s">
        <v>214</v>
      </c>
      <c r="D17" s="2">
        <v>15.936999999999999</v>
      </c>
      <c r="E17" s="2">
        <v>26.01</v>
      </c>
      <c r="F17" s="2">
        <v>25</v>
      </c>
      <c r="G17" s="2">
        <v>5</v>
      </c>
      <c r="H17" s="2">
        <f t="shared" si="1"/>
        <v>5.202</v>
      </c>
      <c r="I17" s="2">
        <f t="shared" si="0"/>
        <v>5.202</v>
      </c>
      <c r="J17" s="3" t="s">
        <v>246</v>
      </c>
      <c r="K17" s="2" t="s">
        <v>168</v>
      </c>
      <c r="L17" s="2" t="s">
        <v>215</v>
      </c>
    </row>
    <row r="18" spans="3:12" x14ac:dyDescent="0.2">
      <c r="C18" s="4" t="s">
        <v>216</v>
      </c>
      <c r="D18" s="2">
        <v>18.530999999999999</v>
      </c>
      <c r="E18" s="2">
        <v>15.02</v>
      </c>
      <c r="F18" s="2">
        <v>25</v>
      </c>
      <c r="G18" s="2">
        <v>5</v>
      </c>
      <c r="H18" s="2">
        <f t="shared" si="1"/>
        <v>3.004</v>
      </c>
      <c r="I18" s="2">
        <f t="shared" si="0"/>
        <v>3.004</v>
      </c>
      <c r="J18" s="3" t="s">
        <v>246</v>
      </c>
      <c r="K18" s="2" t="s">
        <v>163</v>
      </c>
      <c r="L18" s="2" t="s">
        <v>217</v>
      </c>
    </row>
    <row r="19" spans="3:12" x14ac:dyDescent="0.2">
      <c r="C19" s="4" t="s">
        <v>268</v>
      </c>
      <c r="D19" s="2">
        <v>18.736999999999998</v>
      </c>
      <c r="E19" s="2">
        <v>12.84</v>
      </c>
      <c r="F19" s="2">
        <v>25</v>
      </c>
      <c r="G19" s="2">
        <v>5</v>
      </c>
      <c r="H19" s="2">
        <f t="shared" si="1"/>
        <v>2.5679999999999996</v>
      </c>
      <c r="I19" s="2">
        <f t="shared" si="0"/>
        <v>2.5679999999999996</v>
      </c>
      <c r="J19" s="3" t="s">
        <v>246</v>
      </c>
      <c r="K19" s="2" t="s">
        <v>3</v>
      </c>
      <c r="L19" s="2" t="s">
        <v>3</v>
      </c>
    </row>
    <row r="20" spans="3:12" x14ac:dyDescent="0.2">
      <c r="C20" s="2" t="s">
        <v>218</v>
      </c>
      <c r="D20" s="2">
        <v>20.143000000000001</v>
      </c>
      <c r="E20" s="2">
        <v>27.29</v>
      </c>
      <c r="F20" s="2">
        <v>25</v>
      </c>
      <c r="G20" s="2">
        <v>5</v>
      </c>
      <c r="H20" s="2">
        <f t="shared" si="1"/>
        <v>5.4579999999999993</v>
      </c>
      <c r="I20" s="2">
        <f t="shared" si="0"/>
        <v>5.4579999999999993</v>
      </c>
      <c r="J20" s="3" t="s">
        <v>246</v>
      </c>
      <c r="K20" s="2" t="s">
        <v>168</v>
      </c>
      <c r="L20" s="2" t="s">
        <v>219</v>
      </c>
    </row>
    <row r="21" spans="3:12" x14ac:dyDescent="0.2">
      <c r="C21" s="2" t="s">
        <v>220</v>
      </c>
      <c r="D21" s="2">
        <v>20.428000000000001</v>
      </c>
      <c r="E21" s="2">
        <v>19.989999999999998</v>
      </c>
      <c r="F21" s="2">
        <v>25</v>
      </c>
      <c r="G21" s="2">
        <v>5</v>
      </c>
      <c r="H21" s="2">
        <f t="shared" si="1"/>
        <v>3.9979999999999998</v>
      </c>
      <c r="I21" s="2">
        <f t="shared" si="0"/>
        <v>3.9979999999999998</v>
      </c>
      <c r="J21" s="3" t="s">
        <v>246</v>
      </c>
      <c r="K21" s="2" t="s">
        <v>168</v>
      </c>
      <c r="L21" s="2" t="s">
        <v>221</v>
      </c>
    </row>
    <row r="22" spans="3:12" x14ac:dyDescent="0.2">
      <c r="C22" s="4" t="s">
        <v>264</v>
      </c>
      <c r="D22" s="2">
        <v>20.713999999999999</v>
      </c>
      <c r="E22" s="2">
        <v>10.050000000000001</v>
      </c>
      <c r="F22" s="2">
        <v>25</v>
      </c>
      <c r="G22" s="2">
        <v>5</v>
      </c>
      <c r="H22" s="2">
        <f t="shared" si="1"/>
        <v>2.0100000000000002</v>
      </c>
      <c r="I22" s="2">
        <f t="shared" si="0"/>
        <v>2.0100000000000002</v>
      </c>
      <c r="J22" s="3" t="s">
        <v>246</v>
      </c>
      <c r="K22" s="2" t="s">
        <v>3</v>
      </c>
      <c r="L22" s="2" t="s">
        <v>3</v>
      </c>
    </row>
    <row r="23" spans="3:12" x14ac:dyDescent="0.2">
      <c r="C23" s="2" t="s">
        <v>222</v>
      </c>
      <c r="D23" s="2">
        <v>21.64</v>
      </c>
      <c r="E23" s="2">
        <v>158.02000000000001</v>
      </c>
      <c r="F23" s="2">
        <v>25</v>
      </c>
      <c r="G23" s="2">
        <v>5</v>
      </c>
      <c r="H23" s="2">
        <f t="shared" si="1"/>
        <v>31.603999999999999</v>
      </c>
      <c r="I23" s="2">
        <f t="shared" si="0"/>
        <v>31.603999999999999</v>
      </c>
      <c r="J23" s="3" t="s">
        <v>246</v>
      </c>
      <c r="K23" s="2" t="s">
        <v>168</v>
      </c>
      <c r="L23" s="2" t="s">
        <v>113</v>
      </c>
    </row>
    <row r="24" spans="3:12" x14ac:dyDescent="0.2">
      <c r="C24" s="2" t="s">
        <v>223</v>
      </c>
      <c r="D24" s="2">
        <v>22.029</v>
      </c>
      <c r="E24" s="2">
        <v>10.67</v>
      </c>
      <c r="F24" s="2">
        <v>25</v>
      </c>
      <c r="G24" s="2">
        <v>5</v>
      </c>
      <c r="H24" s="2">
        <f t="shared" si="1"/>
        <v>2.1339999999999999</v>
      </c>
      <c r="I24" s="2">
        <f t="shared" si="0"/>
        <v>2.1339999999999999</v>
      </c>
      <c r="J24" s="3" t="s">
        <v>246</v>
      </c>
      <c r="K24" s="2" t="s">
        <v>163</v>
      </c>
      <c r="L24" s="2" t="s">
        <v>224</v>
      </c>
    </row>
    <row r="25" spans="3:12" x14ac:dyDescent="0.2">
      <c r="C25" s="4" t="s">
        <v>265</v>
      </c>
      <c r="D25" s="2">
        <v>22.931999999999999</v>
      </c>
      <c r="E25" s="2">
        <v>30.59</v>
      </c>
      <c r="F25" s="2">
        <v>25</v>
      </c>
      <c r="G25" s="2">
        <v>5</v>
      </c>
      <c r="H25" s="2">
        <f t="shared" si="1"/>
        <v>6.1180000000000003</v>
      </c>
      <c r="I25" s="2">
        <f t="shared" si="0"/>
        <v>6.1180000000000003</v>
      </c>
      <c r="J25" s="3" t="s">
        <v>246</v>
      </c>
      <c r="K25" s="2" t="s">
        <v>3</v>
      </c>
      <c r="L25" s="2" t="s">
        <v>3</v>
      </c>
    </row>
    <row r="26" spans="3:12" x14ac:dyDescent="0.2">
      <c r="C26" s="2" t="s">
        <v>225</v>
      </c>
      <c r="D26" s="2">
        <v>23.251999999999999</v>
      </c>
      <c r="E26" s="2">
        <v>11.01</v>
      </c>
      <c r="F26" s="2">
        <v>25</v>
      </c>
      <c r="G26" s="2">
        <v>5</v>
      </c>
      <c r="H26" s="2">
        <f t="shared" si="1"/>
        <v>2.202</v>
      </c>
      <c r="I26" s="2">
        <f t="shared" si="0"/>
        <v>2.202</v>
      </c>
      <c r="J26" s="3" t="s">
        <v>246</v>
      </c>
      <c r="K26" s="2" t="s">
        <v>163</v>
      </c>
      <c r="L26" s="2" t="s">
        <v>226</v>
      </c>
    </row>
    <row r="27" spans="3:12" x14ac:dyDescent="0.2">
      <c r="C27" s="4" t="s">
        <v>266</v>
      </c>
      <c r="D27" s="2">
        <v>23.366</v>
      </c>
      <c r="E27" s="2">
        <v>85.47</v>
      </c>
      <c r="F27" s="2">
        <v>25</v>
      </c>
      <c r="G27" s="2">
        <v>5</v>
      </c>
      <c r="H27" s="2">
        <f t="shared" si="1"/>
        <v>17.094000000000001</v>
      </c>
      <c r="I27" s="2">
        <f t="shared" si="0"/>
        <v>17.094000000000001</v>
      </c>
      <c r="J27" s="3" t="s">
        <v>246</v>
      </c>
      <c r="K27" s="2" t="s">
        <v>3</v>
      </c>
      <c r="L27" s="2" t="s">
        <v>3</v>
      </c>
    </row>
    <row r="28" spans="3:12" x14ac:dyDescent="0.2">
      <c r="C28" s="2" t="s">
        <v>210</v>
      </c>
      <c r="D28" s="2">
        <v>24.28</v>
      </c>
      <c r="E28" s="2">
        <v>10.31</v>
      </c>
      <c r="F28" s="2">
        <v>25</v>
      </c>
      <c r="G28" s="2">
        <v>5</v>
      </c>
      <c r="H28" s="2">
        <f t="shared" si="1"/>
        <v>2.0620000000000003</v>
      </c>
      <c r="I28" s="2">
        <f t="shared" si="0"/>
        <v>2.0620000000000003</v>
      </c>
      <c r="J28" s="3" t="s">
        <v>246</v>
      </c>
      <c r="K28" s="2" t="s">
        <v>3</v>
      </c>
      <c r="L28" s="2" t="s">
        <v>3</v>
      </c>
    </row>
    <row r="29" spans="3:12" x14ac:dyDescent="0.2">
      <c r="C29" s="4" t="s">
        <v>267</v>
      </c>
      <c r="D29" s="2">
        <v>26.28</v>
      </c>
      <c r="E29" s="2">
        <v>21.15</v>
      </c>
      <c r="F29" s="2">
        <v>25</v>
      </c>
      <c r="G29" s="2">
        <v>5</v>
      </c>
      <c r="H29" s="2">
        <f t="shared" si="1"/>
        <v>4.2299999999999995</v>
      </c>
      <c r="I29" s="2">
        <f t="shared" si="0"/>
        <v>4.2299999999999995</v>
      </c>
      <c r="J29" s="3" t="s">
        <v>246</v>
      </c>
      <c r="K29" s="2" t="s">
        <v>3</v>
      </c>
      <c r="L29" s="2" t="s">
        <v>3</v>
      </c>
    </row>
    <row r="30" spans="3:12" x14ac:dyDescent="0.2">
      <c r="C30" s="2" t="s">
        <v>227</v>
      </c>
      <c r="D30" s="2">
        <v>26.555</v>
      </c>
      <c r="E30" s="2">
        <v>12.55</v>
      </c>
      <c r="F30" s="2">
        <v>25</v>
      </c>
      <c r="G30" s="2">
        <v>5</v>
      </c>
      <c r="H30" s="2">
        <f t="shared" si="1"/>
        <v>2.5099999999999998</v>
      </c>
      <c r="I30" s="2">
        <f t="shared" si="0"/>
        <v>2.5099999999999998</v>
      </c>
      <c r="J30" s="3" t="s">
        <v>246</v>
      </c>
      <c r="K30" s="2" t="s">
        <v>163</v>
      </c>
      <c r="L30" s="2" t="s">
        <v>228</v>
      </c>
    </row>
    <row r="31" spans="3:12" x14ac:dyDescent="0.2">
      <c r="C31" s="2" t="s">
        <v>229</v>
      </c>
      <c r="D31" s="2">
        <v>27.183</v>
      </c>
      <c r="E31" s="2">
        <v>67.66</v>
      </c>
      <c r="F31" s="2">
        <v>25</v>
      </c>
      <c r="G31" s="2">
        <v>5</v>
      </c>
      <c r="H31" s="2">
        <f t="shared" si="1"/>
        <v>13.532</v>
      </c>
      <c r="I31" s="2">
        <f t="shared" si="0"/>
        <v>13.532</v>
      </c>
      <c r="J31" s="3" t="s">
        <v>246</v>
      </c>
      <c r="K31" s="2" t="s">
        <v>168</v>
      </c>
      <c r="L31" s="2" t="s">
        <v>13</v>
      </c>
    </row>
    <row r="32" spans="3:12" x14ac:dyDescent="0.2">
      <c r="C32" s="2" t="s">
        <v>231</v>
      </c>
      <c r="D32" s="2">
        <v>27.411999999999999</v>
      </c>
      <c r="E32" s="2">
        <v>19</v>
      </c>
      <c r="F32" s="2">
        <v>25</v>
      </c>
      <c r="G32" s="2">
        <v>5</v>
      </c>
      <c r="H32" s="2">
        <f t="shared" si="1"/>
        <v>3.8</v>
      </c>
      <c r="I32" s="2">
        <f t="shared" si="0"/>
        <v>3.8</v>
      </c>
      <c r="J32" s="3" t="s">
        <v>246</v>
      </c>
      <c r="K32" s="2" t="s">
        <v>163</v>
      </c>
      <c r="L32" s="2" t="s">
        <v>230</v>
      </c>
    </row>
    <row r="33" spans="1:13" x14ac:dyDescent="0.2">
      <c r="C33" s="2" t="s">
        <v>210</v>
      </c>
      <c r="D33" s="2">
        <v>28.280999999999999</v>
      </c>
      <c r="E33" s="2">
        <v>21.11</v>
      </c>
      <c r="F33" s="2">
        <v>25</v>
      </c>
      <c r="G33" s="2">
        <v>5</v>
      </c>
      <c r="H33" s="2">
        <f t="shared" si="1"/>
        <v>4.2219999999999995</v>
      </c>
      <c r="I33" s="2">
        <f t="shared" si="0"/>
        <v>4.2219999999999995</v>
      </c>
      <c r="J33" s="3" t="s">
        <v>246</v>
      </c>
      <c r="K33" s="2" t="s">
        <v>3</v>
      </c>
      <c r="L33" s="2" t="s">
        <v>3</v>
      </c>
    </row>
    <row r="34" spans="1:13" x14ac:dyDescent="0.2">
      <c r="C34" s="2" t="s">
        <v>232</v>
      </c>
      <c r="D34" s="2">
        <v>28.943999999999999</v>
      </c>
      <c r="E34" s="2">
        <v>12.18</v>
      </c>
      <c r="F34" s="2">
        <v>25</v>
      </c>
      <c r="G34" s="2">
        <v>5</v>
      </c>
      <c r="H34" s="2">
        <f t="shared" si="1"/>
        <v>2.4359999999999999</v>
      </c>
      <c r="I34" s="2">
        <f t="shared" si="0"/>
        <v>2.4359999999999999</v>
      </c>
      <c r="J34" s="3" t="s">
        <v>246</v>
      </c>
      <c r="K34" s="2" t="s">
        <v>168</v>
      </c>
      <c r="L34" s="2" t="s">
        <v>14</v>
      </c>
    </row>
    <row r="35" spans="1:13" x14ac:dyDescent="0.2">
      <c r="C35" s="4" t="s">
        <v>137</v>
      </c>
      <c r="D35" s="2">
        <v>29.309000000000001</v>
      </c>
      <c r="E35" s="2">
        <v>43.53</v>
      </c>
      <c r="F35" s="2">
        <v>25</v>
      </c>
      <c r="G35" s="2">
        <v>5</v>
      </c>
      <c r="H35" s="2">
        <f t="shared" ref="H35" si="2">E35/F35*G35</f>
        <v>8.7059999999999995</v>
      </c>
      <c r="I35" s="2">
        <f t="shared" si="0"/>
        <v>8.7059999999999995</v>
      </c>
      <c r="J35" s="3" t="s">
        <v>246</v>
      </c>
      <c r="K35" s="4" t="s">
        <v>88</v>
      </c>
      <c r="L35" s="4" t="s">
        <v>239</v>
      </c>
    </row>
    <row r="36" spans="1:13" x14ac:dyDescent="0.2">
      <c r="C36" s="2" t="s">
        <v>233</v>
      </c>
      <c r="D36" s="2">
        <v>31.103999999999999</v>
      </c>
      <c r="E36" s="2">
        <v>23.73</v>
      </c>
      <c r="F36" s="2">
        <v>25</v>
      </c>
      <c r="G36" s="2">
        <v>5</v>
      </c>
      <c r="H36" s="2">
        <f t="shared" si="1"/>
        <v>4.7460000000000004</v>
      </c>
      <c r="I36" s="2">
        <f t="shared" si="0"/>
        <v>4.7460000000000004</v>
      </c>
      <c r="J36" s="3" t="s">
        <v>246</v>
      </c>
      <c r="K36" s="4" t="s">
        <v>168</v>
      </c>
      <c r="L36" s="4" t="s">
        <v>234</v>
      </c>
    </row>
    <row r="37" spans="1:13" x14ac:dyDescent="0.2">
      <c r="C37" s="4" t="s">
        <v>235</v>
      </c>
      <c r="D37" s="2">
        <v>32.497999999999998</v>
      </c>
      <c r="E37" s="2">
        <v>18.760000000000002</v>
      </c>
      <c r="F37" s="2">
        <v>25</v>
      </c>
      <c r="G37" s="2">
        <v>5</v>
      </c>
      <c r="H37" s="2">
        <f t="shared" si="1"/>
        <v>3.7520000000000002</v>
      </c>
      <c r="I37" s="2">
        <f t="shared" si="0"/>
        <v>3.7520000000000002</v>
      </c>
      <c r="J37" s="3" t="s">
        <v>246</v>
      </c>
      <c r="K37" s="4" t="s">
        <v>163</v>
      </c>
      <c r="L37" s="4" t="s">
        <v>236</v>
      </c>
    </row>
    <row r="38" spans="1:13" x14ac:dyDescent="0.2">
      <c r="C38" s="4" t="s">
        <v>237</v>
      </c>
      <c r="D38" s="2">
        <v>34.578000000000003</v>
      </c>
      <c r="E38" s="2">
        <v>12.89</v>
      </c>
      <c r="F38" s="2">
        <v>25</v>
      </c>
      <c r="G38" s="2">
        <v>5</v>
      </c>
      <c r="H38" s="2">
        <f t="shared" si="1"/>
        <v>2.5780000000000003</v>
      </c>
      <c r="I38" s="2">
        <f t="shared" si="0"/>
        <v>2.5780000000000003</v>
      </c>
      <c r="J38" s="3" t="s">
        <v>246</v>
      </c>
      <c r="K38" s="4" t="s">
        <v>163</v>
      </c>
      <c r="L38" s="4" t="s">
        <v>238</v>
      </c>
    </row>
    <row r="40" spans="1:13" x14ac:dyDescent="0.2">
      <c r="C40" s="11" t="s">
        <v>137</v>
      </c>
      <c r="D40" s="9">
        <v>29.297999999999998</v>
      </c>
      <c r="E40" s="9">
        <v>21.01</v>
      </c>
      <c r="F40" s="9">
        <v>25</v>
      </c>
      <c r="G40" s="9">
        <v>10</v>
      </c>
      <c r="H40" s="9">
        <f t="shared" ref="H40" si="3">E40/F40*G40</f>
        <v>8.4039999999999999</v>
      </c>
      <c r="I40" s="9">
        <f t="shared" si="0"/>
        <v>8.4039999999999999</v>
      </c>
      <c r="J40" s="11" t="s">
        <v>245</v>
      </c>
      <c r="K40" s="11" t="s">
        <v>88</v>
      </c>
      <c r="L40" s="11" t="s">
        <v>239</v>
      </c>
      <c r="M40" s="6" t="s">
        <v>240</v>
      </c>
    </row>
    <row r="42" spans="1:13" x14ac:dyDescent="0.2">
      <c r="C42" s="24" t="s">
        <v>145</v>
      </c>
    </row>
    <row r="43" spans="1:13" x14ac:dyDescent="0.2">
      <c r="C43" s="24" t="s">
        <v>148</v>
      </c>
    </row>
    <row r="44" spans="1:13" x14ac:dyDescent="0.2">
      <c r="C44" s="24" t="s">
        <v>149</v>
      </c>
    </row>
    <row r="45" spans="1:13" x14ac:dyDescent="0.2">
      <c r="A45" s="39"/>
      <c r="B45" s="39"/>
      <c r="C45" s="40" t="s">
        <v>120</v>
      </c>
      <c r="E45" s="25"/>
      <c r="F45" s="39"/>
      <c r="G45" s="39"/>
    </row>
    <row r="46" spans="1:13" x14ac:dyDescent="0.2">
      <c r="A46" s="39"/>
      <c r="B46" s="39"/>
      <c r="C46" s="41" t="s">
        <v>84</v>
      </c>
      <c r="D46" s="24"/>
      <c r="E46" s="25"/>
      <c r="F46" s="39"/>
      <c r="G46" s="39"/>
    </row>
    <row r="47" spans="1:13" x14ac:dyDescent="0.2">
      <c r="A47" s="39"/>
      <c r="B47" s="39"/>
      <c r="C47" s="41" t="s">
        <v>85</v>
      </c>
      <c r="D47" s="39"/>
      <c r="E47" s="39"/>
      <c r="F47" s="39"/>
      <c r="G47" s="39"/>
    </row>
    <row r="48" spans="1:13" x14ac:dyDescent="0.2">
      <c r="A48" s="39"/>
      <c r="B48" s="39"/>
      <c r="D48" s="39"/>
      <c r="E48" s="39"/>
      <c r="F48" s="39"/>
      <c r="G48" s="39"/>
    </row>
    <row r="49" spans="1:7" x14ac:dyDescent="0.2">
      <c r="A49" s="39"/>
      <c r="B49" s="39"/>
      <c r="E49" s="39"/>
      <c r="F49" s="39"/>
      <c r="G49" s="39"/>
    </row>
    <row r="50" spans="1:7" x14ac:dyDescent="0.2">
      <c r="A50" s="39"/>
      <c r="B50" s="39"/>
      <c r="E50" s="39"/>
      <c r="F50" s="39"/>
      <c r="G50" s="39"/>
    </row>
    <row r="51" spans="1:7" x14ac:dyDescent="0.2">
      <c r="A51" s="39"/>
      <c r="B51" s="39"/>
      <c r="E51" s="39"/>
      <c r="F51" s="39"/>
      <c r="G51" s="39"/>
    </row>
  </sheetData>
  <phoneticPr fontId="0" type="noConversion"/>
  <pageMargins left="0.75" right="0.75" top="1" bottom="1" header="0.5" footer="0.5"/>
  <pageSetup scale="56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29"/>
  <sheetViews>
    <sheetView tabSelected="1" workbookViewId="0">
      <selection activeCell="A3" sqref="A3"/>
    </sheetView>
  </sheetViews>
  <sheetFormatPr defaultRowHeight="12.75" x14ac:dyDescent="0.2"/>
  <cols>
    <col min="1" max="1" width="14.28515625" style="2" bestFit="1" customWidth="1"/>
    <col min="2" max="2" width="12.5703125" style="2" bestFit="1" customWidth="1"/>
    <col min="3" max="3" width="11.7109375" bestFit="1" customWidth="1"/>
    <col min="4" max="4" width="14.140625" bestFit="1" customWidth="1"/>
    <col min="5" max="5" width="14.42578125" bestFit="1" customWidth="1"/>
    <col min="6" max="6" width="14.42578125" customWidth="1"/>
    <col min="7" max="9" width="14.140625" bestFit="1" customWidth="1"/>
    <col min="10" max="10" width="14.140625" customWidth="1"/>
  </cols>
  <sheetData>
    <row r="1" spans="1:12" ht="15" x14ac:dyDescent="0.25">
      <c r="A1" s="37" t="str">
        <f>VOC!A1</f>
        <v>16-00431-N1</v>
      </c>
      <c r="C1" s="1" t="s">
        <v>19</v>
      </c>
    </row>
    <row r="2" spans="1:12" x14ac:dyDescent="0.2">
      <c r="C2" s="2"/>
      <c r="D2" s="2"/>
      <c r="E2" s="2"/>
      <c r="F2" s="2"/>
      <c r="G2" s="2"/>
      <c r="H2" s="2"/>
      <c r="I2" s="3" t="s">
        <v>146</v>
      </c>
      <c r="J2" s="3" t="s">
        <v>241</v>
      </c>
    </row>
    <row r="3" spans="1:12" x14ac:dyDescent="0.2">
      <c r="A3" s="3"/>
      <c r="C3" s="2"/>
      <c r="D3" s="2"/>
      <c r="E3" s="3" t="s">
        <v>10</v>
      </c>
      <c r="F3" s="3" t="s">
        <v>8</v>
      </c>
      <c r="G3" s="3" t="s">
        <v>17</v>
      </c>
      <c r="H3" s="3" t="s">
        <v>12</v>
      </c>
      <c r="I3" s="3" t="s">
        <v>12</v>
      </c>
      <c r="J3" s="3" t="s">
        <v>242</v>
      </c>
    </row>
    <row r="4" spans="1:12" x14ac:dyDescent="0.2">
      <c r="C4" s="3" t="s">
        <v>1</v>
      </c>
      <c r="D4" s="3" t="s">
        <v>2</v>
      </c>
      <c r="E4" s="3" t="s">
        <v>4</v>
      </c>
      <c r="F4" s="3" t="s">
        <v>7</v>
      </c>
      <c r="G4" s="3" t="s">
        <v>147</v>
      </c>
      <c r="H4" s="3" t="s">
        <v>4</v>
      </c>
      <c r="I4" s="3" t="s">
        <v>4</v>
      </c>
      <c r="J4" s="3" t="s">
        <v>243</v>
      </c>
      <c r="K4" s="3" t="s">
        <v>11</v>
      </c>
      <c r="L4" s="3" t="s">
        <v>5</v>
      </c>
    </row>
    <row r="5" spans="1:12" x14ac:dyDescent="0.2">
      <c r="A5" s="3" t="s">
        <v>247</v>
      </c>
      <c r="B5" s="4" t="s">
        <v>249</v>
      </c>
      <c r="C5" s="4" t="s">
        <v>250</v>
      </c>
      <c r="D5" s="2">
        <v>5.71</v>
      </c>
      <c r="E5" s="2">
        <v>3.64</v>
      </c>
      <c r="F5" s="2">
        <v>25</v>
      </c>
      <c r="G5" s="2">
        <v>1</v>
      </c>
      <c r="H5" s="2">
        <f>E5/F5*G5</f>
        <v>0.14560000000000001</v>
      </c>
      <c r="I5" s="9">
        <f>H5</f>
        <v>0.14560000000000001</v>
      </c>
      <c r="J5" s="11" t="s">
        <v>244</v>
      </c>
      <c r="K5" s="4" t="s">
        <v>88</v>
      </c>
      <c r="L5" s="4" t="s">
        <v>13</v>
      </c>
    </row>
    <row r="6" spans="1:12" x14ac:dyDescent="0.2">
      <c r="A6" s="3"/>
      <c r="B6" s="4"/>
      <c r="C6" s="4" t="s">
        <v>251</v>
      </c>
      <c r="D6" s="2">
        <v>6.0739999999999998</v>
      </c>
      <c r="E6" s="2">
        <v>0.06</v>
      </c>
      <c r="F6" s="2">
        <v>25</v>
      </c>
      <c r="G6" s="2">
        <v>1</v>
      </c>
      <c r="H6" s="2">
        <f t="shared" ref="H6:H7" si="0">E6/F6*G6</f>
        <v>2.3999999999999998E-3</v>
      </c>
      <c r="I6" s="9">
        <f t="shared" ref="I6:I7" si="1">H6</f>
        <v>2.3999999999999998E-3</v>
      </c>
      <c r="J6" s="11" t="s">
        <v>244</v>
      </c>
      <c r="K6" s="4" t="s">
        <v>88</v>
      </c>
      <c r="L6" s="4" t="s">
        <v>31</v>
      </c>
    </row>
    <row r="7" spans="1:12" x14ac:dyDescent="0.2">
      <c r="A7" s="3"/>
      <c r="B7" s="4"/>
      <c r="C7" s="4" t="s">
        <v>252</v>
      </c>
      <c r="D7" s="2">
        <v>6.9009999999999998</v>
      </c>
      <c r="E7" s="2">
        <v>5.25</v>
      </c>
      <c r="F7" s="2">
        <v>25</v>
      </c>
      <c r="G7" s="2">
        <v>1</v>
      </c>
      <c r="H7" s="2">
        <f t="shared" si="0"/>
        <v>0.21</v>
      </c>
      <c r="I7" s="9">
        <f t="shared" si="1"/>
        <v>0.21</v>
      </c>
      <c r="J7" s="11" t="s">
        <v>244</v>
      </c>
      <c r="K7" s="4" t="s">
        <v>88</v>
      </c>
      <c r="L7" s="4" t="s">
        <v>14</v>
      </c>
    </row>
    <row r="8" spans="1:12" x14ac:dyDescent="0.2">
      <c r="A8" s="3"/>
      <c r="B8" s="4"/>
      <c r="C8" s="4"/>
      <c r="D8" s="2"/>
      <c r="E8" s="2"/>
      <c r="F8" s="2"/>
      <c r="G8" s="2"/>
      <c r="H8" s="2"/>
      <c r="I8" s="9"/>
      <c r="J8" s="11"/>
      <c r="K8" s="4"/>
      <c r="L8" s="4"/>
    </row>
    <row r="9" spans="1:12" x14ac:dyDescent="0.2">
      <c r="A9" s="3"/>
      <c r="B9" s="4" t="s">
        <v>0</v>
      </c>
      <c r="C9" s="4" t="s">
        <v>250</v>
      </c>
      <c r="D9" s="2">
        <v>5.72</v>
      </c>
      <c r="E9" s="2">
        <v>3.1</v>
      </c>
      <c r="F9" s="2">
        <v>25</v>
      </c>
      <c r="G9" s="2">
        <v>1</v>
      </c>
      <c r="H9" s="2">
        <f>E9/F9*G9</f>
        <v>0.124</v>
      </c>
      <c r="I9" s="9">
        <f>H9-I$5</f>
        <v>-2.1600000000000008E-2</v>
      </c>
      <c r="J9" s="11" t="s">
        <v>245</v>
      </c>
      <c r="K9" s="4" t="s">
        <v>88</v>
      </c>
      <c r="L9" s="4" t="s">
        <v>13</v>
      </c>
    </row>
    <row r="10" spans="1:12" x14ac:dyDescent="0.2">
      <c r="A10" s="3"/>
      <c r="B10" s="4"/>
      <c r="C10" s="4" t="s">
        <v>251</v>
      </c>
      <c r="D10" s="2">
        <v>6.0970000000000004</v>
      </c>
      <c r="E10" s="2">
        <v>9.0999999999999998E-2</v>
      </c>
      <c r="F10" s="2">
        <v>25</v>
      </c>
      <c r="G10" s="2">
        <v>1</v>
      </c>
      <c r="H10" s="2">
        <f t="shared" ref="H10:H20" si="2">E10/F10*G10</f>
        <v>3.64E-3</v>
      </c>
      <c r="I10" s="9">
        <f>H10-I$6</f>
        <v>1.2400000000000002E-3</v>
      </c>
      <c r="J10" s="11" t="s">
        <v>245</v>
      </c>
      <c r="K10" s="4" t="s">
        <v>88</v>
      </c>
      <c r="L10" s="4" t="s">
        <v>31</v>
      </c>
    </row>
    <row r="11" spans="1:12" x14ac:dyDescent="0.2">
      <c r="A11" s="3"/>
      <c r="B11" s="4"/>
      <c r="C11" s="4" t="s">
        <v>252</v>
      </c>
      <c r="D11" s="2">
        <v>6.9139999999999997</v>
      </c>
      <c r="E11" s="2">
        <v>4.25</v>
      </c>
      <c r="F11" s="2">
        <v>25</v>
      </c>
      <c r="G11" s="2">
        <v>1</v>
      </c>
      <c r="H11" s="2">
        <f t="shared" si="2"/>
        <v>0.17</v>
      </c>
      <c r="I11" s="9">
        <f>H11-I$7</f>
        <v>-3.999999999999998E-2</v>
      </c>
      <c r="J11" s="11" t="s">
        <v>245</v>
      </c>
      <c r="K11" s="4" t="s">
        <v>88</v>
      </c>
      <c r="L11" s="4" t="s">
        <v>14</v>
      </c>
    </row>
    <row r="12" spans="1:12" x14ac:dyDescent="0.2">
      <c r="A12" s="3"/>
      <c r="B12" s="4"/>
      <c r="C12" s="4"/>
      <c r="D12" s="2"/>
      <c r="E12" s="2"/>
      <c r="F12" s="2"/>
      <c r="G12" s="2"/>
      <c r="H12" s="2"/>
      <c r="I12" s="9"/>
      <c r="J12" s="11"/>
      <c r="K12" s="4"/>
      <c r="L12" s="4"/>
    </row>
    <row r="13" spans="1:12" x14ac:dyDescent="0.2">
      <c r="A13" s="3"/>
      <c r="B13" s="2" t="s">
        <v>6</v>
      </c>
      <c r="C13" s="4" t="s">
        <v>191</v>
      </c>
      <c r="D13" s="42">
        <v>4.1630000000000003</v>
      </c>
      <c r="E13" s="42">
        <v>4.46</v>
      </c>
      <c r="F13" s="2">
        <v>25</v>
      </c>
      <c r="G13" s="2">
        <v>200</v>
      </c>
      <c r="H13" s="2">
        <f t="shared" si="2"/>
        <v>35.68</v>
      </c>
      <c r="I13" s="2">
        <f>H13</f>
        <v>35.68</v>
      </c>
      <c r="J13" s="3" t="s">
        <v>246</v>
      </c>
      <c r="K13" s="4" t="s">
        <v>88</v>
      </c>
      <c r="L13" s="4" t="s">
        <v>113</v>
      </c>
    </row>
    <row r="14" spans="1:12" x14ac:dyDescent="0.2">
      <c r="C14" s="4" t="s">
        <v>253</v>
      </c>
      <c r="D14" s="42">
        <v>4.5880000000000001</v>
      </c>
      <c r="E14" s="42">
        <v>3.12</v>
      </c>
      <c r="F14" s="2">
        <v>25</v>
      </c>
      <c r="G14" s="2">
        <v>10</v>
      </c>
      <c r="H14" s="2">
        <f t="shared" si="2"/>
        <v>1.248</v>
      </c>
      <c r="I14" s="2">
        <f>H14</f>
        <v>1.248</v>
      </c>
      <c r="J14" s="3" t="s">
        <v>246</v>
      </c>
      <c r="K14" s="4" t="s">
        <v>88</v>
      </c>
      <c r="L14" s="2" t="s">
        <v>24</v>
      </c>
    </row>
    <row r="15" spans="1:12" x14ac:dyDescent="0.2">
      <c r="C15" s="4" t="s">
        <v>86</v>
      </c>
      <c r="D15" s="42">
        <v>4.8819999999999997</v>
      </c>
      <c r="E15" s="42">
        <v>1.29</v>
      </c>
      <c r="F15" s="2">
        <v>25</v>
      </c>
      <c r="G15" s="2">
        <v>10</v>
      </c>
      <c r="H15" s="2">
        <f t="shared" si="2"/>
        <v>0.51600000000000001</v>
      </c>
      <c r="I15" s="2">
        <f>H15</f>
        <v>0.51600000000000001</v>
      </c>
      <c r="J15" s="3" t="s">
        <v>246</v>
      </c>
      <c r="K15" s="4" t="s">
        <v>88</v>
      </c>
      <c r="L15" s="4" t="s">
        <v>87</v>
      </c>
    </row>
    <row r="16" spans="1:12" x14ac:dyDescent="0.2">
      <c r="C16" s="4" t="s">
        <v>250</v>
      </c>
      <c r="D16" s="42">
        <v>5.7279999999999998</v>
      </c>
      <c r="E16" s="42">
        <v>3.75</v>
      </c>
      <c r="F16" s="2">
        <v>25</v>
      </c>
      <c r="G16" s="2">
        <v>200</v>
      </c>
      <c r="H16" s="2">
        <f t="shared" si="2"/>
        <v>30</v>
      </c>
      <c r="I16" s="9">
        <f>H16-I$5</f>
        <v>29.854399999999998</v>
      </c>
      <c r="J16" s="3" t="s">
        <v>246</v>
      </c>
      <c r="K16" s="4" t="s">
        <v>88</v>
      </c>
      <c r="L16" s="4" t="s">
        <v>13</v>
      </c>
    </row>
    <row r="17" spans="1:15" x14ac:dyDescent="0.2">
      <c r="C17" s="4" t="s">
        <v>251</v>
      </c>
      <c r="D17" s="42">
        <v>6.1289999999999996</v>
      </c>
      <c r="E17" s="42">
        <v>0.17</v>
      </c>
      <c r="F17" s="2">
        <v>25</v>
      </c>
      <c r="G17" s="2">
        <v>10</v>
      </c>
      <c r="H17" s="2">
        <f t="shared" si="2"/>
        <v>6.8000000000000005E-2</v>
      </c>
      <c r="I17" s="9">
        <f>H17-I$6</f>
        <v>6.5600000000000006E-2</v>
      </c>
      <c r="J17" s="4" t="s">
        <v>245</v>
      </c>
      <c r="K17" s="4" t="s">
        <v>88</v>
      </c>
      <c r="L17" s="4" t="s">
        <v>31</v>
      </c>
    </row>
    <row r="18" spans="1:15" x14ac:dyDescent="0.2">
      <c r="C18" s="4" t="s">
        <v>252</v>
      </c>
      <c r="D18" s="42">
        <v>6.91</v>
      </c>
      <c r="E18" s="42">
        <v>7.73</v>
      </c>
      <c r="F18" s="2">
        <v>25</v>
      </c>
      <c r="G18" s="2">
        <v>50</v>
      </c>
      <c r="H18" s="2">
        <f t="shared" si="2"/>
        <v>15.46</v>
      </c>
      <c r="I18" s="9">
        <f>H18-I$7</f>
        <v>15.25</v>
      </c>
      <c r="J18" s="3" t="s">
        <v>246</v>
      </c>
      <c r="K18" s="4" t="s">
        <v>88</v>
      </c>
      <c r="L18" s="4" t="s">
        <v>14</v>
      </c>
    </row>
    <row r="19" spans="1:15" x14ac:dyDescent="0.2">
      <c r="C19" s="4" t="s">
        <v>37</v>
      </c>
      <c r="D19" s="42">
        <v>7.02</v>
      </c>
      <c r="E19" s="42">
        <v>5.22</v>
      </c>
      <c r="F19" s="2">
        <v>25</v>
      </c>
      <c r="G19" s="2">
        <v>10</v>
      </c>
      <c r="H19" s="2">
        <f t="shared" si="2"/>
        <v>2.0880000000000001</v>
      </c>
      <c r="I19" s="2">
        <f>H19</f>
        <v>2.0880000000000001</v>
      </c>
      <c r="J19" s="3" t="s">
        <v>246</v>
      </c>
      <c r="K19" s="4" t="s">
        <v>88</v>
      </c>
      <c r="L19" s="4" t="s">
        <v>38</v>
      </c>
    </row>
    <row r="20" spans="1:15" x14ac:dyDescent="0.2">
      <c r="C20" s="4" t="s">
        <v>138</v>
      </c>
      <c r="D20" s="42">
        <v>9.7509999999999994</v>
      </c>
      <c r="E20" s="42">
        <v>2.84</v>
      </c>
      <c r="F20" s="2">
        <v>25</v>
      </c>
      <c r="G20" s="2">
        <v>10</v>
      </c>
      <c r="H20" s="2">
        <f t="shared" si="2"/>
        <v>1.1359999999999999</v>
      </c>
      <c r="I20" s="2">
        <f>H20</f>
        <v>1.1359999999999999</v>
      </c>
      <c r="J20" s="3" t="s">
        <v>246</v>
      </c>
      <c r="K20" s="4" t="s">
        <v>88</v>
      </c>
      <c r="L20" s="4" t="s">
        <v>139</v>
      </c>
    </row>
    <row r="22" spans="1:15" x14ac:dyDescent="0.2">
      <c r="A22" s="4"/>
      <c r="B22" s="4"/>
      <c r="C22" s="24" t="s">
        <v>150</v>
      </c>
      <c r="D22" s="1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5" x14ac:dyDescent="0.2">
      <c r="B23" s="4"/>
      <c r="C23" s="6"/>
      <c r="D23" s="24"/>
      <c r="E23" s="3" t="s">
        <v>145</v>
      </c>
      <c r="F23" s="4"/>
      <c r="G23" s="4"/>
      <c r="H23" s="4"/>
      <c r="I23" s="4"/>
      <c r="J23" s="4"/>
      <c r="K23" s="4"/>
      <c r="L23" s="4"/>
      <c r="M23" s="4"/>
      <c r="N23" s="6"/>
      <c r="O23" s="6"/>
    </row>
    <row r="24" spans="1:15" x14ac:dyDescent="0.2">
      <c r="A24" s="4"/>
      <c r="B24" s="4"/>
      <c r="C24" s="24" t="s">
        <v>143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5" x14ac:dyDescent="0.2">
      <c r="A25" s="4"/>
      <c r="B25" s="4"/>
      <c r="C25" s="24" t="s">
        <v>149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5" x14ac:dyDescent="0.2">
      <c r="B26" s="4"/>
      <c r="C26" s="6"/>
      <c r="D26" s="25"/>
      <c r="E26" s="12" t="s">
        <v>120</v>
      </c>
      <c r="F26" s="6"/>
      <c r="G26" s="6"/>
      <c r="H26" s="6"/>
      <c r="I26" s="6"/>
      <c r="J26" s="6"/>
      <c r="K26" s="6"/>
      <c r="L26" s="6"/>
      <c r="M26" s="6"/>
      <c r="N26" s="26"/>
      <c r="O26" s="6"/>
    </row>
    <row r="27" spans="1:15" x14ac:dyDescent="0.2">
      <c r="A27" s="4"/>
      <c r="B27" s="4"/>
      <c r="C27" s="24" t="s">
        <v>151</v>
      </c>
      <c r="D27" s="6"/>
      <c r="E27" s="6"/>
      <c r="F27" s="6"/>
      <c r="G27" s="6"/>
      <c r="H27" s="6"/>
      <c r="I27" s="6"/>
      <c r="J27" s="6"/>
      <c r="K27" s="6"/>
      <c r="L27" s="6"/>
      <c r="M27" s="26"/>
      <c r="N27" s="6"/>
    </row>
    <row r="29" spans="1:15" x14ac:dyDescent="0.2">
      <c r="D29" s="1"/>
    </row>
  </sheetData>
  <phoneticPr fontId="0" type="noConversion"/>
  <pageMargins left="0.75" right="0.75" top="1" bottom="1" header="0.5" footer="0.5"/>
  <pageSetup scale="7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20"/>
  <sheetViews>
    <sheetView workbookViewId="0">
      <selection activeCell="E24" sqref="E24"/>
    </sheetView>
  </sheetViews>
  <sheetFormatPr defaultRowHeight="12.75" x14ac:dyDescent="0.2"/>
  <cols>
    <col min="1" max="1" width="13.28515625" style="20" bestFit="1" customWidth="1"/>
    <col min="2" max="2" width="9.140625" style="20"/>
    <col min="3" max="3" width="16.42578125" style="16" bestFit="1" customWidth="1"/>
    <col min="4" max="4" width="9.7109375" style="16" bestFit="1" customWidth="1"/>
    <col min="5" max="5" width="17.5703125" style="16" bestFit="1" customWidth="1"/>
    <col min="6" max="16384" width="9.140625" style="16"/>
  </cols>
  <sheetData>
    <row r="1" spans="1:5" ht="15" x14ac:dyDescent="0.25">
      <c r="A1" s="36" t="str">
        <f>VOC!A1</f>
        <v>16-00431-N1</v>
      </c>
      <c r="C1" s="17" t="s">
        <v>140</v>
      </c>
    </row>
    <row r="2" spans="1:5" x14ac:dyDescent="0.2">
      <c r="C2" s="20"/>
      <c r="D2" s="20"/>
      <c r="E2" s="20"/>
    </row>
    <row r="3" spans="1:5" x14ac:dyDescent="0.2">
      <c r="C3" s="20"/>
      <c r="D3" s="20"/>
      <c r="E3" s="21"/>
    </row>
    <row r="4" spans="1:5" x14ac:dyDescent="0.2">
      <c r="C4" s="21" t="s">
        <v>141</v>
      </c>
      <c r="D4" s="21" t="s">
        <v>2</v>
      </c>
      <c r="E4" s="21" t="s">
        <v>142</v>
      </c>
    </row>
    <row r="5" spans="1:5" x14ac:dyDescent="0.2">
      <c r="A5" s="21" t="s">
        <v>247</v>
      </c>
      <c r="B5" s="20" t="s">
        <v>0</v>
      </c>
      <c r="C5" s="20" t="s">
        <v>3</v>
      </c>
      <c r="D5" s="20" t="s">
        <v>3</v>
      </c>
      <c r="E5" s="20" t="s">
        <v>3</v>
      </c>
    </row>
    <row r="6" spans="1:5" x14ac:dyDescent="0.2">
      <c r="A6" s="21"/>
      <c r="C6" s="20"/>
      <c r="D6" s="20"/>
      <c r="E6" s="20"/>
    </row>
    <row r="7" spans="1:5" x14ac:dyDescent="0.2">
      <c r="A7" s="21"/>
      <c r="B7" s="19" t="s">
        <v>6</v>
      </c>
      <c r="C7" s="23" t="s">
        <v>254</v>
      </c>
      <c r="D7" s="19">
        <v>1.294</v>
      </c>
      <c r="E7" s="19" t="s">
        <v>255</v>
      </c>
    </row>
    <row r="8" spans="1:5" x14ac:dyDescent="0.2">
      <c r="C8" s="22"/>
      <c r="D8" s="20">
        <v>1.605</v>
      </c>
      <c r="E8" s="20" t="s">
        <v>256</v>
      </c>
    </row>
    <row r="9" spans="1:5" x14ac:dyDescent="0.2">
      <c r="C9" s="22"/>
      <c r="D9" s="20">
        <v>1.79</v>
      </c>
      <c r="E9" s="20" t="s">
        <v>257</v>
      </c>
    </row>
    <row r="10" spans="1:5" x14ac:dyDescent="0.2">
      <c r="C10" s="22"/>
      <c r="D10" s="20">
        <v>2.077</v>
      </c>
      <c r="E10" s="20" t="s">
        <v>258</v>
      </c>
    </row>
    <row r="11" spans="1:5" x14ac:dyDescent="0.2">
      <c r="D11" s="20">
        <v>2.4009999999999998</v>
      </c>
      <c r="E11" s="20" t="s">
        <v>259</v>
      </c>
    </row>
    <row r="12" spans="1:5" x14ac:dyDescent="0.2">
      <c r="D12" s="20">
        <v>2.6059999999999999</v>
      </c>
      <c r="E12" s="20" t="s">
        <v>260</v>
      </c>
    </row>
    <row r="13" spans="1:5" x14ac:dyDescent="0.2">
      <c r="D13" s="20">
        <v>2.903</v>
      </c>
      <c r="E13" s="20" t="s">
        <v>261</v>
      </c>
    </row>
    <row r="14" spans="1:5" x14ac:dyDescent="0.2">
      <c r="D14" s="20">
        <v>3.1869999999999998</v>
      </c>
      <c r="E14" s="20" t="s">
        <v>260</v>
      </c>
    </row>
    <row r="15" spans="1:5" x14ac:dyDescent="0.2">
      <c r="D15" s="20">
        <v>5.0380000000000003</v>
      </c>
      <c r="E15" s="20">
        <v>210</v>
      </c>
    </row>
    <row r="16" spans="1:5" x14ac:dyDescent="0.2">
      <c r="D16" s="20">
        <v>5.2439999999999998</v>
      </c>
      <c r="E16" s="20">
        <v>210</v>
      </c>
    </row>
    <row r="17" spans="4:5" x14ac:dyDescent="0.2">
      <c r="D17" s="20">
        <v>5.7409999999999997</v>
      </c>
      <c r="E17" s="20" t="s">
        <v>262</v>
      </c>
    </row>
    <row r="18" spans="4:5" x14ac:dyDescent="0.2">
      <c r="D18" s="20">
        <v>6.5270000000000001</v>
      </c>
      <c r="E18" s="20">
        <v>210</v>
      </c>
    </row>
    <row r="19" spans="4:5" x14ac:dyDescent="0.2">
      <c r="D19" s="20">
        <v>7.274</v>
      </c>
      <c r="E19" s="20">
        <v>210</v>
      </c>
    </row>
    <row r="20" spans="4:5" x14ac:dyDescent="0.2">
      <c r="D20" s="20"/>
      <c r="E20" s="2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43"/>
  <sheetViews>
    <sheetView workbookViewId="0">
      <selection activeCell="E12" sqref="E12"/>
    </sheetView>
  </sheetViews>
  <sheetFormatPr defaultRowHeight="12.75" x14ac:dyDescent="0.2"/>
  <cols>
    <col min="1" max="1" width="12" style="2" bestFit="1" customWidth="1"/>
    <col min="2" max="2" width="9.140625" style="2"/>
    <col min="3" max="4" width="14.140625" style="2" bestFit="1" customWidth="1"/>
    <col min="5" max="5" width="9.140625" style="2"/>
    <col min="9" max="9" width="12" bestFit="1" customWidth="1"/>
    <col min="11" max="12" width="14.140625" bestFit="1" customWidth="1"/>
  </cols>
  <sheetData>
    <row r="1" spans="1:13" ht="15" x14ac:dyDescent="0.25">
      <c r="A1" s="37" t="str">
        <f>VOC!A1</f>
        <v>16-00431-N1</v>
      </c>
      <c r="C1" s="24" t="s">
        <v>121</v>
      </c>
      <c r="I1" s="7"/>
      <c r="K1" s="1"/>
    </row>
    <row r="2" spans="1:13" x14ac:dyDescent="0.2">
      <c r="K2" s="2"/>
    </row>
    <row r="3" spans="1:13" x14ac:dyDescent="0.2">
      <c r="A3" s="3" t="s">
        <v>122</v>
      </c>
      <c r="I3" s="1"/>
      <c r="K3" s="2"/>
    </row>
    <row r="4" spans="1:13" x14ac:dyDescent="0.2">
      <c r="C4" s="3" t="s">
        <v>123</v>
      </c>
      <c r="D4" s="3" t="s">
        <v>124</v>
      </c>
      <c r="E4" s="3" t="s">
        <v>125</v>
      </c>
      <c r="K4" s="3"/>
      <c r="L4" s="1"/>
      <c r="M4" s="1"/>
    </row>
    <row r="5" spans="1:13" x14ac:dyDescent="0.2">
      <c r="A5" s="2" t="s">
        <v>126</v>
      </c>
      <c r="B5" s="2" t="s">
        <v>0</v>
      </c>
      <c r="C5" s="2">
        <v>6.98</v>
      </c>
      <c r="D5" s="2">
        <f>C5</f>
        <v>6.98</v>
      </c>
      <c r="E5" s="4" t="s">
        <v>3</v>
      </c>
      <c r="M5" s="6"/>
    </row>
    <row r="6" spans="1:13" x14ac:dyDescent="0.2">
      <c r="A6" s="3"/>
      <c r="B6" s="2" t="s">
        <v>6</v>
      </c>
      <c r="C6" s="2">
        <v>6.54</v>
      </c>
      <c r="D6" s="2">
        <f>AVERAGE(C6:C8)</f>
        <v>6.583333333333333</v>
      </c>
      <c r="E6" s="2">
        <f>STDEV(C6:C8)</f>
        <v>0.29737742572921294</v>
      </c>
      <c r="I6" s="1"/>
    </row>
    <row r="7" spans="1:13" x14ac:dyDescent="0.2">
      <c r="B7" s="2" t="s">
        <v>15</v>
      </c>
      <c r="C7" s="2">
        <v>6.31</v>
      </c>
    </row>
    <row r="8" spans="1:13" x14ac:dyDescent="0.2">
      <c r="B8" s="2" t="s">
        <v>16</v>
      </c>
      <c r="C8" s="2">
        <v>6.9</v>
      </c>
    </row>
    <row r="10" spans="1:13" x14ac:dyDescent="0.2">
      <c r="C10" s="3"/>
      <c r="D10" s="3"/>
      <c r="E10" s="3"/>
      <c r="K10" s="3"/>
      <c r="L10" s="1"/>
      <c r="M10" s="1"/>
    </row>
    <row r="11" spans="1:13" x14ac:dyDescent="0.2">
      <c r="E11" s="4"/>
      <c r="M11" s="6"/>
    </row>
    <row r="12" spans="1:13" x14ac:dyDescent="0.2">
      <c r="A12" s="3"/>
      <c r="I12" s="1"/>
    </row>
    <row r="16" spans="1:13" x14ac:dyDescent="0.2">
      <c r="C16" s="3"/>
      <c r="D16" s="3"/>
      <c r="E16" s="3"/>
      <c r="K16" s="3"/>
      <c r="L16" s="1"/>
      <c r="M16" s="1"/>
    </row>
    <row r="17" spans="1:13" x14ac:dyDescent="0.2">
      <c r="E17" s="4"/>
      <c r="M17" s="6"/>
    </row>
    <row r="18" spans="1:13" x14ac:dyDescent="0.2">
      <c r="A18" s="3"/>
      <c r="I18" s="1"/>
    </row>
    <row r="25" spans="1:13" ht="15" x14ac:dyDescent="0.25">
      <c r="A25" s="37" t="str">
        <f>A1</f>
        <v>16-00431-N1</v>
      </c>
      <c r="C25" s="3" t="s">
        <v>127</v>
      </c>
      <c r="I25" s="7"/>
      <c r="K25" s="1"/>
    </row>
    <row r="26" spans="1:13" x14ac:dyDescent="0.2">
      <c r="K26" s="2"/>
    </row>
    <row r="27" spans="1:13" x14ac:dyDescent="0.2">
      <c r="A27" s="3" t="s">
        <v>122</v>
      </c>
      <c r="D27" s="3" t="s">
        <v>124</v>
      </c>
      <c r="I27" s="1"/>
      <c r="K27" s="2"/>
      <c r="L27" s="1"/>
    </row>
    <row r="28" spans="1:13" x14ac:dyDescent="0.2">
      <c r="C28" s="3" t="s">
        <v>128</v>
      </c>
      <c r="D28" s="3" t="s">
        <v>128</v>
      </c>
      <c r="E28" s="3" t="s">
        <v>125</v>
      </c>
      <c r="K28" s="3"/>
      <c r="L28" s="3"/>
      <c r="M28" s="1"/>
    </row>
    <row r="29" spans="1:13" x14ac:dyDescent="0.2">
      <c r="A29" s="2" t="s">
        <v>126</v>
      </c>
      <c r="B29" s="2" t="s">
        <v>0</v>
      </c>
      <c r="C29" s="2">
        <v>1.93</v>
      </c>
      <c r="D29" s="2">
        <f>C29</f>
        <v>1.93</v>
      </c>
      <c r="E29" s="4" t="s">
        <v>3</v>
      </c>
      <c r="M29" s="6"/>
    </row>
    <row r="30" spans="1:13" x14ac:dyDescent="0.2">
      <c r="A30" s="3"/>
      <c r="B30" s="2" t="s">
        <v>6</v>
      </c>
      <c r="C30" s="2">
        <v>2.0299999999999998</v>
      </c>
      <c r="D30" s="2">
        <f>AVERAGE(C30:C32)</f>
        <v>2.44</v>
      </c>
      <c r="E30" s="2">
        <f>STDEV(C30:C32)</f>
        <v>0.43714985988788641</v>
      </c>
      <c r="I30" s="1"/>
    </row>
    <row r="31" spans="1:13" x14ac:dyDescent="0.2">
      <c r="B31" s="2" t="s">
        <v>15</v>
      </c>
      <c r="C31" s="2">
        <v>2.9</v>
      </c>
    </row>
    <row r="32" spans="1:13" x14ac:dyDescent="0.2">
      <c r="B32" s="2" t="s">
        <v>16</v>
      </c>
      <c r="C32" s="2">
        <v>2.39</v>
      </c>
    </row>
    <row r="34" spans="1:13" x14ac:dyDescent="0.2">
      <c r="A34" s="3"/>
      <c r="D34" s="3"/>
      <c r="I34" s="1"/>
      <c r="K34" s="2"/>
      <c r="L34" s="1"/>
    </row>
    <row r="35" spans="1:13" x14ac:dyDescent="0.2">
      <c r="C35" s="3"/>
      <c r="D35" s="3"/>
      <c r="E35" s="3"/>
      <c r="K35" s="3"/>
      <c r="L35" s="3"/>
      <c r="M35" s="1"/>
    </row>
    <row r="36" spans="1:13" x14ac:dyDescent="0.2">
      <c r="E36" s="4"/>
      <c r="M36" s="6"/>
    </row>
    <row r="38" spans="1:13" x14ac:dyDescent="0.2">
      <c r="A38" s="3"/>
      <c r="I38" s="1"/>
    </row>
    <row r="41" spans="1:13" x14ac:dyDescent="0.2">
      <c r="A41" s="3"/>
      <c r="D41" s="3"/>
      <c r="I41" s="1"/>
      <c r="K41" s="2"/>
      <c r="L41" s="1"/>
    </row>
    <row r="42" spans="1:13" x14ac:dyDescent="0.2">
      <c r="C42" s="3"/>
      <c r="D42" s="3"/>
      <c r="E42" s="3"/>
      <c r="K42" s="3"/>
      <c r="L42" s="3"/>
      <c r="M42" s="1"/>
    </row>
    <row r="43" spans="1:13" x14ac:dyDescent="0.2">
      <c r="E43" s="4"/>
      <c r="M43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F38"/>
  <sheetViews>
    <sheetView workbookViewId="0">
      <selection activeCell="C18" sqref="C18"/>
    </sheetView>
  </sheetViews>
  <sheetFormatPr defaultRowHeight="12.75" x14ac:dyDescent="0.2"/>
  <cols>
    <col min="1" max="1" width="15.140625" bestFit="1" customWidth="1"/>
    <col min="2" max="2" width="9.140625" style="2"/>
    <col min="3" max="3" width="11.7109375" style="2" bestFit="1" customWidth="1"/>
    <col min="4" max="4" width="14.140625" style="2" bestFit="1" customWidth="1"/>
    <col min="5" max="5" width="14.42578125" style="2" bestFit="1" customWidth="1"/>
    <col min="6" max="6" width="9.140625" style="2"/>
  </cols>
  <sheetData>
    <row r="1" spans="1:6" ht="15" x14ac:dyDescent="0.25">
      <c r="A1" s="7" t="str">
        <f>VOC!A1</f>
        <v>16-00431-N1</v>
      </c>
      <c r="C1" s="3" t="s">
        <v>129</v>
      </c>
    </row>
    <row r="3" spans="1:6" x14ac:dyDescent="0.2">
      <c r="A3" s="13" t="s">
        <v>130</v>
      </c>
      <c r="C3" s="3" t="s">
        <v>10</v>
      </c>
      <c r="D3" s="3" t="s">
        <v>131</v>
      </c>
      <c r="E3" s="3"/>
    </row>
    <row r="4" spans="1:6" x14ac:dyDescent="0.2">
      <c r="C4" s="3" t="s">
        <v>132</v>
      </c>
      <c r="D4" s="3" t="s">
        <v>132</v>
      </c>
      <c r="E4" s="3" t="s">
        <v>133</v>
      </c>
      <c r="F4" s="3" t="s">
        <v>134</v>
      </c>
    </row>
    <row r="5" spans="1:6" x14ac:dyDescent="0.2">
      <c r="A5" s="1"/>
      <c r="B5" s="2" t="s">
        <v>0</v>
      </c>
      <c r="C5" s="4">
        <v>0.2077</v>
      </c>
      <c r="D5" s="2">
        <f>C5</f>
        <v>0.2077</v>
      </c>
      <c r="E5" s="2">
        <f>D5</f>
        <v>0.2077</v>
      </c>
      <c r="F5" s="14" t="s">
        <v>3</v>
      </c>
    </row>
    <row r="6" spans="1:6" x14ac:dyDescent="0.2">
      <c r="A6" s="1"/>
      <c r="B6" s="2" t="s">
        <v>6</v>
      </c>
      <c r="C6" s="4">
        <v>0.37190000000000001</v>
      </c>
      <c r="D6" s="2">
        <f>C6-D5</f>
        <v>0.16420000000000001</v>
      </c>
      <c r="E6" s="15">
        <f>AVERAGE(D6:D8)</f>
        <v>0.26019999999999999</v>
      </c>
      <c r="F6" s="15">
        <f>STDEV(D6:D8)</f>
        <v>8.3173072565584649E-2</v>
      </c>
    </row>
    <row r="7" spans="1:6" x14ac:dyDescent="0.2">
      <c r="A7" s="1"/>
      <c r="B7" s="2" t="s">
        <v>15</v>
      </c>
      <c r="C7" s="4">
        <v>0.51349999999999996</v>
      </c>
      <c r="D7" s="2">
        <f>C7-D5</f>
        <v>0.30579999999999996</v>
      </c>
    </row>
    <row r="8" spans="1:6" x14ac:dyDescent="0.2">
      <c r="A8" s="1"/>
      <c r="B8" s="2" t="s">
        <v>16</v>
      </c>
      <c r="C8" s="4">
        <v>0.51829999999999998</v>
      </c>
      <c r="D8" s="2">
        <f>C8-D5</f>
        <v>0.31059999999999999</v>
      </c>
    </row>
    <row r="9" spans="1:6" x14ac:dyDescent="0.2">
      <c r="A9" s="1"/>
    </row>
    <row r="10" spans="1:6" x14ac:dyDescent="0.2">
      <c r="A10" s="1"/>
    </row>
    <row r="11" spans="1:6" x14ac:dyDescent="0.2">
      <c r="A11" s="38"/>
      <c r="B11" s="3" t="s">
        <v>135</v>
      </c>
    </row>
    <row r="12" spans="1:6" x14ac:dyDescent="0.2">
      <c r="A12" s="1"/>
    </row>
    <row r="13" spans="1:6" x14ac:dyDescent="0.2">
      <c r="A13" s="1"/>
    </row>
    <row r="14" spans="1:6" x14ac:dyDescent="0.2">
      <c r="A14" s="1"/>
    </row>
    <row r="15" spans="1:6" x14ac:dyDescent="0.2">
      <c r="A15" s="1"/>
    </row>
    <row r="16" spans="1:6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8" spans="1:1" x14ac:dyDescent="0.2">
      <c r="A38" s="5"/>
    </row>
  </sheetData>
  <pageMargins left="0.7" right="0.7" top="0.75" bottom="0.75" header="0.3" footer="0.3"/>
  <pageSetup scale="5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52"/>
  <sheetViews>
    <sheetView workbookViewId="0">
      <selection activeCell="I12" sqref="I12:I13"/>
    </sheetView>
  </sheetViews>
  <sheetFormatPr defaultRowHeight="12.75" x14ac:dyDescent="0.2"/>
  <cols>
    <col min="1" max="1" width="26.140625" style="2" bestFit="1" customWidth="1"/>
    <col min="2" max="2" width="10.140625" style="2" bestFit="1" customWidth="1"/>
    <col min="5" max="5" width="23.7109375" style="2" bestFit="1" customWidth="1"/>
    <col min="6" max="6" width="9.140625" style="2"/>
    <col min="8" max="8" width="26.140625" style="2" bestFit="1" customWidth="1"/>
    <col min="9" max="9" width="10.140625" style="2" bestFit="1" customWidth="1"/>
  </cols>
  <sheetData>
    <row r="1" spans="1:14" ht="15.75" x14ac:dyDescent="0.25">
      <c r="A1" s="34" t="s">
        <v>18</v>
      </c>
      <c r="B1" s="34"/>
      <c r="C1" s="8"/>
      <c r="D1" s="8"/>
      <c r="E1" s="34" t="s">
        <v>9</v>
      </c>
      <c r="H1" s="34" t="s">
        <v>19</v>
      </c>
    </row>
    <row r="2" spans="1:14" x14ac:dyDescent="0.2">
      <c r="A2" s="3" t="s">
        <v>1</v>
      </c>
      <c r="B2" s="3" t="s">
        <v>5</v>
      </c>
    </row>
    <row r="3" spans="1:14" x14ac:dyDescent="0.2">
      <c r="A3" s="2" t="s">
        <v>20</v>
      </c>
      <c r="B3" s="4" t="s">
        <v>21</v>
      </c>
      <c r="H3" s="3" t="s">
        <v>1</v>
      </c>
      <c r="I3" s="3" t="s">
        <v>5</v>
      </c>
    </row>
    <row r="4" spans="1:14" x14ac:dyDescent="0.2">
      <c r="A4" s="2" t="s">
        <v>22</v>
      </c>
      <c r="B4" s="2" t="s">
        <v>23</v>
      </c>
      <c r="E4" s="3" t="s">
        <v>1</v>
      </c>
      <c r="F4" s="3" t="s">
        <v>5</v>
      </c>
      <c r="H4" s="2" t="s">
        <v>192</v>
      </c>
      <c r="I4" s="4" t="s">
        <v>197</v>
      </c>
    </row>
    <row r="5" spans="1:14" x14ac:dyDescent="0.2">
      <c r="A5" s="2" t="s">
        <v>25</v>
      </c>
      <c r="B5" s="2" t="s">
        <v>26</v>
      </c>
      <c r="E5" s="2" t="s">
        <v>27</v>
      </c>
      <c r="F5" s="2" t="s">
        <v>28</v>
      </c>
      <c r="H5" s="4" t="s">
        <v>191</v>
      </c>
      <c r="I5" s="4" t="s">
        <v>113</v>
      </c>
    </row>
    <row r="6" spans="1:14" x14ac:dyDescent="0.2">
      <c r="E6" s="11" t="s">
        <v>109</v>
      </c>
      <c r="F6" s="11" t="s">
        <v>110</v>
      </c>
      <c r="H6" s="4" t="s">
        <v>194</v>
      </c>
      <c r="I6" s="2" t="s">
        <v>24</v>
      </c>
    </row>
    <row r="7" spans="1:14" x14ac:dyDescent="0.2">
      <c r="A7" s="2" t="s">
        <v>32</v>
      </c>
      <c r="B7" s="2" t="s">
        <v>33</v>
      </c>
      <c r="E7" s="4" t="s">
        <v>118</v>
      </c>
      <c r="F7" s="4" t="s">
        <v>119</v>
      </c>
      <c r="H7" s="4" t="s">
        <v>86</v>
      </c>
      <c r="I7" s="4" t="s">
        <v>87</v>
      </c>
    </row>
    <row r="8" spans="1:14" x14ac:dyDescent="0.2">
      <c r="A8" s="2" t="s">
        <v>35</v>
      </c>
      <c r="B8" s="2" t="s">
        <v>36</v>
      </c>
      <c r="E8" s="4" t="s">
        <v>137</v>
      </c>
      <c r="F8" s="4" t="s">
        <v>136</v>
      </c>
      <c r="H8" s="2" t="s">
        <v>193</v>
      </c>
      <c r="I8" s="4" t="s">
        <v>45</v>
      </c>
    </row>
    <row r="9" spans="1:14" x14ac:dyDescent="0.2">
      <c r="A9" s="2" t="s">
        <v>39</v>
      </c>
      <c r="B9" s="2" t="s">
        <v>40</v>
      </c>
      <c r="H9" s="4" t="s">
        <v>29</v>
      </c>
      <c r="I9" s="4" t="s">
        <v>13</v>
      </c>
    </row>
    <row r="10" spans="1:14" x14ac:dyDescent="0.2">
      <c r="A10" s="2" t="s">
        <v>43</v>
      </c>
      <c r="B10" s="2" t="s">
        <v>44</v>
      </c>
      <c r="E10" s="11" t="s">
        <v>189</v>
      </c>
      <c r="F10" s="4" t="s">
        <v>190</v>
      </c>
      <c r="H10" s="2" t="s">
        <v>30</v>
      </c>
      <c r="I10" s="4" t="s">
        <v>31</v>
      </c>
    </row>
    <row r="11" spans="1:14" x14ac:dyDescent="0.2">
      <c r="A11" s="2" t="s">
        <v>46</v>
      </c>
      <c r="B11" s="2" t="s">
        <v>47</v>
      </c>
      <c r="H11" s="2" t="s">
        <v>34</v>
      </c>
      <c r="I11" s="4" t="s">
        <v>14</v>
      </c>
    </row>
    <row r="12" spans="1:14" x14ac:dyDescent="0.2">
      <c r="A12" s="2" t="s">
        <v>48</v>
      </c>
      <c r="B12" s="2" t="s">
        <v>49</v>
      </c>
      <c r="H12" s="2" t="s">
        <v>37</v>
      </c>
      <c r="I12" s="4" t="s">
        <v>38</v>
      </c>
    </row>
    <row r="13" spans="1:14" x14ac:dyDescent="0.2">
      <c r="H13" s="4" t="s">
        <v>138</v>
      </c>
      <c r="I13" s="4" t="s">
        <v>139</v>
      </c>
    </row>
    <row r="14" spans="1:14" x14ac:dyDescent="0.2">
      <c r="A14" s="2" t="s">
        <v>50</v>
      </c>
      <c r="B14" s="2" t="s">
        <v>51</v>
      </c>
      <c r="H14" s="4" t="s">
        <v>89</v>
      </c>
      <c r="I14" s="4" t="s">
        <v>90</v>
      </c>
    </row>
    <row r="15" spans="1:14" x14ac:dyDescent="0.2">
      <c r="A15" s="2" t="s">
        <v>52</v>
      </c>
      <c r="B15" s="2" t="s">
        <v>53</v>
      </c>
      <c r="H15" s="4" t="s">
        <v>103</v>
      </c>
      <c r="I15" s="2" t="s">
        <v>104</v>
      </c>
      <c r="J15" s="2"/>
      <c r="K15" s="2"/>
      <c r="L15" s="2"/>
      <c r="M15" s="2"/>
      <c r="N15" s="4"/>
    </row>
    <row r="16" spans="1:14" x14ac:dyDescent="0.2">
      <c r="A16" s="2" t="s">
        <v>54</v>
      </c>
      <c r="B16" s="2" t="s">
        <v>55</v>
      </c>
      <c r="H16" s="4" t="s">
        <v>114</v>
      </c>
      <c r="I16" s="4" t="s">
        <v>115</v>
      </c>
    </row>
    <row r="17" spans="1:10" x14ac:dyDescent="0.2">
      <c r="H17" s="2" t="s">
        <v>41</v>
      </c>
      <c r="I17" s="4" t="s">
        <v>42</v>
      </c>
    </row>
    <row r="18" spans="1:10" x14ac:dyDescent="0.2">
      <c r="H18" s="4" t="s">
        <v>195</v>
      </c>
      <c r="I18" s="4" t="s">
        <v>196</v>
      </c>
    </row>
    <row r="19" spans="1:10" x14ac:dyDescent="0.2">
      <c r="A19" s="9" t="s">
        <v>56</v>
      </c>
      <c r="B19" s="2" t="s">
        <v>33</v>
      </c>
      <c r="H19" s="4"/>
    </row>
    <row r="20" spans="1:10" x14ac:dyDescent="0.2">
      <c r="H20" s="4"/>
    </row>
    <row r="21" spans="1:10" x14ac:dyDescent="0.2">
      <c r="A21" s="2" t="s">
        <v>57</v>
      </c>
      <c r="B21" s="2" t="s">
        <v>58</v>
      </c>
    </row>
    <row r="22" spans="1:10" x14ac:dyDescent="0.2">
      <c r="A22" s="2" t="s">
        <v>59</v>
      </c>
      <c r="B22" s="2" t="s">
        <v>60</v>
      </c>
      <c r="H22" s="4"/>
      <c r="I22" s="4"/>
    </row>
    <row r="25" spans="1:10" x14ac:dyDescent="0.2">
      <c r="A25" s="4" t="s">
        <v>61</v>
      </c>
      <c r="B25" s="4" t="s">
        <v>62</v>
      </c>
      <c r="I25" s="4"/>
      <c r="J25" s="2"/>
    </row>
    <row r="26" spans="1:10" ht="15" x14ac:dyDescent="0.2">
      <c r="A26" s="4" t="s">
        <v>63</v>
      </c>
      <c r="B26" s="4" t="s">
        <v>64</v>
      </c>
      <c r="H26" s="35"/>
    </row>
    <row r="27" spans="1:10" x14ac:dyDescent="0.2">
      <c r="A27" s="4" t="s">
        <v>65</v>
      </c>
      <c r="B27" s="4" t="s">
        <v>66</v>
      </c>
    </row>
    <row r="28" spans="1:10" x14ac:dyDescent="0.2">
      <c r="A28" s="4" t="s">
        <v>67</v>
      </c>
      <c r="B28" s="4" t="s">
        <v>68</v>
      </c>
    </row>
    <row r="29" spans="1:10" x14ac:dyDescent="0.2">
      <c r="A29" s="4" t="s">
        <v>69</v>
      </c>
      <c r="B29" s="4" t="s">
        <v>70</v>
      </c>
      <c r="H29" s="4"/>
    </row>
    <row r="30" spans="1:10" x14ac:dyDescent="0.2">
      <c r="A30" s="4" t="s">
        <v>71</v>
      </c>
      <c r="B30" s="4" t="s">
        <v>72</v>
      </c>
    </row>
    <row r="32" spans="1:10" x14ac:dyDescent="0.2">
      <c r="A32" s="4" t="s">
        <v>73</v>
      </c>
      <c r="B32" s="4" t="s">
        <v>74</v>
      </c>
    </row>
    <row r="33" spans="1:2" x14ac:dyDescent="0.2">
      <c r="A33" s="4" t="s">
        <v>95</v>
      </c>
      <c r="B33" s="2" t="s">
        <v>96</v>
      </c>
    </row>
    <row r="36" spans="1:2" x14ac:dyDescent="0.2">
      <c r="A36" s="4" t="s">
        <v>75</v>
      </c>
      <c r="B36" s="4" t="s">
        <v>76</v>
      </c>
    </row>
    <row r="37" spans="1:2" x14ac:dyDescent="0.2">
      <c r="A37" s="4" t="s">
        <v>77</v>
      </c>
      <c r="B37" s="4" t="s">
        <v>78</v>
      </c>
    </row>
    <row r="38" spans="1:2" x14ac:dyDescent="0.2">
      <c r="A38" s="4" t="s">
        <v>79</v>
      </c>
      <c r="B38" s="4" t="s">
        <v>80</v>
      </c>
    </row>
    <row r="39" spans="1:2" x14ac:dyDescent="0.2">
      <c r="A39" s="4" t="s">
        <v>81</v>
      </c>
      <c r="B39" s="4" t="s">
        <v>82</v>
      </c>
    </row>
    <row r="40" spans="1:2" x14ac:dyDescent="0.2">
      <c r="A40" s="4" t="s">
        <v>91</v>
      </c>
      <c r="B40" s="4" t="s">
        <v>92</v>
      </c>
    </row>
    <row r="41" spans="1:2" x14ac:dyDescent="0.2">
      <c r="A41" s="4" t="s">
        <v>93</v>
      </c>
      <c r="B41" s="4" t="s">
        <v>94</v>
      </c>
    </row>
    <row r="43" spans="1:2" x14ac:dyDescent="0.2">
      <c r="A43" s="4" t="s">
        <v>97</v>
      </c>
      <c r="B43" s="2" t="s">
        <v>98</v>
      </c>
    </row>
    <row r="44" spans="1:2" x14ac:dyDescent="0.2">
      <c r="A44" s="4" t="s">
        <v>99</v>
      </c>
      <c r="B44" s="2" t="s">
        <v>100</v>
      </c>
    </row>
    <row r="45" spans="1:2" x14ac:dyDescent="0.2">
      <c r="A45" s="4" t="s">
        <v>101</v>
      </c>
      <c r="B45" s="2" t="s">
        <v>102</v>
      </c>
    </row>
    <row r="48" spans="1:2" x14ac:dyDescent="0.2">
      <c r="A48" s="4" t="s">
        <v>105</v>
      </c>
      <c r="B48" s="4" t="s">
        <v>106</v>
      </c>
    </row>
    <row r="49" spans="1:2" x14ac:dyDescent="0.2">
      <c r="A49" s="11" t="s">
        <v>107</v>
      </c>
      <c r="B49" s="9" t="s">
        <v>108</v>
      </c>
    </row>
    <row r="50" spans="1:2" x14ac:dyDescent="0.2">
      <c r="A50" s="4" t="s">
        <v>111</v>
      </c>
      <c r="B50" s="2" t="s">
        <v>112</v>
      </c>
    </row>
    <row r="52" spans="1:2" x14ac:dyDescent="0.2">
      <c r="A52" s="2" t="s">
        <v>116</v>
      </c>
      <c r="B52" s="2" t="s">
        <v>117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HS-VOC</vt:lpstr>
      <vt:lpstr>VOC</vt:lpstr>
      <vt:lpstr>SVOC</vt:lpstr>
      <vt:lpstr>NVOC</vt:lpstr>
      <vt:lpstr>LCUV</vt:lpstr>
      <vt:lpstr>pH - Conductivity</vt:lpstr>
      <vt:lpstr>TOC</vt:lpstr>
      <vt:lpstr>CAS #</vt:lpstr>
    </vt:vector>
  </TitlesOfParts>
  <Company>Compaq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Matthew Condit</cp:lastModifiedBy>
  <cp:lastPrinted>2016-02-22T18:03:04Z</cp:lastPrinted>
  <dcterms:created xsi:type="dcterms:W3CDTF">2008-01-09T01:35:34Z</dcterms:created>
  <dcterms:modified xsi:type="dcterms:W3CDTF">2016-03-21T18:09:12Z</dcterms:modified>
</cp:coreProperties>
</file>