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nna2\Downloads\"/>
    </mc:Choice>
  </mc:AlternateContent>
  <xr:revisionPtr revIDLastSave="0" documentId="13_ncr:1_{D69DAC52-E662-4901-9EED-485134FD33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5" sheetId="4" r:id="rId1"/>
    <sheet name="pivot tables" sheetId="5" r:id="rId2"/>
    <sheet name="full events" sheetId="1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F21" i="4"/>
  <c r="O29" i="4"/>
  <c r="O28" i="4"/>
  <c r="O27" i="4"/>
  <c r="O26" i="4"/>
  <c r="O25" i="4"/>
  <c r="M30" i="4"/>
  <c r="M29" i="4"/>
  <c r="M28" i="4"/>
  <c r="M27" i="4"/>
  <c r="M26" i="4"/>
  <c r="M25" i="4"/>
  <c r="N1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  <c r="H3" i="4"/>
  <c r="N3" i="4" s="1"/>
  <c r="H4" i="4"/>
  <c r="N4" i="4" s="1"/>
  <c r="H5" i="4"/>
  <c r="N5" i="4" s="1"/>
  <c r="H6" i="4"/>
  <c r="N6" i="4" s="1"/>
  <c r="H7" i="4"/>
  <c r="N7" i="4" s="1"/>
  <c r="H8" i="4"/>
  <c r="N8" i="4" s="1"/>
  <c r="H9" i="4"/>
  <c r="N9" i="4" s="1"/>
  <c r="H10" i="4"/>
  <c r="N10" i="4" s="1"/>
  <c r="H11" i="4"/>
  <c r="N11" i="4" s="1"/>
  <c r="H12" i="4"/>
  <c r="N12" i="4" s="1"/>
  <c r="H13" i="4"/>
  <c r="N13" i="4" s="1"/>
  <c r="H14" i="4"/>
  <c r="N14" i="4" s="1"/>
  <c r="H15" i="4"/>
  <c r="N15" i="4" s="1"/>
  <c r="H16" i="4"/>
  <c r="H17" i="4"/>
  <c r="N17" i="4" s="1"/>
  <c r="H18" i="4"/>
  <c r="N18" i="4" s="1"/>
  <c r="H19" i="4"/>
  <c r="N19" i="4" s="1"/>
  <c r="H20" i="4"/>
  <c r="N20" i="4" s="1"/>
  <c r="H2" i="4"/>
  <c r="N2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3" i="4"/>
</calcChain>
</file>

<file path=xl/sharedStrings.xml><?xml version="1.0" encoding="utf-8"?>
<sst xmlns="http://schemas.openxmlformats.org/spreadsheetml/2006/main" count="355" uniqueCount="149">
  <si>
    <t>Name</t>
  </si>
  <si>
    <t>Gender</t>
  </si>
  <si>
    <t>Age</t>
  </si>
  <si>
    <t>Status</t>
  </si>
  <si>
    <t>Date</t>
  </si>
  <si>
    <t>Time</t>
  </si>
  <si>
    <t>Location</t>
  </si>
  <si>
    <t>Address</t>
  </si>
  <si>
    <t>Location Name</t>
  </si>
  <si>
    <t>Latitude</t>
  </si>
  <si>
    <t>Longitude</t>
  </si>
  <si>
    <t>Keenya Cook</t>
  </si>
  <si>
    <t>F</t>
  </si>
  <si>
    <t>Killed</t>
  </si>
  <si>
    <t>Tacoma, Washington</t>
  </si>
  <si>
    <t>UNK</t>
  </si>
  <si>
    <t>Home</t>
  </si>
  <si>
    <t>Jerry Taylor</t>
  </si>
  <si>
    <t>M</t>
  </si>
  <si>
    <t>Tucson, Arizona</t>
  </si>
  <si>
    <t>Golf Course</t>
  </si>
  <si>
    <t>John Gaeta</t>
  </si>
  <si>
    <t>Injured</t>
  </si>
  <si>
    <t>Hammond, Louisiana</t>
  </si>
  <si>
    <t>Gas Station</t>
  </si>
  <si>
    <t>Paul LaRuffa</t>
  </si>
  <si>
    <t>Clinton, Maryland</t>
  </si>
  <si>
    <t>9009 Stuart Ln</t>
  </si>
  <si>
    <t>Margellina Italian Resturant</t>
  </si>
  <si>
    <t>Million Woldemariam</t>
  </si>
  <si>
    <t>Atlanta, Georgia</t>
  </si>
  <si>
    <t>2021 Martin Luther King Jr SW</t>
  </si>
  <si>
    <t>Sammy's Package Store</t>
  </si>
  <si>
    <t>Claudine Parker</t>
  </si>
  <si>
    <t>Montgomery, Alabama</t>
  </si>
  <si>
    <t>Liquor Store</t>
  </si>
  <si>
    <t>Hong Im Ballenger</t>
  </si>
  <si>
    <t>Baton Rouge, Louisiana</t>
  </si>
  <si>
    <t>4065 Florida St</t>
  </si>
  <si>
    <t>Beauty Depot</t>
  </si>
  <si>
    <t>Ann Chapman</t>
  </si>
  <si>
    <t>Aspen Hill, Maryland</t>
  </si>
  <si>
    <t>3850 Georgia Ave</t>
  </si>
  <si>
    <t>Michaels</t>
  </si>
  <si>
    <t>James Martin</t>
  </si>
  <si>
    <t>Wheaton, Maryland</t>
  </si>
  <si>
    <t>2201 Randolph Rd</t>
  </si>
  <si>
    <t>Shoppers</t>
  </si>
  <si>
    <t>James Buchanan</t>
  </si>
  <si>
    <t>Rockville, Maryland</t>
  </si>
  <si>
    <t>11411 Rockville Pike</t>
  </si>
  <si>
    <t>Fitzgerald Auto Mall</t>
  </si>
  <si>
    <t>Premkumar Walekar</t>
  </si>
  <si>
    <t>Aspen Hill Rd &amp; Connecticut Ave</t>
  </si>
  <si>
    <t>Mobil</t>
  </si>
  <si>
    <t>Sarah Ramos</t>
  </si>
  <si>
    <t>Silver Spring, Maryland</t>
  </si>
  <si>
    <t>3701 Rossmore Blvd</t>
  </si>
  <si>
    <t>Leisure World</t>
  </si>
  <si>
    <t>Lori Ann Lewis-Rivera</t>
  </si>
  <si>
    <t>Kensington, Maryland</t>
  </si>
  <si>
    <t>Connecticut Ave &amp; Knowles Ave</t>
  </si>
  <si>
    <t>Shell</t>
  </si>
  <si>
    <t>Pascal Charlot</t>
  </si>
  <si>
    <t>Washington, D.C.</t>
  </si>
  <si>
    <t>Georgia Ave &amp; Kalmia Rd</t>
  </si>
  <si>
    <t>Street</t>
  </si>
  <si>
    <t>Caroline Seawell</t>
  </si>
  <si>
    <t>Fredericksburg, Virginia</t>
  </si>
  <si>
    <t>Michaels, Spotsylvania</t>
  </si>
  <si>
    <t>Iran Brown</t>
  </si>
  <si>
    <t>Bowie, Maryland</t>
  </si>
  <si>
    <t>4901 Collington Rd</t>
  </si>
  <si>
    <t>Benjamin Tasker Middle School</t>
  </si>
  <si>
    <t>Dean Harold Meyers</t>
  </si>
  <si>
    <t>Manassas, Virginia</t>
  </si>
  <si>
    <t>7203 Sudley Rd</t>
  </si>
  <si>
    <t>Sunoco</t>
  </si>
  <si>
    <t>Kenneth Bridges</t>
  </si>
  <si>
    <t>Exxon, Spotsylvania</t>
  </si>
  <si>
    <t>Exxon</t>
  </si>
  <si>
    <t>Linda Franklin</t>
  </si>
  <si>
    <t>Falls Church, Virginia</t>
  </si>
  <si>
    <t>Arlington Blvd &amp; Patrick Dr</t>
  </si>
  <si>
    <t>Home Depot</t>
  </si>
  <si>
    <t>Jeffrey Hopper</t>
  </si>
  <si>
    <t>Ashland, Virginia</t>
  </si>
  <si>
    <t>809 England St</t>
  </si>
  <si>
    <t>Ponderosa steakhouse</t>
  </si>
  <si>
    <t>1200</t>
  </si>
  <si>
    <t>1030</t>
  </si>
  <si>
    <t>0015</t>
  </si>
  <si>
    <t>1900</t>
  </si>
  <si>
    <t>1830</t>
  </si>
  <si>
    <t>1720</t>
  </si>
  <si>
    <t>0741</t>
  </si>
  <si>
    <t>0812</t>
  </si>
  <si>
    <t>0837</t>
  </si>
  <si>
    <t>0958</t>
  </si>
  <si>
    <t>2120</t>
  </si>
  <si>
    <t>1430</t>
  </si>
  <si>
    <t>0809</t>
  </si>
  <si>
    <t>2018</t>
  </si>
  <si>
    <t>0940</t>
  </si>
  <si>
    <t>2119</t>
  </si>
  <si>
    <t>2000</t>
  </si>
  <si>
    <t>Sequence</t>
  </si>
  <si>
    <t>T Coordinate</t>
  </si>
  <si>
    <t>DOW</t>
  </si>
  <si>
    <t>Month</t>
  </si>
  <si>
    <t>Interval</t>
  </si>
  <si>
    <t>N/A</t>
  </si>
  <si>
    <t>Hour</t>
  </si>
  <si>
    <t>Day</t>
  </si>
  <si>
    <t>Weekend</t>
  </si>
  <si>
    <t>Weekday</t>
  </si>
  <si>
    <t>October</t>
  </si>
  <si>
    <t>Night</t>
  </si>
  <si>
    <t>Morning</t>
  </si>
  <si>
    <t>Row Labels</t>
  </si>
  <si>
    <t>Grand Total</t>
  </si>
  <si>
    <t>00</t>
  </si>
  <si>
    <t>07</t>
  </si>
  <si>
    <t>08</t>
  </si>
  <si>
    <t>09</t>
  </si>
  <si>
    <t>10</t>
  </si>
  <si>
    <t>12</t>
  </si>
  <si>
    <t>14</t>
  </si>
  <si>
    <t>17</t>
  </si>
  <si>
    <t>18</t>
  </si>
  <si>
    <t>19</t>
  </si>
  <si>
    <t>20</t>
  </si>
  <si>
    <t>21</t>
  </si>
  <si>
    <t>Count of Hour</t>
  </si>
  <si>
    <t>Column Labels</t>
  </si>
  <si>
    <t>Monday</t>
  </si>
  <si>
    <t>Tuesday</t>
  </si>
  <si>
    <t>Wednesday</t>
  </si>
  <si>
    <t>Thursday</t>
  </si>
  <si>
    <t>Friday</t>
  </si>
  <si>
    <t>Saturday</t>
  </si>
  <si>
    <t>INTERVAL</t>
  </si>
  <si>
    <t>Mean</t>
  </si>
  <si>
    <t>Median</t>
  </si>
  <si>
    <t>Skew</t>
  </si>
  <si>
    <t>Standard Deviation</t>
  </si>
  <si>
    <t>Max</t>
  </si>
  <si>
    <t>Min</t>
  </si>
  <si>
    <t>RECENT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</si>
</sst>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0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5" fillId="0" borderId="0" xfId="0" applyFont="1" applyAlignment="1"/>
    <xf numFmtId="2" fontId="2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7" fillId="2" borderId="0" xfId="0" applyFont="1" applyFill="1" applyAlignment="1"/>
    <xf numFmtId="2" fontId="6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0" fontId="8" fillId="0" borderId="0" xfId="0" applyFont="1" applyAlignment="1"/>
    <xf numFmtId="2" fontId="8" fillId="0" borderId="0" xfId="0" applyNumberFormat="1" applyFont="1" applyAlignment="1"/>
    <xf numFmtId="49" fontId="8" fillId="0" borderId="0" xfId="0" applyNumberFormat="1" applyFont="1" applyAlignment="1"/>
    <xf numFmtId="2" fontId="4" fillId="4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8" fillId="5" borderId="0" xfId="0" applyNumberFormat="1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5" fillId="0" borderId="0" xfId="0" applyNumberFormat="1" applyFont="1" applyAlignment="1"/>
    <xf numFmtId="14" fontId="8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E D'anna" refreshedDate="45369.900703356485" createdVersion="7" refreshedVersion="7" minRefreshableVersion="3" recordCount="19" xr:uid="{AB56D2AC-0E20-41D7-9794-EF7B818184AC}">
  <cacheSource type="worksheet">
    <worksheetSource ref="A1:S20" sheet="project 5"/>
  </cacheSource>
  <cacheFields count="19">
    <cacheField name="Sequence" numFmtId="0">
      <sharedItems containsSemiMixedTypes="0" containsString="0" containsNumber="1" containsInteger="1" minValue="1" maxValue="19"/>
    </cacheField>
    <cacheField name="Name" numFmtId="0">
      <sharedItems/>
    </cacheField>
    <cacheField name="Gender" numFmtId="0">
      <sharedItems/>
    </cacheField>
    <cacheField name="Age" numFmtId="0">
      <sharedItems containsString="0" containsBlank="1" containsNumber="1" containsInteger="1" minValue="13" maxValue="72"/>
    </cacheField>
    <cacheField name="Status" numFmtId="0">
      <sharedItems/>
    </cacheField>
    <cacheField name="Date" numFmtId="14">
      <sharedItems containsSemiMixedTypes="0" containsNonDate="0" containsDate="1" containsString="0" minDate="2002-02-16T00:00:00" maxDate="2002-10-15T00:00:00"/>
    </cacheField>
    <cacheField name="T Coordinate" numFmtId="2">
      <sharedItems containsSemiMixedTypes="0" containsString="0" containsNumber="1" containsInteger="1" minValue="0" maxValue="240"/>
    </cacheField>
    <cacheField name="DOW" numFmtId="2">
      <sharedItems count="6">
        <s v="Saturday"/>
        <s v="Tuesday"/>
        <s v="Thursday"/>
        <s v="Monday"/>
        <s v="Wednesday"/>
        <s v="Friday"/>
      </sharedItems>
    </cacheField>
    <cacheField name="Month" numFmtId="2">
      <sharedItems count="5">
        <s v="February"/>
        <s v="March"/>
        <s v="August"/>
        <s v="September"/>
        <s v="October"/>
      </sharedItems>
    </cacheField>
    <cacheField name="Interval" numFmtId="2">
      <sharedItems containsMixedTypes="1" containsNumber="1" containsInteger="1" minValue="0" maxValue="135"/>
    </cacheField>
    <cacheField name="Time" numFmtId="49">
      <sharedItems containsMixedTypes="1" containsNumber="1" containsInteger="1" minValue="1900" maxValue="1900"/>
    </cacheField>
    <cacheField name="Hour" numFmtId="2">
      <sharedItems count="12">
        <s v="19"/>
        <s v="12"/>
        <s v="10"/>
        <s v="00"/>
        <s v="18"/>
        <s v="17"/>
        <s v="07"/>
        <s v="08"/>
        <s v="09"/>
        <s v="21"/>
        <s v="14"/>
        <s v="20"/>
      </sharedItems>
    </cacheField>
    <cacheField name="Day" numFmtId="2">
      <sharedItems/>
    </cacheField>
    <cacheField name="Weekend" numFmtId="2">
      <sharedItems/>
    </cacheField>
    <cacheField name="Location" numFmtId="0">
      <sharedItems/>
    </cacheField>
    <cacheField name="Address" numFmtId="0">
      <sharedItems/>
    </cacheField>
    <cacheField name="Location Name" numFmtId="0">
      <sharedItems/>
    </cacheField>
    <cacheField name="Latitude" numFmtId="0">
      <sharedItems containsSemiMixedTypes="0" containsString="0" containsNumber="1" minValue="30.451000000000001" maxValue="47.249400000000001"/>
    </cacheField>
    <cacheField name="Longitude" numFmtId="0">
      <sharedItems containsSemiMixedTypes="0" containsString="0" containsNumber="1" minValue="-122.5269" maxValue="-76.7450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s v="Keenya Cook"/>
    <s v="F"/>
    <n v="21"/>
    <s v="Killed"/>
    <d v="2002-02-16T00:00:00"/>
    <n v="0"/>
    <x v="0"/>
    <x v="0"/>
    <s v="N/A"/>
    <n v="1900"/>
    <x v="0"/>
    <s v="Night"/>
    <s v="Weekend"/>
    <s v="Tacoma, Washington"/>
    <s v="UNK"/>
    <s v="Home"/>
    <n v="47.249400000000001"/>
    <n v="-122.5269"/>
  </r>
  <r>
    <n v="2"/>
    <s v="Jerry Taylor"/>
    <s v="M"/>
    <n v="60"/>
    <s v="Killed"/>
    <d v="2002-03-19T00:00:00"/>
    <n v="31"/>
    <x v="1"/>
    <x v="1"/>
    <n v="31"/>
    <s v="1200"/>
    <x v="1"/>
    <s v="Day"/>
    <s v="Weekday"/>
    <s v="Tucson, Arizona"/>
    <s v="UNK"/>
    <s v="Golf Course"/>
    <n v="32.156100000000002"/>
    <n v="-111.0239"/>
  </r>
  <r>
    <n v="3"/>
    <s v="John Gaeta"/>
    <s v="M"/>
    <n v="51"/>
    <s v="Injured"/>
    <d v="2002-08-01T00:00:00"/>
    <n v="166"/>
    <x v="2"/>
    <x v="2"/>
    <n v="135"/>
    <s v="1200"/>
    <x v="1"/>
    <s v="Day"/>
    <s v="Weekday"/>
    <s v="Hammond, Louisiana"/>
    <s v="UNK"/>
    <s v="Gas Station"/>
    <n v="30.5044"/>
    <n v="-90.492500000000007"/>
  </r>
  <r>
    <n v="4"/>
    <s v="Paul LaRuffa"/>
    <s v="M"/>
    <n v="55"/>
    <s v="Injured"/>
    <d v="2002-09-05T00:00:00"/>
    <n v="201"/>
    <x v="2"/>
    <x v="3"/>
    <n v="35"/>
    <s v="1030"/>
    <x v="2"/>
    <s v="Morning"/>
    <s v="Weekday"/>
    <s v="Clinton, Maryland"/>
    <s v="9009 Stuart Ln"/>
    <s v="Margellina Italian Resturant"/>
    <n v="38.764600000000002"/>
    <n v="-76.887100000000004"/>
  </r>
  <r>
    <n v="5"/>
    <s v="Million Woldemariam"/>
    <s v="M"/>
    <n v="41"/>
    <s v="Killed"/>
    <d v="2002-09-21T00:00:00"/>
    <n v="217"/>
    <x v="0"/>
    <x v="3"/>
    <n v="16"/>
    <s v="0015"/>
    <x v="3"/>
    <s v="Night"/>
    <s v="Weekend"/>
    <s v="Atlanta, Georgia"/>
    <s v="2021 Martin Luther King Jr SW"/>
    <s v="Sammy's Package Store"/>
    <n v="33.750100000000003"/>
    <n v="-84.4542"/>
  </r>
  <r>
    <n v="6"/>
    <s v="Claudine Parker"/>
    <s v="F"/>
    <n v="52"/>
    <s v="Killed"/>
    <d v="2002-09-21T00:00:00"/>
    <n v="217"/>
    <x v="0"/>
    <x v="3"/>
    <n v="0"/>
    <s v="1900"/>
    <x v="0"/>
    <s v="Night"/>
    <s v="Weekend"/>
    <s v="Montgomery, Alabama"/>
    <s v="UNK"/>
    <s v="Liquor Store"/>
    <n v="32.344000000000001"/>
    <n v="-86.386099999999999"/>
  </r>
  <r>
    <n v="7"/>
    <s v="Hong Im Ballenger"/>
    <s v="F"/>
    <n v="45"/>
    <s v="Killed"/>
    <d v="2002-09-23T00:00:00"/>
    <n v="219"/>
    <x v="3"/>
    <x v="3"/>
    <n v="2"/>
    <s v="1830"/>
    <x v="4"/>
    <s v="Night"/>
    <s v="Weekday"/>
    <s v="Baton Rouge, Louisiana"/>
    <s v="4065 Florida St"/>
    <s v="Beauty Depot"/>
    <n v="30.451000000000001"/>
    <n v="-91.150800000000004"/>
  </r>
  <r>
    <n v="8"/>
    <s v="Ann Chapman"/>
    <s v="F"/>
    <m/>
    <s v="Injured"/>
    <d v="2002-10-02T00:00:00"/>
    <n v="228"/>
    <x v="4"/>
    <x v="4"/>
    <n v="9"/>
    <s v="1720"/>
    <x v="5"/>
    <s v="Day"/>
    <s v="Weekday"/>
    <s v="Aspen Hill, Maryland"/>
    <s v="3850 Georgia Ave"/>
    <s v="Michaels"/>
    <n v="39.082000000000001"/>
    <n v="-77.078599999999994"/>
  </r>
  <r>
    <n v="9"/>
    <s v="James Martin"/>
    <s v="M"/>
    <n v="55"/>
    <s v="Killed"/>
    <d v="2002-10-02T00:00:00"/>
    <n v="228"/>
    <x v="4"/>
    <x v="4"/>
    <n v="0"/>
    <s v="1830"/>
    <x v="4"/>
    <s v="Night"/>
    <s v="Weekday"/>
    <s v="Wheaton, Maryland"/>
    <s v="2201 Randolph Rd"/>
    <s v="Shoppers"/>
    <n v="39.060299999999998"/>
    <n v="-77.047300000000007"/>
  </r>
  <r>
    <n v="10"/>
    <s v="James Buchanan"/>
    <s v="M"/>
    <n v="39"/>
    <s v="Killed"/>
    <d v="2002-10-03T00:00:00"/>
    <n v="229"/>
    <x v="2"/>
    <x v="4"/>
    <n v="1"/>
    <s v="0741"/>
    <x v="6"/>
    <s v="Morning"/>
    <s v="Weekday"/>
    <s v="Rockville, Maryland"/>
    <s v="11411 Rockville Pike"/>
    <s v="Fitzgerald Auto Mall"/>
    <n v="39.043900000000001"/>
    <n v="-77.110399999999998"/>
  </r>
  <r>
    <n v="11"/>
    <s v="Premkumar Walekar"/>
    <s v="M"/>
    <n v="54"/>
    <s v="Killed"/>
    <d v="2002-10-03T00:00:00"/>
    <n v="229"/>
    <x v="2"/>
    <x v="4"/>
    <n v="0"/>
    <s v="0812"/>
    <x v="7"/>
    <s v="Morning"/>
    <s v="Weekday"/>
    <s v="Aspen Hill, Maryland"/>
    <s v="Aspen Hill Rd &amp; Connecticut Ave"/>
    <s v="Mobil"/>
    <n v="39.0807"/>
    <n v="-77.079899999999995"/>
  </r>
  <r>
    <n v="12"/>
    <s v="Sarah Ramos"/>
    <s v="F"/>
    <n v="34"/>
    <s v="Killed"/>
    <d v="2002-10-03T00:00:00"/>
    <n v="229"/>
    <x v="2"/>
    <x v="4"/>
    <n v="0"/>
    <s v="0837"/>
    <x v="7"/>
    <s v="Morning"/>
    <s v="Weekday"/>
    <s v="Silver Spring, Maryland"/>
    <s v="3701 Rossmore Blvd"/>
    <s v="Leisure World"/>
    <n v="39.101300000000002"/>
    <n v="-77.072599999999994"/>
  </r>
  <r>
    <n v="13"/>
    <s v="Lori Ann Lewis-Rivera"/>
    <s v="F"/>
    <n v="25"/>
    <s v="Killed"/>
    <d v="2002-10-03T00:00:00"/>
    <n v="229"/>
    <x v="2"/>
    <x v="4"/>
    <n v="0"/>
    <s v="0958"/>
    <x v="8"/>
    <s v="Morning"/>
    <s v="Weekday"/>
    <s v="Kensington, Maryland"/>
    <s v="Connecticut Ave &amp; Knowles Ave"/>
    <s v="Shell"/>
    <n v="39.027999999999999"/>
    <n v="-77.076099999999997"/>
  </r>
  <r>
    <n v="14"/>
    <s v="Pascal Charlot"/>
    <s v="M"/>
    <n v="72"/>
    <s v="Killed"/>
    <d v="2002-10-03T00:00:00"/>
    <n v="229"/>
    <x v="2"/>
    <x v="4"/>
    <n v="0"/>
    <s v="2120"/>
    <x v="9"/>
    <s v="Night"/>
    <s v="Weekday"/>
    <s v="Washington, D.C."/>
    <s v="Georgia Ave &amp; Kalmia Rd"/>
    <s v="Street"/>
    <n v="38.984000000000002"/>
    <n v="-77.026600000000002"/>
  </r>
  <r>
    <n v="15"/>
    <s v="Caroline Seawell"/>
    <s v="F"/>
    <n v="43"/>
    <s v="Injured"/>
    <d v="2002-10-04T00:00:00"/>
    <n v="230"/>
    <x v="5"/>
    <x v="4"/>
    <n v="1"/>
    <s v="1430"/>
    <x v="10"/>
    <s v="Day"/>
    <s v="Weekday"/>
    <s v="Fredericksburg, Virginia"/>
    <s v="Michaels, Spotsylvania"/>
    <s v="Michaels"/>
    <n v="38.295000000000002"/>
    <n v="-77.514200000000002"/>
  </r>
  <r>
    <n v="16"/>
    <s v="Iran Brown"/>
    <s v="M"/>
    <n v="13"/>
    <s v="Injured"/>
    <d v="2002-10-07T00:00:00"/>
    <n v="233"/>
    <x v="3"/>
    <x v="4"/>
    <n v="3"/>
    <s v="0809"/>
    <x v="7"/>
    <s v="Morning"/>
    <s v="Weekday"/>
    <s v="Bowie, Maryland"/>
    <s v="4901 Collington Rd"/>
    <s v="Benjamin Tasker Middle School"/>
    <n v="38.958399999999997"/>
    <n v="-76.745099999999994"/>
  </r>
  <r>
    <n v="17"/>
    <s v="Dean Harold Meyers"/>
    <s v="M"/>
    <n v="53"/>
    <s v="Killed"/>
    <d v="2002-10-09T00:00:00"/>
    <n v="235"/>
    <x v="4"/>
    <x v="4"/>
    <n v="2"/>
    <s v="2018"/>
    <x v="11"/>
    <s v="Night"/>
    <s v="Weekday"/>
    <s v="Manassas, Virginia"/>
    <s v="7203 Sudley Rd"/>
    <s v="Sunoco"/>
    <n v="38.797699999999999"/>
    <n v="-77.517499999999998"/>
  </r>
  <r>
    <n v="18"/>
    <s v="Kenneth Bridges"/>
    <s v="M"/>
    <n v="53"/>
    <s v="Killed"/>
    <d v="2002-10-11T00:00:00"/>
    <n v="237"/>
    <x v="5"/>
    <x v="4"/>
    <n v="2"/>
    <s v="0940"/>
    <x v="8"/>
    <s v="Morning"/>
    <s v="Weekday"/>
    <s v="Fredericksburg, Virginia"/>
    <s v="Exxon, Spotsylvania"/>
    <s v="Exxon"/>
    <n v="38.234999999999999"/>
    <n v="-77.558999999999997"/>
  </r>
  <r>
    <n v="19"/>
    <s v="Linda Franklin"/>
    <s v="F"/>
    <n v="47"/>
    <s v="Killed"/>
    <d v="2002-10-14T00:00:00"/>
    <n v="240"/>
    <x v="3"/>
    <x v="4"/>
    <n v="3"/>
    <s v="2119"/>
    <x v="9"/>
    <s v="Night"/>
    <s v="Weekday"/>
    <s v="Falls Church, Virginia"/>
    <s v="Arlington Blvd &amp; Patrick Dr"/>
    <s v="Home Depot"/>
    <n v="38.868600000000001"/>
    <n v="-77.1499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247B4-C476-4C9C-B86D-08E451BA7F1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11" firstHeaderRow="1" firstDataRow="2" firstDataCol="1"/>
  <pivotFields count="19">
    <pivotField showAll="0"/>
    <pivotField showAll="0"/>
    <pivotField showAll="0"/>
    <pivotField showAll="0"/>
    <pivotField showAll="0"/>
    <pivotField numFmtId="14" showAll="0"/>
    <pivotField numFmtId="2" showAll="0"/>
    <pivotField axis="axisRow" showAll="0">
      <items count="7">
        <item x="3"/>
        <item x="1"/>
        <item x="4"/>
        <item x="2"/>
        <item x="5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dataField="1" showAll="0">
      <items count="13">
        <item x="3"/>
        <item x="6"/>
        <item x="7"/>
        <item x="8"/>
        <item x="2"/>
        <item x="1"/>
        <item x="10"/>
        <item x="5"/>
        <item x="4"/>
        <item x="0"/>
        <item x="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Hour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2C03-0CCC-4777-B3D8-D7838134F7EF}">
  <sheetPr>
    <outlinePr summaryBelow="0" summaryRight="0"/>
  </sheetPr>
  <dimension ref="A1:S30"/>
  <sheetViews>
    <sheetView tabSelected="1" topLeftCell="A7" workbookViewId="0">
      <selection activeCell="O24" sqref="O24"/>
    </sheetView>
  </sheetViews>
  <sheetFormatPr defaultColWidth="12.6328125" defaultRowHeight="15.75" customHeight="1"/>
  <cols>
    <col min="1" max="1" width="8.7265625" bestFit="1" customWidth="1"/>
    <col min="2" max="2" width="19.08984375" bestFit="1" customWidth="1"/>
    <col min="3" max="3" width="7" bestFit="1" customWidth="1"/>
    <col min="4" max="4" width="3.90625" customWidth="1"/>
    <col min="5" max="5" width="6.81640625" bestFit="1" customWidth="1"/>
    <col min="6" max="6" width="10.453125" bestFit="1" customWidth="1"/>
    <col min="7" max="7" width="11.6328125" style="20" bestFit="1" customWidth="1"/>
    <col min="8" max="9" width="11.6328125" style="20" customWidth="1"/>
    <col min="10" max="10" width="7.26953125" style="20" bestFit="1" customWidth="1"/>
    <col min="11" max="11" width="5.54296875" style="16" bestFit="1" customWidth="1"/>
    <col min="12" max="12" width="5.54296875" style="20" customWidth="1"/>
    <col min="13" max="13" width="7.90625" style="20" bestFit="1" customWidth="1"/>
    <col min="14" max="14" width="8.81640625" style="20" bestFit="1" customWidth="1"/>
    <col min="15" max="15" width="20.36328125" bestFit="1" customWidth="1"/>
    <col min="16" max="16" width="27.7265625" bestFit="1" customWidth="1"/>
    <col min="17" max="17" width="27.08984375" bestFit="1" customWidth="1"/>
    <col min="18" max="18" width="7.81640625" bestFit="1" customWidth="1"/>
    <col min="19" max="19" width="9.453125" bestFit="1" customWidth="1"/>
  </cols>
  <sheetData>
    <row r="1" spans="1:19" ht="14.5">
      <c r="A1" s="21" t="s">
        <v>106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2" t="s">
        <v>107</v>
      </c>
      <c r="H1" s="22" t="s">
        <v>108</v>
      </c>
      <c r="I1" s="22" t="s">
        <v>109</v>
      </c>
      <c r="J1" s="22" t="s">
        <v>110</v>
      </c>
      <c r="K1" s="13" t="s">
        <v>5</v>
      </c>
      <c r="L1" s="22" t="s">
        <v>112</v>
      </c>
      <c r="M1" s="22" t="s">
        <v>113</v>
      </c>
      <c r="N1" s="22" t="s">
        <v>114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1:19" ht="14.5">
      <c r="A2">
        <v>1</v>
      </c>
      <c r="B2" s="9" t="s">
        <v>11</v>
      </c>
      <c r="C2" s="9" t="s">
        <v>12</v>
      </c>
      <c r="D2" s="8">
        <v>21</v>
      </c>
      <c r="E2" s="9" t="s">
        <v>13</v>
      </c>
      <c r="F2" s="4">
        <v>37303</v>
      </c>
      <c r="G2" s="19">
        <v>0</v>
      </c>
      <c r="H2" s="19" t="str">
        <f>TEXT(F2,"dddd")</f>
        <v>Saturday</v>
      </c>
      <c r="I2" s="19" t="str">
        <f>TEXT(F2,"mmmm")</f>
        <v>February</v>
      </c>
      <c r="J2" s="23" t="s">
        <v>111</v>
      </c>
      <c r="K2" s="14">
        <v>1900</v>
      </c>
      <c r="L2" s="23" t="str">
        <f>LEFT(K2,2)</f>
        <v>19</v>
      </c>
      <c r="M2" s="29" t="s">
        <v>117</v>
      </c>
      <c r="N2" s="23" t="str">
        <f>IF(OR(H2="Sunday",H2="Saturday"),"Weekend","Weekday")</f>
        <v>Weekend</v>
      </c>
      <c r="O2" s="9" t="s">
        <v>14</v>
      </c>
      <c r="P2" s="9" t="s">
        <v>15</v>
      </c>
      <c r="Q2" s="9" t="s">
        <v>16</v>
      </c>
      <c r="R2" s="8">
        <v>47.249400000000001</v>
      </c>
      <c r="S2" s="8">
        <v>-122.5269</v>
      </c>
    </row>
    <row r="3" spans="1:19" ht="14.5">
      <c r="A3">
        <v>2</v>
      </c>
      <c r="B3" s="9" t="s">
        <v>17</v>
      </c>
      <c r="C3" s="9" t="s">
        <v>18</v>
      </c>
      <c r="D3" s="8">
        <v>60</v>
      </c>
      <c r="E3" s="9" t="s">
        <v>13</v>
      </c>
      <c r="F3" s="4">
        <v>37334</v>
      </c>
      <c r="G3" s="19">
        <f>F3-$F$2</f>
        <v>31</v>
      </c>
      <c r="H3" s="19" t="str">
        <f t="shared" ref="H3:H20" si="0">TEXT(F3,"dddd")</f>
        <v>Tuesday</v>
      </c>
      <c r="I3" s="19" t="str">
        <f t="shared" ref="I3:I20" si="1">TEXT(F3,"mmmm")</f>
        <v>March</v>
      </c>
      <c r="J3" s="19">
        <f>F3-F2</f>
        <v>31</v>
      </c>
      <c r="K3" s="17" t="s">
        <v>89</v>
      </c>
      <c r="L3" s="23" t="str">
        <f t="shared" ref="L3:L20" si="2">LEFT(K3,2)</f>
        <v>12</v>
      </c>
      <c r="M3" s="30" t="s">
        <v>113</v>
      </c>
      <c r="N3" s="25" t="str">
        <f t="shared" ref="N3:N20" si="3">IF(OR(H3="Sunday",H3="Saturday"),"Weekend","Weekday")</f>
        <v>Weekday</v>
      </c>
      <c r="O3" s="9" t="s">
        <v>19</v>
      </c>
      <c r="P3" s="9" t="s">
        <v>15</v>
      </c>
      <c r="Q3" s="9" t="s">
        <v>20</v>
      </c>
      <c r="R3" s="8">
        <v>32.156100000000002</v>
      </c>
      <c r="S3" s="8">
        <v>-111.0239</v>
      </c>
    </row>
    <row r="4" spans="1:19" ht="14.5">
      <c r="A4">
        <v>3</v>
      </c>
      <c r="B4" s="9" t="s">
        <v>21</v>
      </c>
      <c r="C4" s="9" t="s">
        <v>18</v>
      </c>
      <c r="D4" s="8">
        <v>51</v>
      </c>
      <c r="E4" s="9" t="s">
        <v>22</v>
      </c>
      <c r="F4" s="4">
        <v>37469</v>
      </c>
      <c r="G4" s="19">
        <f t="shared" ref="G4:G20" si="4">F4-$F$2</f>
        <v>166</v>
      </c>
      <c r="H4" s="19" t="str">
        <f t="shared" si="0"/>
        <v>Thursday</v>
      </c>
      <c r="I4" s="19" t="str">
        <f t="shared" si="1"/>
        <v>August</v>
      </c>
      <c r="J4" s="19">
        <f t="shared" ref="J4:J20" si="5">F4-F3</f>
        <v>135</v>
      </c>
      <c r="K4" s="17" t="s">
        <v>89</v>
      </c>
      <c r="L4" s="23" t="str">
        <f t="shared" si="2"/>
        <v>12</v>
      </c>
      <c r="M4" s="23" t="s">
        <v>113</v>
      </c>
      <c r="N4" s="25" t="str">
        <f t="shared" si="3"/>
        <v>Weekday</v>
      </c>
      <c r="O4" s="9" t="s">
        <v>23</v>
      </c>
      <c r="P4" s="9" t="s">
        <v>15</v>
      </c>
      <c r="Q4" s="9" t="s">
        <v>24</v>
      </c>
      <c r="R4" s="8">
        <v>30.5044</v>
      </c>
      <c r="S4" s="8">
        <v>-90.492500000000007</v>
      </c>
    </row>
    <row r="5" spans="1:19" ht="14.5">
      <c r="A5">
        <v>4</v>
      </c>
      <c r="B5" s="9" t="s">
        <v>25</v>
      </c>
      <c r="C5" s="9" t="s">
        <v>18</v>
      </c>
      <c r="D5" s="8">
        <v>55</v>
      </c>
      <c r="E5" s="9" t="s">
        <v>22</v>
      </c>
      <c r="F5" s="4">
        <v>37504</v>
      </c>
      <c r="G5" s="19">
        <f t="shared" si="4"/>
        <v>201</v>
      </c>
      <c r="H5" s="19" t="str">
        <f t="shared" si="0"/>
        <v>Thursday</v>
      </c>
      <c r="I5" s="19" t="str">
        <f t="shared" si="1"/>
        <v>September</v>
      </c>
      <c r="J5" s="19">
        <f t="shared" si="5"/>
        <v>35</v>
      </c>
      <c r="K5" s="17" t="s">
        <v>90</v>
      </c>
      <c r="L5" s="23" t="str">
        <f t="shared" si="2"/>
        <v>10</v>
      </c>
      <c r="M5" s="23" t="s">
        <v>118</v>
      </c>
      <c r="N5" s="25" t="str">
        <f t="shared" si="3"/>
        <v>Weekday</v>
      </c>
      <c r="O5" s="9" t="s">
        <v>26</v>
      </c>
      <c r="P5" s="9" t="s">
        <v>27</v>
      </c>
      <c r="Q5" s="9" t="s">
        <v>28</v>
      </c>
      <c r="R5" s="8">
        <v>38.764600000000002</v>
      </c>
      <c r="S5" s="8">
        <v>-76.887100000000004</v>
      </c>
    </row>
    <row r="6" spans="1:19" ht="14.5">
      <c r="A6">
        <v>5</v>
      </c>
      <c r="B6" s="9" t="s">
        <v>29</v>
      </c>
      <c r="C6" s="9" t="s">
        <v>18</v>
      </c>
      <c r="D6" s="8">
        <v>41</v>
      </c>
      <c r="E6" s="9" t="s">
        <v>13</v>
      </c>
      <c r="F6" s="4">
        <v>37520</v>
      </c>
      <c r="G6" s="19">
        <f t="shared" si="4"/>
        <v>217</v>
      </c>
      <c r="H6" s="19" t="str">
        <f t="shared" si="0"/>
        <v>Saturday</v>
      </c>
      <c r="I6" s="19" t="str">
        <f t="shared" si="1"/>
        <v>September</v>
      </c>
      <c r="J6" s="19">
        <f t="shared" si="5"/>
        <v>16</v>
      </c>
      <c r="K6" s="14" t="s">
        <v>91</v>
      </c>
      <c r="L6" s="23" t="str">
        <f t="shared" si="2"/>
        <v>00</v>
      </c>
      <c r="M6" s="29" t="s">
        <v>117</v>
      </c>
      <c r="N6" s="23" t="str">
        <f t="shared" si="3"/>
        <v>Weekend</v>
      </c>
      <c r="O6" s="9" t="s">
        <v>30</v>
      </c>
      <c r="P6" s="9" t="s">
        <v>31</v>
      </c>
      <c r="Q6" s="9" t="s">
        <v>32</v>
      </c>
      <c r="R6" s="8">
        <v>33.750100000000003</v>
      </c>
      <c r="S6" s="8">
        <v>-84.4542</v>
      </c>
    </row>
    <row r="7" spans="1:19" ht="14.5">
      <c r="A7">
        <v>6</v>
      </c>
      <c r="B7" s="9" t="s">
        <v>33</v>
      </c>
      <c r="C7" s="9" t="s">
        <v>12</v>
      </c>
      <c r="D7" s="8">
        <v>52</v>
      </c>
      <c r="E7" s="9" t="s">
        <v>13</v>
      </c>
      <c r="F7" s="4">
        <v>37520</v>
      </c>
      <c r="G7" s="19">
        <f t="shared" si="4"/>
        <v>217</v>
      </c>
      <c r="H7" s="19" t="str">
        <f t="shared" si="0"/>
        <v>Saturday</v>
      </c>
      <c r="I7" s="19" t="str">
        <f t="shared" si="1"/>
        <v>September</v>
      </c>
      <c r="J7" s="19">
        <f t="shared" si="5"/>
        <v>0</v>
      </c>
      <c r="K7" s="14" t="s">
        <v>92</v>
      </c>
      <c r="L7" s="23" t="str">
        <f t="shared" si="2"/>
        <v>19</v>
      </c>
      <c r="M7" s="29" t="s">
        <v>117</v>
      </c>
      <c r="N7" s="23" t="str">
        <f t="shared" si="3"/>
        <v>Weekend</v>
      </c>
      <c r="O7" s="9" t="s">
        <v>34</v>
      </c>
      <c r="P7" s="9" t="s">
        <v>15</v>
      </c>
      <c r="Q7" s="9" t="s">
        <v>35</v>
      </c>
      <c r="R7" s="8">
        <v>32.344000000000001</v>
      </c>
      <c r="S7" s="8">
        <v>-86.386099999999999</v>
      </c>
    </row>
    <row r="8" spans="1:19" ht="14.5">
      <c r="A8">
        <v>7</v>
      </c>
      <c r="B8" s="9" t="s">
        <v>36</v>
      </c>
      <c r="C8" s="9" t="s">
        <v>12</v>
      </c>
      <c r="D8" s="8">
        <v>45</v>
      </c>
      <c r="E8" s="9" t="s">
        <v>13</v>
      </c>
      <c r="F8" s="4">
        <v>37522</v>
      </c>
      <c r="G8" s="19">
        <f t="shared" si="4"/>
        <v>219</v>
      </c>
      <c r="H8" s="24" t="str">
        <f t="shared" si="0"/>
        <v>Monday</v>
      </c>
      <c r="I8" s="19" t="str">
        <f t="shared" si="1"/>
        <v>September</v>
      </c>
      <c r="J8" s="19">
        <f t="shared" si="5"/>
        <v>2</v>
      </c>
      <c r="K8" s="14" t="s">
        <v>93</v>
      </c>
      <c r="L8" s="23" t="str">
        <f t="shared" si="2"/>
        <v>18</v>
      </c>
      <c r="M8" s="29" t="s">
        <v>117</v>
      </c>
      <c r="N8" s="25" t="str">
        <f t="shared" si="3"/>
        <v>Weekday</v>
      </c>
      <c r="O8" s="9" t="s">
        <v>37</v>
      </c>
      <c r="P8" s="9" t="s">
        <v>38</v>
      </c>
      <c r="Q8" s="9" t="s">
        <v>39</v>
      </c>
      <c r="R8" s="8">
        <v>30.451000000000001</v>
      </c>
      <c r="S8" s="8">
        <v>-91.150800000000004</v>
      </c>
    </row>
    <row r="9" spans="1:19" ht="14.5">
      <c r="A9">
        <v>8</v>
      </c>
      <c r="B9" s="7" t="s">
        <v>40</v>
      </c>
      <c r="C9" s="7" t="s">
        <v>12</v>
      </c>
      <c r="D9" s="7"/>
      <c r="E9" s="9" t="s">
        <v>22</v>
      </c>
      <c r="F9" s="4">
        <v>37531</v>
      </c>
      <c r="G9" s="19">
        <f t="shared" si="4"/>
        <v>228</v>
      </c>
      <c r="H9" s="19" t="str">
        <f t="shared" si="0"/>
        <v>Wednesday</v>
      </c>
      <c r="I9" s="19" t="str">
        <f t="shared" si="1"/>
        <v>October</v>
      </c>
      <c r="J9" s="19">
        <f t="shared" si="5"/>
        <v>9</v>
      </c>
      <c r="K9" s="14" t="s">
        <v>94</v>
      </c>
      <c r="L9" s="23" t="str">
        <f t="shared" si="2"/>
        <v>17</v>
      </c>
      <c r="M9" s="30" t="s">
        <v>113</v>
      </c>
      <c r="N9" s="25" t="str">
        <f t="shared" si="3"/>
        <v>Weekday</v>
      </c>
      <c r="O9" s="7" t="s">
        <v>41</v>
      </c>
      <c r="P9" s="7" t="s">
        <v>42</v>
      </c>
      <c r="Q9" s="7" t="s">
        <v>43</v>
      </c>
      <c r="R9" s="8">
        <v>39.082000000000001</v>
      </c>
      <c r="S9" s="8">
        <v>-77.078599999999994</v>
      </c>
    </row>
    <row r="10" spans="1:19" ht="14.5">
      <c r="A10">
        <v>9</v>
      </c>
      <c r="B10" s="9" t="s">
        <v>44</v>
      </c>
      <c r="C10" s="9" t="s">
        <v>18</v>
      </c>
      <c r="D10" s="8">
        <v>55</v>
      </c>
      <c r="E10" s="9" t="s">
        <v>13</v>
      </c>
      <c r="F10" s="4">
        <v>37531</v>
      </c>
      <c r="G10" s="19">
        <f t="shared" si="4"/>
        <v>228</v>
      </c>
      <c r="H10" s="19" t="str">
        <f t="shared" si="0"/>
        <v>Wednesday</v>
      </c>
      <c r="I10" s="19" t="str">
        <f t="shared" si="1"/>
        <v>October</v>
      </c>
      <c r="J10" s="19">
        <f t="shared" si="5"/>
        <v>0</v>
      </c>
      <c r="K10" s="14" t="s">
        <v>93</v>
      </c>
      <c r="L10" s="23" t="str">
        <f t="shared" si="2"/>
        <v>18</v>
      </c>
      <c r="M10" s="29" t="s">
        <v>117</v>
      </c>
      <c r="N10" s="25" t="str">
        <f t="shared" si="3"/>
        <v>Weekday</v>
      </c>
      <c r="O10" s="9" t="s">
        <v>45</v>
      </c>
      <c r="P10" s="9" t="s">
        <v>46</v>
      </c>
      <c r="Q10" s="9" t="s">
        <v>47</v>
      </c>
      <c r="R10" s="8">
        <v>39.060299999999998</v>
      </c>
      <c r="S10" s="8">
        <v>-77.047300000000007</v>
      </c>
    </row>
    <row r="11" spans="1:19" ht="14.5">
      <c r="A11">
        <v>10</v>
      </c>
      <c r="B11" s="9" t="s">
        <v>48</v>
      </c>
      <c r="C11" s="9" t="s">
        <v>18</v>
      </c>
      <c r="D11" s="8">
        <v>39</v>
      </c>
      <c r="E11" s="9" t="s">
        <v>13</v>
      </c>
      <c r="F11" s="4">
        <v>37532</v>
      </c>
      <c r="G11" s="19">
        <f t="shared" si="4"/>
        <v>229</v>
      </c>
      <c r="H11" s="19" t="str">
        <f t="shared" si="0"/>
        <v>Thursday</v>
      </c>
      <c r="I11" s="19" t="str">
        <f t="shared" si="1"/>
        <v>October</v>
      </c>
      <c r="J11" s="19">
        <f t="shared" si="5"/>
        <v>1</v>
      </c>
      <c r="K11" s="14" t="s">
        <v>95</v>
      </c>
      <c r="L11" s="23" t="str">
        <f t="shared" si="2"/>
        <v>07</v>
      </c>
      <c r="M11" s="30" t="s">
        <v>118</v>
      </c>
      <c r="N11" s="25" t="str">
        <f t="shared" si="3"/>
        <v>Weekday</v>
      </c>
      <c r="O11" s="9" t="s">
        <v>49</v>
      </c>
      <c r="P11" s="9" t="s">
        <v>50</v>
      </c>
      <c r="Q11" s="9" t="s">
        <v>51</v>
      </c>
      <c r="R11" s="8">
        <v>39.043900000000001</v>
      </c>
      <c r="S11" s="8">
        <v>-77.110399999999998</v>
      </c>
    </row>
    <row r="12" spans="1:19" ht="14.5">
      <c r="A12">
        <v>11</v>
      </c>
      <c r="B12" s="9" t="s">
        <v>52</v>
      </c>
      <c r="C12" s="9" t="s">
        <v>18</v>
      </c>
      <c r="D12" s="8">
        <v>54</v>
      </c>
      <c r="E12" s="9" t="s">
        <v>13</v>
      </c>
      <c r="F12" s="4">
        <v>37532</v>
      </c>
      <c r="G12" s="19">
        <f t="shared" si="4"/>
        <v>229</v>
      </c>
      <c r="H12" s="19" t="str">
        <f t="shared" si="0"/>
        <v>Thursday</v>
      </c>
      <c r="I12" s="19" t="str">
        <f t="shared" si="1"/>
        <v>October</v>
      </c>
      <c r="J12" s="19">
        <f t="shared" si="5"/>
        <v>0</v>
      </c>
      <c r="K12" s="14" t="s">
        <v>96</v>
      </c>
      <c r="L12" s="23" t="str">
        <f t="shared" si="2"/>
        <v>08</v>
      </c>
      <c r="M12" s="23" t="s">
        <v>118</v>
      </c>
      <c r="N12" s="25" t="str">
        <f t="shared" si="3"/>
        <v>Weekday</v>
      </c>
      <c r="O12" s="9" t="s">
        <v>41</v>
      </c>
      <c r="P12" s="9" t="s">
        <v>53</v>
      </c>
      <c r="Q12" s="9" t="s">
        <v>54</v>
      </c>
      <c r="R12" s="8">
        <v>39.0807</v>
      </c>
      <c r="S12" s="8">
        <v>-77.079899999999995</v>
      </c>
    </row>
    <row r="13" spans="1:19" ht="14.5">
      <c r="A13">
        <v>12</v>
      </c>
      <c r="B13" s="9" t="s">
        <v>55</v>
      </c>
      <c r="C13" s="9" t="s">
        <v>12</v>
      </c>
      <c r="D13" s="8">
        <v>34</v>
      </c>
      <c r="E13" s="9" t="s">
        <v>13</v>
      </c>
      <c r="F13" s="4">
        <v>37532</v>
      </c>
      <c r="G13" s="19">
        <f t="shared" si="4"/>
        <v>229</v>
      </c>
      <c r="H13" s="19" t="str">
        <f t="shared" si="0"/>
        <v>Thursday</v>
      </c>
      <c r="I13" s="19" t="str">
        <f t="shared" si="1"/>
        <v>October</v>
      </c>
      <c r="J13" s="19">
        <f t="shared" si="5"/>
        <v>0</v>
      </c>
      <c r="K13" s="14" t="s">
        <v>97</v>
      </c>
      <c r="L13" s="23" t="str">
        <f t="shared" si="2"/>
        <v>08</v>
      </c>
      <c r="M13" s="23" t="s">
        <v>118</v>
      </c>
      <c r="N13" s="25" t="str">
        <f t="shared" si="3"/>
        <v>Weekday</v>
      </c>
      <c r="O13" s="9" t="s">
        <v>56</v>
      </c>
      <c r="P13" s="9" t="s">
        <v>57</v>
      </c>
      <c r="Q13" s="9" t="s">
        <v>58</v>
      </c>
      <c r="R13" s="8">
        <v>39.101300000000002</v>
      </c>
      <c r="S13" s="8">
        <v>-77.072599999999994</v>
      </c>
    </row>
    <row r="14" spans="1:19" ht="14.5">
      <c r="A14">
        <v>13</v>
      </c>
      <c r="B14" s="9" t="s">
        <v>59</v>
      </c>
      <c r="C14" s="9" t="s">
        <v>12</v>
      </c>
      <c r="D14" s="8">
        <v>25</v>
      </c>
      <c r="E14" s="9" t="s">
        <v>13</v>
      </c>
      <c r="F14" s="4">
        <v>37532</v>
      </c>
      <c r="G14" s="19">
        <f t="shared" si="4"/>
        <v>229</v>
      </c>
      <c r="H14" s="19" t="str">
        <f t="shared" si="0"/>
        <v>Thursday</v>
      </c>
      <c r="I14" s="19" t="str">
        <f t="shared" si="1"/>
        <v>October</v>
      </c>
      <c r="J14" s="19">
        <f t="shared" si="5"/>
        <v>0</v>
      </c>
      <c r="K14" s="14" t="s">
        <v>98</v>
      </c>
      <c r="L14" s="23" t="str">
        <f t="shared" si="2"/>
        <v>09</v>
      </c>
      <c r="M14" s="23" t="s">
        <v>118</v>
      </c>
      <c r="N14" s="25" t="str">
        <f t="shared" si="3"/>
        <v>Weekday</v>
      </c>
      <c r="O14" s="9" t="s">
        <v>60</v>
      </c>
      <c r="P14" s="9" t="s">
        <v>61</v>
      </c>
      <c r="Q14" s="9" t="s">
        <v>62</v>
      </c>
      <c r="R14" s="8">
        <v>39.027999999999999</v>
      </c>
      <c r="S14" s="8">
        <v>-77.076099999999997</v>
      </c>
    </row>
    <row r="15" spans="1:19" ht="14.5">
      <c r="A15">
        <v>14</v>
      </c>
      <c r="B15" s="9" t="s">
        <v>63</v>
      </c>
      <c r="C15" s="9" t="s">
        <v>18</v>
      </c>
      <c r="D15" s="8">
        <v>72</v>
      </c>
      <c r="E15" s="9" t="s">
        <v>13</v>
      </c>
      <c r="F15" s="4">
        <v>37532</v>
      </c>
      <c r="G15" s="19">
        <f t="shared" si="4"/>
        <v>229</v>
      </c>
      <c r="H15" s="19" t="str">
        <f t="shared" si="0"/>
        <v>Thursday</v>
      </c>
      <c r="I15" s="19" t="str">
        <f t="shared" si="1"/>
        <v>October</v>
      </c>
      <c r="J15" s="19">
        <f t="shared" si="5"/>
        <v>0</v>
      </c>
      <c r="K15" s="14" t="s">
        <v>99</v>
      </c>
      <c r="L15" s="23" t="str">
        <f t="shared" si="2"/>
        <v>21</v>
      </c>
      <c r="M15" s="29" t="s">
        <v>117</v>
      </c>
      <c r="N15" s="25" t="str">
        <f t="shared" si="3"/>
        <v>Weekday</v>
      </c>
      <c r="O15" s="9" t="s">
        <v>64</v>
      </c>
      <c r="P15" s="9" t="s">
        <v>65</v>
      </c>
      <c r="Q15" s="9" t="s">
        <v>66</v>
      </c>
      <c r="R15" s="8">
        <v>38.984000000000002</v>
      </c>
      <c r="S15" s="8">
        <v>-77.026600000000002</v>
      </c>
    </row>
    <row r="16" spans="1:19" ht="14.5">
      <c r="A16">
        <v>15</v>
      </c>
      <c r="B16" s="9" t="s">
        <v>67</v>
      </c>
      <c r="C16" s="9" t="s">
        <v>12</v>
      </c>
      <c r="D16" s="8">
        <v>43</v>
      </c>
      <c r="E16" s="9" t="s">
        <v>22</v>
      </c>
      <c r="F16" s="4">
        <v>37533</v>
      </c>
      <c r="G16" s="19">
        <f t="shared" si="4"/>
        <v>230</v>
      </c>
      <c r="H16" s="19" t="str">
        <f t="shared" si="0"/>
        <v>Friday</v>
      </c>
      <c r="I16" s="19" t="str">
        <f t="shared" si="1"/>
        <v>October</v>
      </c>
      <c r="J16" s="19">
        <f t="shared" si="5"/>
        <v>1</v>
      </c>
      <c r="K16" s="14" t="s">
        <v>100</v>
      </c>
      <c r="L16" s="23" t="str">
        <f t="shared" si="2"/>
        <v>14</v>
      </c>
      <c r="M16" s="30" t="s">
        <v>113</v>
      </c>
      <c r="N16" s="25" t="str">
        <f t="shared" si="3"/>
        <v>Weekday</v>
      </c>
      <c r="O16" s="9" t="s">
        <v>68</v>
      </c>
      <c r="P16" s="9" t="s">
        <v>69</v>
      </c>
      <c r="Q16" s="9" t="s">
        <v>43</v>
      </c>
      <c r="R16" s="8">
        <v>38.295000000000002</v>
      </c>
      <c r="S16" s="8">
        <v>-77.514200000000002</v>
      </c>
    </row>
    <row r="17" spans="1:19" ht="14.5">
      <c r="A17">
        <v>16</v>
      </c>
      <c r="B17" s="9" t="s">
        <v>70</v>
      </c>
      <c r="C17" s="9" t="s">
        <v>18</v>
      </c>
      <c r="D17" s="8">
        <v>13</v>
      </c>
      <c r="E17" s="9" t="s">
        <v>22</v>
      </c>
      <c r="F17" s="4">
        <v>37536</v>
      </c>
      <c r="G17" s="19">
        <f t="shared" si="4"/>
        <v>233</v>
      </c>
      <c r="H17" s="24" t="str">
        <f t="shared" si="0"/>
        <v>Monday</v>
      </c>
      <c r="I17" s="19" t="str">
        <f t="shared" si="1"/>
        <v>October</v>
      </c>
      <c r="J17" s="19">
        <f t="shared" si="5"/>
        <v>3</v>
      </c>
      <c r="K17" s="14" t="s">
        <v>101</v>
      </c>
      <c r="L17" s="23" t="str">
        <f t="shared" si="2"/>
        <v>08</v>
      </c>
      <c r="M17" s="23" t="s">
        <v>118</v>
      </c>
      <c r="N17" s="25" t="str">
        <f t="shared" si="3"/>
        <v>Weekday</v>
      </c>
      <c r="O17" s="9" t="s">
        <v>71</v>
      </c>
      <c r="P17" s="9" t="s">
        <v>72</v>
      </c>
      <c r="Q17" s="9" t="s">
        <v>73</v>
      </c>
      <c r="R17" s="8">
        <v>38.958399999999997</v>
      </c>
      <c r="S17" s="8">
        <v>-76.745099999999994</v>
      </c>
    </row>
    <row r="18" spans="1:19" ht="14.5">
      <c r="A18">
        <v>17</v>
      </c>
      <c r="B18" s="9" t="s">
        <v>74</v>
      </c>
      <c r="C18" s="9" t="s">
        <v>18</v>
      </c>
      <c r="D18" s="8">
        <v>53</v>
      </c>
      <c r="E18" s="9" t="s">
        <v>13</v>
      </c>
      <c r="F18" s="4">
        <v>37538</v>
      </c>
      <c r="G18" s="19">
        <f t="shared" si="4"/>
        <v>235</v>
      </c>
      <c r="H18" s="19" t="str">
        <f t="shared" si="0"/>
        <v>Wednesday</v>
      </c>
      <c r="I18" s="19" t="str">
        <f t="shared" si="1"/>
        <v>October</v>
      </c>
      <c r="J18" s="19">
        <f t="shared" si="5"/>
        <v>2</v>
      </c>
      <c r="K18" s="14" t="s">
        <v>102</v>
      </c>
      <c r="L18" s="23" t="str">
        <f t="shared" si="2"/>
        <v>20</v>
      </c>
      <c r="M18" s="29" t="s">
        <v>117</v>
      </c>
      <c r="N18" s="25" t="str">
        <f t="shared" si="3"/>
        <v>Weekday</v>
      </c>
      <c r="O18" s="9" t="s">
        <v>75</v>
      </c>
      <c r="P18" s="9" t="s">
        <v>76</v>
      </c>
      <c r="Q18" s="9" t="s">
        <v>77</v>
      </c>
      <c r="R18" s="8">
        <v>38.797699999999999</v>
      </c>
      <c r="S18" s="8">
        <v>-77.517499999999998</v>
      </c>
    </row>
    <row r="19" spans="1:19" ht="14.5">
      <c r="A19">
        <v>18</v>
      </c>
      <c r="B19" s="9" t="s">
        <v>78</v>
      </c>
      <c r="C19" s="9" t="s">
        <v>18</v>
      </c>
      <c r="D19" s="8">
        <v>53</v>
      </c>
      <c r="E19" s="9" t="s">
        <v>13</v>
      </c>
      <c r="F19" s="4">
        <v>37540</v>
      </c>
      <c r="G19" s="19">
        <f t="shared" si="4"/>
        <v>237</v>
      </c>
      <c r="H19" s="19" t="str">
        <f t="shared" si="0"/>
        <v>Friday</v>
      </c>
      <c r="I19" s="19" t="str">
        <f t="shared" si="1"/>
        <v>October</v>
      </c>
      <c r="J19" s="19">
        <f t="shared" si="5"/>
        <v>2</v>
      </c>
      <c r="K19" s="14" t="s">
        <v>103</v>
      </c>
      <c r="L19" s="23" t="str">
        <f t="shared" si="2"/>
        <v>09</v>
      </c>
      <c r="M19" s="30" t="s">
        <v>118</v>
      </c>
      <c r="N19" s="25" t="str">
        <f t="shared" si="3"/>
        <v>Weekday</v>
      </c>
      <c r="O19" s="9" t="s">
        <v>68</v>
      </c>
      <c r="P19" s="9" t="s">
        <v>79</v>
      </c>
      <c r="Q19" s="9" t="s">
        <v>80</v>
      </c>
      <c r="R19" s="8">
        <v>38.234999999999999</v>
      </c>
      <c r="S19" s="8">
        <v>-77.558999999999997</v>
      </c>
    </row>
    <row r="20" spans="1:19" ht="14.5">
      <c r="A20">
        <v>19</v>
      </c>
      <c r="B20" s="9" t="s">
        <v>81</v>
      </c>
      <c r="C20" s="9" t="s">
        <v>12</v>
      </c>
      <c r="D20" s="8">
        <v>47</v>
      </c>
      <c r="E20" s="9" t="s">
        <v>13</v>
      </c>
      <c r="F20" s="4">
        <v>37543</v>
      </c>
      <c r="G20" s="19">
        <f t="shared" si="4"/>
        <v>240</v>
      </c>
      <c r="H20" s="24" t="str">
        <f t="shared" si="0"/>
        <v>Monday</v>
      </c>
      <c r="I20" s="19" t="str">
        <f t="shared" si="1"/>
        <v>October</v>
      </c>
      <c r="J20" s="19">
        <f t="shared" si="5"/>
        <v>3</v>
      </c>
      <c r="K20" s="14" t="s">
        <v>104</v>
      </c>
      <c r="L20" s="23" t="str">
        <f t="shared" si="2"/>
        <v>21</v>
      </c>
      <c r="M20" s="29" t="s">
        <v>117</v>
      </c>
      <c r="N20" s="25" t="str">
        <f t="shared" si="3"/>
        <v>Weekday</v>
      </c>
      <c r="O20" s="9" t="s">
        <v>82</v>
      </c>
      <c r="P20" s="9" t="s">
        <v>83</v>
      </c>
      <c r="Q20" s="9" t="s">
        <v>84</v>
      </c>
      <c r="R20" s="8">
        <v>38.868600000000001</v>
      </c>
      <c r="S20" s="8">
        <v>-77.149900000000002</v>
      </c>
    </row>
    <row r="21" spans="1:19" s="26" customFormat="1" ht="15.75" customHeight="1">
      <c r="A21" s="26">
        <v>20</v>
      </c>
      <c r="F21" s="36">
        <f>F20+O29</f>
        <v>37547.203738644057</v>
      </c>
      <c r="G21" s="27"/>
      <c r="H21" s="27" t="str">
        <f>TEXT(F21,"dddd")</f>
        <v>Friday</v>
      </c>
      <c r="I21" s="27" t="s">
        <v>116</v>
      </c>
      <c r="J21" s="27"/>
      <c r="K21" s="28"/>
      <c r="L21" s="27"/>
      <c r="M21" s="31"/>
      <c r="N21" s="27" t="s">
        <v>115</v>
      </c>
    </row>
    <row r="24" spans="1:19" ht="15.75" customHeight="1">
      <c r="M24" s="37" t="s">
        <v>141</v>
      </c>
      <c r="O24" s="38" t="s">
        <v>148</v>
      </c>
    </row>
    <row r="25" spans="1:19" ht="15.75" customHeight="1">
      <c r="M25" s="20">
        <f>AVERAGE(J3:J20)</f>
        <v>13.333333333333334</v>
      </c>
      <c r="N25" s="35" t="s">
        <v>142</v>
      </c>
      <c r="O25" s="20">
        <f>AVERAGE(J9:J20)</f>
        <v>1.75</v>
      </c>
    </row>
    <row r="26" spans="1:19" ht="15.75" customHeight="1">
      <c r="M26" s="20">
        <f>MEDIAN(J3:J20)</f>
        <v>2</v>
      </c>
      <c r="N26" s="35" t="s">
        <v>143</v>
      </c>
      <c r="O26" s="20">
        <f>MEDIAN(J9:J20)</f>
        <v>1</v>
      </c>
    </row>
    <row r="27" spans="1:19" ht="15.75" customHeight="1">
      <c r="M27" s="20">
        <f>SKEW(J3:J20)</f>
        <v>3.566201747717848</v>
      </c>
      <c r="N27" s="35" t="s">
        <v>144</v>
      </c>
      <c r="O27">
        <f>SKEW(J9:J20)</f>
        <v>2.3160342623145342</v>
      </c>
    </row>
    <row r="28" spans="1:19" ht="15.75" customHeight="1">
      <c r="M28" s="20">
        <f>_xlfn.STDEV.P(J3:J20)</f>
        <v>31.25166662222459</v>
      </c>
      <c r="N28" s="35" t="s">
        <v>145</v>
      </c>
      <c r="O28">
        <f>_xlfn.STDEV.P(J9:J20)</f>
        <v>2.4537386440559095</v>
      </c>
    </row>
    <row r="29" spans="1:19" ht="15.75" customHeight="1">
      <c r="M29" s="20">
        <f>M25+(M28*0.5)</f>
        <v>28.959166644445631</v>
      </c>
      <c r="N29" s="35" t="s">
        <v>146</v>
      </c>
      <c r="O29" s="20">
        <f>O25+O28</f>
        <v>4.2037386440559095</v>
      </c>
    </row>
    <row r="30" spans="1:19" ht="15.75" customHeight="1">
      <c r="M30" s="20">
        <f>M25-(0.5*M28)</f>
        <v>-2.2924999777789612</v>
      </c>
      <c r="N30" s="35" t="s">
        <v>147</v>
      </c>
      <c r="O30">
        <v>0</v>
      </c>
    </row>
  </sheetData>
  <conditionalFormatting sqref="L2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38AF-649C-4820-BE3F-682D0A077095}">
  <dimension ref="A3:N11"/>
  <sheetViews>
    <sheetView workbookViewId="0">
      <selection activeCell="L8" sqref="L8"/>
    </sheetView>
  </sheetViews>
  <sheetFormatPr defaultRowHeight="12.5"/>
  <cols>
    <col min="1" max="1" width="13.08984375" bestFit="1" customWidth="1"/>
    <col min="2" max="2" width="15.90625" bestFit="1" customWidth="1"/>
    <col min="3" max="13" width="2.81640625" bestFit="1" customWidth="1"/>
    <col min="14" max="14" width="11.08984375" bestFit="1" customWidth="1"/>
  </cols>
  <sheetData>
    <row r="3" spans="1:14">
      <c r="A3" s="32" t="s">
        <v>133</v>
      </c>
      <c r="B3" s="32" t="s">
        <v>134</v>
      </c>
    </row>
    <row r="4" spans="1:14">
      <c r="A4" s="32" t="s">
        <v>119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120</v>
      </c>
    </row>
    <row r="5" spans="1:14">
      <c r="A5" s="33" t="s">
        <v>135</v>
      </c>
      <c r="B5" s="34"/>
      <c r="C5" s="34"/>
      <c r="D5" s="34">
        <v>1</v>
      </c>
      <c r="E5" s="34"/>
      <c r="F5" s="34"/>
      <c r="G5" s="34"/>
      <c r="H5" s="34"/>
      <c r="I5" s="34"/>
      <c r="J5" s="34">
        <v>1</v>
      </c>
      <c r="K5" s="34"/>
      <c r="L5" s="34"/>
      <c r="M5" s="34">
        <v>1</v>
      </c>
      <c r="N5" s="34">
        <v>3</v>
      </c>
    </row>
    <row r="6" spans="1:14">
      <c r="A6" s="33" t="s">
        <v>136</v>
      </c>
      <c r="B6" s="34"/>
      <c r="C6" s="34"/>
      <c r="D6" s="34"/>
      <c r="E6" s="34"/>
      <c r="F6" s="34"/>
      <c r="G6" s="34">
        <v>1</v>
      </c>
      <c r="H6" s="34"/>
      <c r="I6" s="34"/>
      <c r="J6" s="34"/>
      <c r="K6" s="34"/>
      <c r="L6" s="34"/>
      <c r="M6" s="34"/>
      <c r="N6" s="34">
        <v>1</v>
      </c>
    </row>
    <row r="7" spans="1:14">
      <c r="A7" s="33" t="s">
        <v>137</v>
      </c>
      <c r="B7" s="34"/>
      <c r="C7" s="34"/>
      <c r="D7" s="34"/>
      <c r="E7" s="34"/>
      <c r="F7" s="34"/>
      <c r="G7" s="34"/>
      <c r="H7" s="34"/>
      <c r="I7" s="34">
        <v>1</v>
      </c>
      <c r="J7" s="34">
        <v>1</v>
      </c>
      <c r="K7" s="34"/>
      <c r="L7" s="34">
        <v>1</v>
      </c>
      <c r="M7" s="34"/>
      <c r="N7" s="34">
        <v>3</v>
      </c>
    </row>
    <row r="8" spans="1:14">
      <c r="A8" s="33" t="s">
        <v>138</v>
      </c>
      <c r="B8" s="34"/>
      <c r="C8" s="34">
        <v>1</v>
      </c>
      <c r="D8" s="34">
        <v>2</v>
      </c>
      <c r="E8" s="34">
        <v>1</v>
      </c>
      <c r="F8" s="34">
        <v>1</v>
      </c>
      <c r="G8" s="34">
        <v>1</v>
      </c>
      <c r="H8" s="34"/>
      <c r="I8" s="34"/>
      <c r="J8" s="34"/>
      <c r="K8" s="34"/>
      <c r="L8" s="34"/>
      <c r="M8" s="34">
        <v>1</v>
      </c>
      <c r="N8" s="34">
        <v>7</v>
      </c>
    </row>
    <row r="9" spans="1:14">
      <c r="A9" s="33" t="s">
        <v>139</v>
      </c>
      <c r="B9" s="34"/>
      <c r="C9" s="34"/>
      <c r="D9" s="34"/>
      <c r="E9" s="34">
        <v>1</v>
      </c>
      <c r="F9" s="34"/>
      <c r="G9" s="34"/>
      <c r="H9" s="34">
        <v>1</v>
      </c>
      <c r="I9" s="34"/>
      <c r="J9" s="34"/>
      <c r="K9" s="34"/>
      <c r="L9" s="34"/>
      <c r="M9" s="34"/>
      <c r="N9" s="34">
        <v>2</v>
      </c>
    </row>
    <row r="10" spans="1:14">
      <c r="A10" s="33" t="s">
        <v>140</v>
      </c>
      <c r="B10" s="34">
        <v>1</v>
      </c>
      <c r="C10" s="34"/>
      <c r="D10" s="34"/>
      <c r="E10" s="34"/>
      <c r="F10" s="34"/>
      <c r="G10" s="34"/>
      <c r="H10" s="34"/>
      <c r="I10" s="34"/>
      <c r="J10" s="34"/>
      <c r="K10" s="34">
        <v>2</v>
      </c>
      <c r="L10" s="34"/>
      <c r="M10" s="34"/>
      <c r="N10" s="34">
        <v>3</v>
      </c>
    </row>
    <row r="11" spans="1:14">
      <c r="A11" s="33" t="s">
        <v>120</v>
      </c>
      <c r="B11" s="34">
        <v>1</v>
      </c>
      <c r="C11" s="34">
        <v>1</v>
      </c>
      <c r="D11" s="34">
        <v>3</v>
      </c>
      <c r="E11" s="34">
        <v>2</v>
      </c>
      <c r="F11" s="34">
        <v>1</v>
      </c>
      <c r="G11" s="34">
        <v>2</v>
      </c>
      <c r="H11" s="34">
        <v>1</v>
      </c>
      <c r="I11" s="34">
        <v>1</v>
      </c>
      <c r="J11" s="34">
        <v>2</v>
      </c>
      <c r="K11" s="34">
        <v>2</v>
      </c>
      <c r="L11" s="34">
        <v>1</v>
      </c>
      <c r="M11" s="34">
        <v>2</v>
      </c>
      <c r="N11" s="3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topLeftCell="A4" workbookViewId="0">
      <selection activeCell="G21" sqref="G21"/>
    </sheetView>
  </sheetViews>
  <sheetFormatPr defaultColWidth="12.6328125" defaultRowHeight="15.75" customHeight="1"/>
  <cols>
    <col min="1" max="1" width="8.7265625" bestFit="1" customWidth="1"/>
    <col min="2" max="2" width="19.08984375" bestFit="1" customWidth="1"/>
    <col min="3" max="3" width="7" bestFit="1" customWidth="1"/>
    <col min="4" max="4" width="3.90625" customWidth="1"/>
    <col min="5" max="5" width="6.81640625" bestFit="1" customWidth="1"/>
    <col min="6" max="6" width="10.453125" bestFit="1" customWidth="1"/>
    <col min="7" max="7" width="5.54296875" style="16" bestFit="1" customWidth="1"/>
    <col min="8" max="8" width="20.36328125" bestFit="1" customWidth="1"/>
    <col min="9" max="9" width="27.7265625" bestFit="1" customWidth="1"/>
    <col min="10" max="10" width="27.08984375" bestFit="1" customWidth="1"/>
    <col min="11" max="11" width="7.81640625" bestFit="1" customWidth="1"/>
    <col min="12" max="12" width="9.453125" bestFit="1" customWidth="1"/>
  </cols>
  <sheetData>
    <row r="1" spans="1:12">
      <c r="A1" s="18" t="s">
        <v>106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>
        <v>1</v>
      </c>
      <c r="B2" s="2" t="s">
        <v>11</v>
      </c>
      <c r="C2" s="2" t="s">
        <v>12</v>
      </c>
      <c r="D2" s="3">
        <v>21</v>
      </c>
      <c r="E2" s="2" t="s">
        <v>13</v>
      </c>
      <c r="F2" s="4">
        <v>37303</v>
      </c>
      <c r="G2" s="14">
        <v>1900</v>
      </c>
      <c r="H2" s="2" t="s">
        <v>14</v>
      </c>
      <c r="I2" s="2" t="s">
        <v>15</v>
      </c>
      <c r="J2" s="2" t="s">
        <v>16</v>
      </c>
      <c r="K2" s="3">
        <v>47.249400000000001</v>
      </c>
      <c r="L2" s="3">
        <v>-122.5269</v>
      </c>
    </row>
    <row r="3" spans="1:12">
      <c r="A3">
        <v>2</v>
      </c>
      <c r="B3" s="2" t="s">
        <v>17</v>
      </c>
      <c r="C3" s="2" t="s">
        <v>18</v>
      </c>
      <c r="D3" s="3">
        <v>60</v>
      </c>
      <c r="E3" s="2" t="s">
        <v>13</v>
      </c>
      <c r="F3" s="4">
        <v>37334</v>
      </c>
      <c r="G3" s="17" t="s">
        <v>89</v>
      </c>
      <c r="H3" s="2" t="s">
        <v>19</v>
      </c>
      <c r="I3" s="2" t="s">
        <v>15</v>
      </c>
      <c r="J3" s="2" t="s">
        <v>20</v>
      </c>
      <c r="K3" s="3">
        <v>32.156100000000002</v>
      </c>
      <c r="L3" s="3">
        <v>-111.0239</v>
      </c>
    </row>
    <row r="4" spans="1:12">
      <c r="A4">
        <v>3</v>
      </c>
      <c r="B4" s="2" t="s">
        <v>21</v>
      </c>
      <c r="C4" s="2" t="s">
        <v>18</v>
      </c>
      <c r="D4" s="3">
        <v>51</v>
      </c>
      <c r="E4" s="2" t="s">
        <v>22</v>
      </c>
      <c r="F4" s="4">
        <v>37469</v>
      </c>
      <c r="G4" s="17" t="s">
        <v>89</v>
      </c>
      <c r="H4" s="2" t="s">
        <v>23</v>
      </c>
      <c r="I4" s="2" t="s">
        <v>15</v>
      </c>
      <c r="J4" s="2" t="s">
        <v>24</v>
      </c>
      <c r="K4" s="3">
        <v>30.5044</v>
      </c>
      <c r="L4" s="3">
        <v>-90.492500000000007</v>
      </c>
    </row>
    <row r="5" spans="1:12">
      <c r="A5">
        <v>4</v>
      </c>
      <c r="B5" s="2" t="s">
        <v>25</v>
      </c>
      <c r="C5" s="2" t="s">
        <v>18</v>
      </c>
      <c r="D5" s="3">
        <v>55</v>
      </c>
      <c r="E5" s="2" t="s">
        <v>22</v>
      </c>
      <c r="F5" s="4">
        <v>37504</v>
      </c>
      <c r="G5" s="17" t="s">
        <v>90</v>
      </c>
      <c r="H5" s="2" t="s">
        <v>26</v>
      </c>
      <c r="I5" s="2" t="s">
        <v>27</v>
      </c>
      <c r="J5" s="2" t="s">
        <v>28</v>
      </c>
      <c r="K5" s="3">
        <v>38.764600000000002</v>
      </c>
      <c r="L5" s="3">
        <v>-76.887100000000004</v>
      </c>
    </row>
    <row r="6" spans="1:12">
      <c r="A6">
        <v>5</v>
      </c>
      <c r="B6" s="2" t="s">
        <v>29</v>
      </c>
      <c r="C6" s="2" t="s">
        <v>18</v>
      </c>
      <c r="D6" s="3">
        <v>41</v>
      </c>
      <c r="E6" s="2" t="s">
        <v>13</v>
      </c>
      <c r="F6" s="4">
        <v>37520</v>
      </c>
      <c r="G6" s="14" t="s">
        <v>91</v>
      </c>
      <c r="H6" s="2" t="s">
        <v>30</v>
      </c>
      <c r="I6" s="2" t="s">
        <v>31</v>
      </c>
      <c r="J6" s="2" t="s">
        <v>32</v>
      </c>
      <c r="K6" s="3">
        <v>33.750100000000003</v>
      </c>
      <c r="L6" s="3">
        <v>-84.4542</v>
      </c>
    </row>
    <row r="7" spans="1:12">
      <c r="A7">
        <v>6</v>
      </c>
      <c r="B7" s="2" t="s">
        <v>33</v>
      </c>
      <c r="C7" s="2" t="s">
        <v>12</v>
      </c>
      <c r="D7" s="3">
        <v>52</v>
      </c>
      <c r="E7" s="2" t="s">
        <v>13</v>
      </c>
      <c r="F7" s="4">
        <v>37520</v>
      </c>
      <c r="G7" s="14" t="s">
        <v>92</v>
      </c>
      <c r="H7" s="2" t="s">
        <v>34</v>
      </c>
      <c r="I7" s="2" t="s">
        <v>15</v>
      </c>
      <c r="J7" s="2" t="s">
        <v>35</v>
      </c>
      <c r="K7" s="3">
        <v>32.344000000000001</v>
      </c>
      <c r="L7" s="3">
        <v>-86.386099999999999</v>
      </c>
    </row>
    <row r="8" spans="1:12">
      <c r="A8">
        <v>7</v>
      </c>
      <c r="B8" s="2" t="s">
        <v>36</v>
      </c>
      <c r="C8" s="2" t="s">
        <v>12</v>
      </c>
      <c r="D8" s="3">
        <v>45</v>
      </c>
      <c r="E8" s="2" t="s">
        <v>13</v>
      </c>
      <c r="F8" s="4">
        <v>37522</v>
      </c>
      <c r="G8" s="14" t="s">
        <v>93</v>
      </c>
      <c r="H8" s="2" t="s">
        <v>37</v>
      </c>
      <c r="I8" s="2" t="s">
        <v>38</v>
      </c>
      <c r="J8" s="2" t="s">
        <v>39</v>
      </c>
      <c r="K8" s="3">
        <v>30.451000000000001</v>
      </c>
      <c r="L8" s="3">
        <v>-91.150800000000004</v>
      </c>
    </row>
    <row r="9" spans="1:12">
      <c r="A9">
        <v>8</v>
      </c>
      <c r="B9" s="5" t="s">
        <v>40</v>
      </c>
      <c r="C9" s="5" t="s">
        <v>12</v>
      </c>
      <c r="D9" s="6"/>
      <c r="E9" s="2" t="s">
        <v>22</v>
      </c>
      <c r="F9" s="4">
        <v>37531</v>
      </c>
      <c r="G9" s="14" t="s">
        <v>94</v>
      </c>
      <c r="H9" s="5" t="s">
        <v>41</v>
      </c>
      <c r="I9" s="7" t="s">
        <v>42</v>
      </c>
      <c r="J9" s="7" t="s">
        <v>43</v>
      </c>
      <c r="K9" s="8">
        <v>39.082000000000001</v>
      </c>
      <c r="L9" s="8">
        <v>-77.078599999999994</v>
      </c>
    </row>
    <row r="10" spans="1:12">
      <c r="A10">
        <v>9</v>
      </c>
      <c r="B10" s="2" t="s">
        <v>44</v>
      </c>
      <c r="C10" s="2" t="s">
        <v>18</v>
      </c>
      <c r="D10" s="3">
        <v>55</v>
      </c>
      <c r="E10" s="2" t="s">
        <v>13</v>
      </c>
      <c r="F10" s="4">
        <v>37531</v>
      </c>
      <c r="G10" s="14" t="s">
        <v>93</v>
      </c>
      <c r="H10" s="9" t="s">
        <v>45</v>
      </c>
      <c r="I10" s="9" t="s">
        <v>46</v>
      </c>
      <c r="J10" s="9" t="s">
        <v>47</v>
      </c>
      <c r="K10" s="8">
        <v>39.060299999999998</v>
      </c>
      <c r="L10" s="8">
        <v>-77.047300000000007</v>
      </c>
    </row>
    <row r="11" spans="1:12">
      <c r="A11">
        <v>10</v>
      </c>
      <c r="B11" s="2" t="s">
        <v>48</v>
      </c>
      <c r="C11" s="2" t="s">
        <v>18</v>
      </c>
      <c r="D11" s="3">
        <v>39</v>
      </c>
      <c r="E11" s="2" t="s">
        <v>13</v>
      </c>
      <c r="F11" s="4">
        <v>37532</v>
      </c>
      <c r="G11" s="14" t="s">
        <v>95</v>
      </c>
      <c r="H11" s="9" t="s">
        <v>49</v>
      </c>
      <c r="I11" s="9" t="s">
        <v>50</v>
      </c>
      <c r="J11" s="9" t="s">
        <v>51</v>
      </c>
      <c r="K11" s="8">
        <v>39.043900000000001</v>
      </c>
      <c r="L11" s="8">
        <v>-77.110399999999998</v>
      </c>
    </row>
    <row r="12" spans="1:12">
      <c r="A12">
        <v>11</v>
      </c>
      <c r="B12" s="2" t="s">
        <v>52</v>
      </c>
      <c r="C12" s="2" t="s">
        <v>18</v>
      </c>
      <c r="D12" s="3">
        <v>54</v>
      </c>
      <c r="E12" s="2" t="s">
        <v>13</v>
      </c>
      <c r="F12" s="4">
        <v>37532</v>
      </c>
      <c r="G12" s="14" t="s">
        <v>96</v>
      </c>
      <c r="H12" s="9" t="s">
        <v>41</v>
      </c>
      <c r="I12" s="9" t="s">
        <v>53</v>
      </c>
      <c r="J12" s="9" t="s">
        <v>54</v>
      </c>
      <c r="K12" s="8">
        <v>39.0807</v>
      </c>
      <c r="L12" s="8">
        <v>-77.079899999999995</v>
      </c>
    </row>
    <row r="13" spans="1:12">
      <c r="A13">
        <v>12</v>
      </c>
      <c r="B13" s="2" t="s">
        <v>55</v>
      </c>
      <c r="C13" s="2" t="s">
        <v>12</v>
      </c>
      <c r="D13" s="3">
        <v>34</v>
      </c>
      <c r="E13" s="2" t="s">
        <v>13</v>
      </c>
      <c r="F13" s="4">
        <v>37532</v>
      </c>
      <c r="G13" s="14" t="s">
        <v>97</v>
      </c>
      <c r="H13" s="9" t="s">
        <v>56</v>
      </c>
      <c r="I13" s="9" t="s">
        <v>57</v>
      </c>
      <c r="J13" s="9" t="s">
        <v>58</v>
      </c>
      <c r="K13" s="8">
        <v>39.101300000000002</v>
      </c>
      <c r="L13" s="8">
        <v>-77.072599999999994</v>
      </c>
    </row>
    <row r="14" spans="1:12">
      <c r="A14">
        <v>13</v>
      </c>
      <c r="B14" s="2" t="s">
        <v>59</v>
      </c>
      <c r="C14" s="2" t="s">
        <v>12</v>
      </c>
      <c r="D14" s="3">
        <v>25</v>
      </c>
      <c r="E14" s="2" t="s">
        <v>13</v>
      </c>
      <c r="F14" s="4">
        <v>37532</v>
      </c>
      <c r="G14" s="14" t="s">
        <v>98</v>
      </c>
      <c r="H14" s="9" t="s">
        <v>60</v>
      </c>
      <c r="I14" s="9" t="s">
        <v>61</v>
      </c>
      <c r="J14" s="9" t="s">
        <v>62</v>
      </c>
      <c r="K14" s="8">
        <v>39.027999999999999</v>
      </c>
      <c r="L14" s="8">
        <v>-77.076099999999997</v>
      </c>
    </row>
    <row r="15" spans="1:12">
      <c r="A15">
        <v>14</v>
      </c>
      <c r="B15" s="2" t="s">
        <v>63</v>
      </c>
      <c r="C15" s="2" t="s">
        <v>18</v>
      </c>
      <c r="D15" s="3">
        <v>72</v>
      </c>
      <c r="E15" s="2" t="s">
        <v>13</v>
      </c>
      <c r="F15" s="4">
        <v>37532</v>
      </c>
      <c r="G15" s="14" t="s">
        <v>99</v>
      </c>
      <c r="H15" s="9" t="s">
        <v>64</v>
      </c>
      <c r="I15" s="9" t="s">
        <v>65</v>
      </c>
      <c r="J15" s="9" t="s">
        <v>66</v>
      </c>
      <c r="K15" s="8">
        <v>38.984000000000002</v>
      </c>
      <c r="L15" s="8">
        <v>-77.026600000000002</v>
      </c>
    </row>
    <row r="16" spans="1:12">
      <c r="A16">
        <v>15</v>
      </c>
      <c r="B16" s="2" t="s">
        <v>67</v>
      </c>
      <c r="C16" s="2" t="s">
        <v>12</v>
      </c>
      <c r="D16" s="3">
        <v>43</v>
      </c>
      <c r="E16" s="2" t="s">
        <v>22</v>
      </c>
      <c r="F16" s="4">
        <v>37533</v>
      </c>
      <c r="G16" s="14" t="s">
        <v>100</v>
      </c>
      <c r="H16" s="9" t="s">
        <v>68</v>
      </c>
      <c r="I16" s="9" t="s">
        <v>69</v>
      </c>
      <c r="J16" s="9" t="s">
        <v>43</v>
      </c>
      <c r="K16" s="8">
        <v>38.295000000000002</v>
      </c>
      <c r="L16" s="8">
        <v>-77.514200000000002</v>
      </c>
    </row>
    <row r="17" spans="1:12">
      <c r="A17">
        <v>16</v>
      </c>
      <c r="B17" s="2" t="s">
        <v>70</v>
      </c>
      <c r="C17" s="2" t="s">
        <v>18</v>
      </c>
      <c r="D17" s="3">
        <v>13</v>
      </c>
      <c r="E17" s="2" t="s">
        <v>22</v>
      </c>
      <c r="F17" s="4">
        <v>37536</v>
      </c>
      <c r="G17" s="14" t="s">
        <v>101</v>
      </c>
      <c r="H17" s="9" t="s">
        <v>71</v>
      </c>
      <c r="I17" s="9" t="s">
        <v>72</v>
      </c>
      <c r="J17" s="9" t="s">
        <v>73</v>
      </c>
      <c r="K17" s="8">
        <v>38.958399999999997</v>
      </c>
      <c r="L17" s="8">
        <v>-76.745099999999994</v>
      </c>
    </row>
    <row r="18" spans="1:12">
      <c r="A18">
        <v>17</v>
      </c>
      <c r="B18" s="2" t="s">
        <v>74</v>
      </c>
      <c r="C18" s="2" t="s">
        <v>18</v>
      </c>
      <c r="D18" s="3">
        <v>53</v>
      </c>
      <c r="E18" s="2" t="s">
        <v>13</v>
      </c>
      <c r="F18" s="4">
        <v>37538</v>
      </c>
      <c r="G18" s="14" t="s">
        <v>102</v>
      </c>
      <c r="H18" s="9" t="s">
        <v>75</v>
      </c>
      <c r="I18" s="9" t="s">
        <v>76</v>
      </c>
      <c r="J18" s="9" t="s">
        <v>77</v>
      </c>
      <c r="K18" s="8">
        <v>38.797699999999999</v>
      </c>
      <c r="L18" s="8">
        <v>-77.517499999999998</v>
      </c>
    </row>
    <row r="19" spans="1:12">
      <c r="A19">
        <v>18</v>
      </c>
      <c r="B19" s="2" t="s">
        <v>78</v>
      </c>
      <c r="C19" s="2" t="s">
        <v>18</v>
      </c>
      <c r="D19" s="3">
        <v>53</v>
      </c>
      <c r="E19" s="2" t="s">
        <v>13</v>
      </c>
      <c r="F19" s="4">
        <v>37540</v>
      </c>
      <c r="G19" s="14" t="s">
        <v>103</v>
      </c>
      <c r="H19" s="2" t="s">
        <v>68</v>
      </c>
      <c r="I19" s="9" t="s">
        <v>79</v>
      </c>
      <c r="J19" s="9" t="s">
        <v>80</v>
      </c>
      <c r="K19" s="8">
        <v>38.234999999999999</v>
      </c>
      <c r="L19" s="8">
        <v>-77.558999999999997</v>
      </c>
    </row>
    <row r="20" spans="1:12">
      <c r="A20">
        <v>19</v>
      </c>
      <c r="B20" s="2" t="s">
        <v>81</v>
      </c>
      <c r="C20" s="2" t="s">
        <v>12</v>
      </c>
      <c r="D20" s="3">
        <v>47</v>
      </c>
      <c r="E20" s="2" t="s">
        <v>13</v>
      </c>
      <c r="F20" s="4">
        <v>37543</v>
      </c>
      <c r="G20" s="14" t="s">
        <v>104</v>
      </c>
      <c r="H20" s="9" t="s">
        <v>82</v>
      </c>
      <c r="I20" s="9" t="s">
        <v>83</v>
      </c>
      <c r="J20" s="9" t="s">
        <v>84</v>
      </c>
      <c r="K20" s="8">
        <v>38.868600000000001</v>
      </c>
      <c r="L20" s="8">
        <v>-77.149900000000002</v>
      </c>
    </row>
    <row r="21" spans="1:12">
      <c r="A21">
        <v>20</v>
      </c>
      <c r="B21" s="2" t="s">
        <v>85</v>
      </c>
      <c r="C21" s="2" t="s">
        <v>18</v>
      </c>
      <c r="D21" s="3">
        <v>37</v>
      </c>
      <c r="E21" s="2" t="s">
        <v>22</v>
      </c>
      <c r="F21" s="10">
        <v>37548</v>
      </c>
      <c r="G21" s="15" t="s">
        <v>105</v>
      </c>
      <c r="H21" s="9" t="s">
        <v>86</v>
      </c>
      <c r="I21" s="9" t="s">
        <v>87</v>
      </c>
      <c r="J21" s="11" t="s">
        <v>88</v>
      </c>
      <c r="K21" s="12">
        <v>37.758000000000003</v>
      </c>
      <c r="L21" s="12">
        <v>-77.465199999999996</v>
      </c>
    </row>
  </sheetData>
  <sortState xmlns:xlrd2="http://schemas.microsoft.com/office/spreadsheetml/2017/richdata2" ref="B2:L21">
    <sortCondition ref="F2:F21"/>
    <sortCondition ref="G2:G2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5</vt:lpstr>
      <vt:lpstr>pivot tables</vt:lpstr>
      <vt:lpstr>full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E D'anna</cp:lastModifiedBy>
  <dcterms:modified xsi:type="dcterms:W3CDTF">2024-03-19T01:56:12Z</dcterms:modified>
</cp:coreProperties>
</file>