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att/Documents/Senior - 02/music/ECE413HW1_simple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8" i="1" l="1"/>
  <c r="B37" i="1"/>
  <c r="B29" i="1"/>
  <c r="B30" i="1"/>
  <c r="B31" i="1"/>
  <c r="B32" i="1"/>
  <c r="B33" i="1"/>
  <c r="B34" i="1"/>
  <c r="B35" i="1"/>
  <c r="B28" i="1"/>
  <c r="B27" i="1"/>
  <c r="P3" i="1"/>
  <c r="P21" i="1"/>
  <c r="P15" i="1"/>
  <c r="P12" i="1"/>
  <c r="P9" i="1"/>
  <c r="P6" i="1"/>
  <c r="O21" i="1"/>
  <c r="O18" i="1"/>
  <c r="O15" i="1"/>
  <c r="O6" i="1"/>
  <c r="O16" i="1"/>
  <c r="O13" i="1"/>
  <c r="O9" i="1"/>
  <c r="O7" i="1"/>
  <c r="O4" i="1"/>
  <c r="N15" i="1"/>
  <c r="N12" i="1"/>
  <c r="N3" i="1"/>
  <c r="N16" i="1"/>
  <c r="N13" i="1"/>
  <c r="N9" i="1"/>
  <c r="N6" i="1"/>
  <c r="N4" i="1"/>
  <c r="N21" i="1"/>
  <c r="M15" i="1"/>
  <c r="M13" i="1"/>
  <c r="M9" i="1"/>
  <c r="M6" i="1"/>
  <c r="M3" i="1"/>
  <c r="M21" i="1"/>
  <c r="L13" i="1"/>
  <c r="L9" i="1"/>
  <c r="L6" i="1"/>
  <c r="L18" i="1"/>
  <c r="L10" i="1"/>
  <c r="L7" i="1"/>
  <c r="L4" i="1"/>
  <c r="L21" i="1"/>
  <c r="L16" i="1"/>
  <c r="K9" i="1"/>
  <c r="K7" i="1"/>
  <c r="J6" i="1"/>
  <c r="C7" i="1"/>
  <c r="K6" i="1"/>
  <c r="K3" i="1"/>
  <c r="K15" i="1"/>
  <c r="K4" i="1"/>
  <c r="K21" i="1"/>
  <c r="K16" i="1"/>
  <c r="K13" i="1"/>
  <c r="J3" i="1"/>
  <c r="J12" i="1"/>
  <c r="J4" i="1"/>
  <c r="J21" i="1"/>
  <c r="J15" i="1"/>
  <c r="J13" i="1"/>
  <c r="J9" i="1"/>
  <c r="I5" i="1"/>
  <c r="I22" i="1"/>
  <c r="I10" i="1"/>
  <c r="I23" i="1"/>
  <c r="I20" i="1"/>
  <c r="I17" i="1"/>
  <c r="I14" i="1"/>
  <c r="I11" i="1"/>
  <c r="I8" i="1"/>
  <c r="H22" i="1"/>
  <c r="H16" i="1"/>
  <c r="H7" i="1"/>
  <c r="H20" i="1"/>
  <c r="H17" i="1"/>
  <c r="H14" i="1"/>
  <c r="H10" i="1"/>
  <c r="H8" i="1"/>
  <c r="H5" i="1"/>
  <c r="G15" i="1"/>
  <c r="G13" i="1"/>
  <c r="G4" i="1"/>
  <c r="G17" i="1"/>
  <c r="G14" i="1"/>
  <c r="G10" i="1"/>
  <c r="G7" i="1"/>
  <c r="G5" i="1"/>
  <c r="G22" i="1"/>
  <c r="F16" i="1"/>
  <c r="F13" i="1"/>
  <c r="F9" i="1"/>
  <c r="F21" i="1"/>
  <c r="F14" i="1"/>
  <c r="F10" i="1"/>
  <c r="F7" i="1"/>
  <c r="F4" i="1"/>
  <c r="F22" i="1"/>
  <c r="E14" i="1"/>
  <c r="E10" i="1"/>
  <c r="E7" i="1"/>
  <c r="E11" i="1"/>
  <c r="E8" i="1"/>
  <c r="E5" i="1"/>
  <c r="E22" i="1"/>
  <c r="E20" i="1"/>
  <c r="E17" i="1"/>
  <c r="D10" i="1"/>
  <c r="D7" i="1"/>
  <c r="D4" i="1"/>
  <c r="D16" i="1"/>
  <c r="D8" i="1"/>
  <c r="D5" i="1"/>
  <c r="D22" i="1"/>
  <c r="D17" i="1"/>
  <c r="D14" i="1"/>
  <c r="C10" i="1"/>
  <c r="C4" i="1"/>
  <c r="C21" i="1"/>
  <c r="C5" i="1"/>
  <c r="C22" i="1"/>
  <c r="C16" i="1"/>
  <c r="C13" i="1"/>
  <c r="C14" i="1"/>
  <c r="B4" i="1"/>
  <c r="B21" i="1"/>
  <c r="B18" i="1"/>
  <c r="B9" i="1"/>
  <c r="B22" i="1"/>
  <c r="B16" i="1"/>
  <c r="B13" i="1"/>
  <c r="B10" i="1"/>
  <c r="B7" i="1"/>
</calcChain>
</file>

<file path=xl/sharedStrings.xml><?xml version="1.0" encoding="utf-8"?>
<sst xmlns="http://schemas.openxmlformats.org/spreadsheetml/2006/main" count="56" uniqueCount="49">
  <si>
    <t>Note</t>
  </si>
  <si>
    <t>C</t>
  </si>
  <si>
    <t>C#</t>
  </si>
  <si>
    <t>D</t>
  </si>
  <si>
    <t>E</t>
  </si>
  <si>
    <t>F#</t>
  </si>
  <si>
    <t>G</t>
  </si>
  <si>
    <t>A</t>
  </si>
  <si>
    <t>B</t>
  </si>
  <si>
    <t>Db</t>
  </si>
  <si>
    <t>Eb</t>
  </si>
  <si>
    <t>F</t>
  </si>
  <si>
    <t>Gb</t>
  </si>
  <si>
    <t>Ab</t>
  </si>
  <si>
    <t>Bb</t>
  </si>
  <si>
    <t>Cb</t>
  </si>
  <si>
    <t>Cb4</t>
  </si>
  <si>
    <t>C4</t>
  </si>
  <si>
    <t>C#4</t>
  </si>
  <si>
    <t>Db4</t>
  </si>
  <si>
    <t>D4</t>
  </si>
  <si>
    <t>D#4</t>
  </si>
  <si>
    <t>Eb4</t>
  </si>
  <si>
    <t>E4</t>
  </si>
  <si>
    <t>E#4</t>
  </si>
  <si>
    <t>Fb4</t>
  </si>
  <si>
    <t>F4</t>
  </si>
  <si>
    <t>F#4</t>
  </si>
  <si>
    <t>Gb4</t>
  </si>
  <si>
    <t>G4</t>
  </si>
  <si>
    <t>G#4</t>
  </si>
  <si>
    <t>Ab5</t>
  </si>
  <si>
    <t>A5</t>
  </si>
  <si>
    <t>A#5</t>
  </si>
  <si>
    <t>Bb5</t>
  </si>
  <si>
    <t>B5</t>
  </si>
  <si>
    <t>B#5</t>
  </si>
  <si>
    <t>Key (Just Intonation)</t>
  </si>
  <si>
    <t>Major Scale</t>
  </si>
  <si>
    <t>Minor Scale</t>
  </si>
  <si>
    <t>C#4 / Db4</t>
  </si>
  <si>
    <t>D#4 / Eb4</t>
  </si>
  <si>
    <t>F#4 / Gb4</t>
  </si>
  <si>
    <t>G#4 / Ab5</t>
  </si>
  <si>
    <t>A#5 / Bb5</t>
  </si>
  <si>
    <t>Equal Intonation</t>
  </si>
  <si>
    <t>The red highlighted cells are an approximation</t>
  </si>
  <si>
    <t>Grey highlighted cells are unused</t>
  </si>
  <si>
    <t>Bbb = 450.56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</si>
</sst>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medium">
        <color auto="1"/>
      </top>
      <bottom style="thin">
        <color rgb="FF3F3F3F"/>
      </bottom>
      <diagonal/>
    </border>
    <border>
      <left style="thin">
        <color rgb="FF3F3F3F"/>
      </left>
      <right style="medium">
        <color auto="1"/>
      </right>
      <top style="medium">
        <color auto="1"/>
      </top>
      <bottom style="thin">
        <color rgb="FF3F3F3F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0" fillId="0" borderId="0" xfId="0" applyBorder="1"/>
    <xf numFmtId="0" fontId="0" fillId="0" borderId="2" xfId="0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16" fontId="0" fillId="0" borderId="0" xfId="0" applyNumberFormat="1"/>
    <xf numFmtId="2" fontId="0" fillId="0" borderId="0" xfId="0" applyNumberFormat="1"/>
    <xf numFmtId="0" fontId="0" fillId="3" borderId="0" xfId="0" applyFill="1" applyBorder="1"/>
    <xf numFmtId="0" fontId="0" fillId="4" borderId="0" xfId="0" applyFill="1" applyBorder="1"/>
    <xf numFmtId="0" fontId="0" fillId="3" borderId="7" xfId="0" applyFill="1" applyBorder="1"/>
    <xf numFmtId="0" fontId="0" fillId="4" borderId="7" xfId="0" applyFill="1" applyBorder="1"/>
    <xf numFmtId="0" fontId="0" fillId="0" borderId="0" xfId="0" applyBorder="1" applyAlignment="1">
      <alignment horizontal="center"/>
    </xf>
  </cellXfs>
  <cellStyles count="2">
    <cellStyle name="Normal" xfId="0" builtinId="0"/>
    <cellStyle name="Output" xfId="1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tabSelected="1" workbookViewId="0">
      <selection activeCell="K27" sqref="K27"/>
    </sheetView>
  </sheetViews>
  <sheetFormatPr baseColWidth="10" defaultRowHeight="16" x14ac:dyDescent="0.2"/>
  <cols>
    <col min="2" max="16" width="10.83203125" customWidth="1"/>
  </cols>
  <sheetData>
    <row r="1" spans="1:19" x14ac:dyDescent="0.2">
      <c r="A1" s="2" t="s">
        <v>0</v>
      </c>
      <c r="B1" s="3" t="s">
        <v>37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/>
    </row>
    <row r="2" spans="1:19" x14ac:dyDescent="0.2">
      <c r="A2" s="6"/>
      <c r="B2" s="1" t="s">
        <v>1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2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7" t="s">
        <v>15</v>
      </c>
      <c r="Q2" s="12" t="s">
        <v>38</v>
      </c>
      <c r="R2" s="12" t="s">
        <v>39</v>
      </c>
    </row>
    <row r="3" spans="1:19" x14ac:dyDescent="0.2">
      <c r="A3" s="8" t="s">
        <v>16</v>
      </c>
      <c r="B3" s="1"/>
      <c r="C3" s="1"/>
      <c r="D3" s="1"/>
      <c r="E3" s="1"/>
      <c r="F3" s="1"/>
      <c r="G3" s="1"/>
      <c r="H3" s="1"/>
      <c r="J3" s="1">
        <f>J6*R9/2</f>
        <v>253.43999999999997</v>
      </c>
      <c r="K3" s="1">
        <f>K9*R8/2</f>
        <v>253.44000000000003</v>
      </c>
      <c r="L3" s="1"/>
      <c r="M3" s="1">
        <f>M15*Q6/2</f>
        <v>250.31111111111107</v>
      </c>
      <c r="N3" s="1">
        <f>N18*R5/2</f>
        <v>253.43999999999997</v>
      </c>
      <c r="O3" s="1"/>
      <c r="P3" s="7">
        <f>P18/Q8</f>
        <v>253.43999999999997</v>
      </c>
      <c r="Q3" s="14">
        <v>1</v>
      </c>
      <c r="R3" s="14">
        <v>1</v>
      </c>
    </row>
    <row r="4" spans="1:19" x14ac:dyDescent="0.2">
      <c r="A4" s="8" t="s">
        <v>17</v>
      </c>
      <c r="B4" s="1">
        <f>B19/(5/3)</f>
        <v>264</v>
      </c>
      <c r="C4" s="1">
        <f>C7*R9/2</f>
        <v>264</v>
      </c>
      <c r="D4" s="1">
        <f>D10*R8/2</f>
        <v>264</v>
      </c>
      <c r="E4" s="1"/>
      <c r="F4" s="1">
        <f>F16*Q6/2</f>
        <v>260.7407407407407</v>
      </c>
      <c r="G4" s="1">
        <f>G19*R5/2</f>
        <v>264</v>
      </c>
      <c r="H4" s="1"/>
      <c r="I4" s="1"/>
      <c r="J4" s="1">
        <f>J6*Q9/2</f>
        <v>263.99999999999994</v>
      </c>
      <c r="K4" s="1">
        <f>K9*Q8/2</f>
        <v>264</v>
      </c>
      <c r="L4" s="1">
        <f>L13*Q7/2</f>
        <v>264</v>
      </c>
      <c r="M4" s="1"/>
      <c r="N4" s="1">
        <f>N18*Q5/2</f>
        <v>264</v>
      </c>
      <c r="O4" s="1">
        <f>O21*Q4/2</f>
        <v>264</v>
      </c>
      <c r="P4" s="7"/>
      <c r="Q4" s="14">
        <v>1.125</v>
      </c>
      <c r="R4" s="14">
        <v>1.125</v>
      </c>
      <c r="S4">
        <v>2</v>
      </c>
    </row>
    <row r="5" spans="1:19" x14ac:dyDescent="0.2">
      <c r="A5" s="8" t="s">
        <v>18</v>
      </c>
      <c r="B5" s="1"/>
      <c r="C5" s="1">
        <f>C7*Q9 /2</f>
        <v>275</v>
      </c>
      <c r="D5" s="1">
        <f>D10*Q8/2</f>
        <v>275</v>
      </c>
      <c r="E5" s="1">
        <f>E14*Q7/2</f>
        <v>275</v>
      </c>
      <c r="F5" s="1"/>
      <c r="G5" s="1">
        <f>G19*Q5/2</f>
        <v>275</v>
      </c>
      <c r="H5" s="1">
        <f>H22*Q4/2</f>
        <v>275</v>
      </c>
      <c r="I5" s="1">
        <f>I19/R8</f>
        <v>275</v>
      </c>
      <c r="J5" s="1"/>
      <c r="K5" s="1"/>
      <c r="L5" s="1"/>
      <c r="M5" s="1"/>
      <c r="N5" s="1"/>
      <c r="O5" s="1"/>
      <c r="P5" s="7"/>
      <c r="Q5" s="14">
        <v>1.25</v>
      </c>
      <c r="R5" s="14">
        <v>1.2</v>
      </c>
      <c r="S5">
        <v>3</v>
      </c>
    </row>
    <row r="6" spans="1:19" x14ac:dyDescent="0.2">
      <c r="A6" s="8" t="s">
        <v>19</v>
      </c>
      <c r="B6" s="1"/>
      <c r="C6" s="1"/>
      <c r="D6" s="1"/>
      <c r="E6" s="1"/>
      <c r="F6" s="1"/>
      <c r="G6" s="1"/>
      <c r="H6" s="1"/>
      <c r="I6" s="1"/>
      <c r="J6" s="1">
        <f>J18/Q7</f>
        <v>281.59999999999997</v>
      </c>
      <c r="K6" s="1">
        <f>K9*R9/2</f>
        <v>285.12</v>
      </c>
      <c r="L6" s="1">
        <f>L13*R8/2</f>
        <v>281.60000000000002</v>
      </c>
      <c r="M6" s="1">
        <f>M15*Q7/2</f>
        <v>281.59999999999997</v>
      </c>
      <c r="N6" s="1">
        <f>N18*Q6/2</f>
        <v>281.59999999999997</v>
      </c>
      <c r="O6" s="1">
        <f>O21*R5/2</f>
        <v>281.59999999999997</v>
      </c>
      <c r="P6" s="7">
        <f>P3*Q4</f>
        <v>285.11999999999995</v>
      </c>
      <c r="Q6" s="14">
        <v>1.3333333333333333</v>
      </c>
      <c r="R6" s="14">
        <v>1.3333333333333333</v>
      </c>
      <c r="S6">
        <v>4</v>
      </c>
    </row>
    <row r="7" spans="1:19" x14ac:dyDescent="0.2">
      <c r="A7" s="8" t="s">
        <v>20</v>
      </c>
      <c r="B7" s="1">
        <f>B4*9/8</f>
        <v>297</v>
      </c>
      <c r="C7" s="1">
        <f>C19/Q7</f>
        <v>293.33333333333331</v>
      </c>
      <c r="D7" s="1">
        <f>D10*R9/2</f>
        <v>297</v>
      </c>
      <c r="E7" s="1">
        <f>E14*R8/2</f>
        <v>293.33333333333337</v>
      </c>
      <c r="F7" s="1">
        <f>F16*Q7/2</f>
        <v>293.33333333333331</v>
      </c>
      <c r="G7" s="1">
        <f>G19*Q6/2</f>
        <v>293.33333333333331</v>
      </c>
      <c r="H7" s="1">
        <f>H22*R5/2</f>
        <v>293.33333333333331</v>
      </c>
      <c r="I7" s="1"/>
      <c r="J7" s="1"/>
      <c r="K7" s="1">
        <f>K9*Q9/2</f>
        <v>297</v>
      </c>
      <c r="L7" s="1">
        <f>L13*Q8/2</f>
        <v>293.33333333333337</v>
      </c>
      <c r="M7" s="1"/>
      <c r="N7" s="1"/>
      <c r="O7" s="1">
        <f>O21*Q5/2</f>
        <v>293.33333333333331</v>
      </c>
      <c r="P7" s="7"/>
      <c r="Q7" s="14">
        <v>1.5</v>
      </c>
      <c r="R7" s="14">
        <v>1.5</v>
      </c>
      <c r="S7">
        <v>5</v>
      </c>
    </row>
    <row r="8" spans="1:19" x14ac:dyDescent="0.2">
      <c r="A8" s="8" t="s">
        <v>21</v>
      </c>
      <c r="B8" s="1"/>
      <c r="C8" s="1"/>
      <c r="D8" s="1">
        <f>D10*Q9/2</f>
        <v>309.375</v>
      </c>
      <c r="E8" s="1">
        <f>E14*Q8/2</f>
        <v>305.5555555555556</v>
      </c>
      <c r="F8" s="1"/>
      <c r="G8" s="1"/>
      <c r="H8" s="1">
        <f>H22*Q5/2</f>
        <v>305.55555555555554</v>
      </c>
      <c r="I8" s="1">
        <f>I5*Q4</f>
        <v>309.375</v>
      </c>
      <c r="J8" s="1"/>
      <c r="K8" s="1"/>
      <c r="L8" s="1"/>
      <c r="M8" s="1"/>
      <c r="N8" s="1"/>
      <c r="O8" s="1"/>
      <c r="P8" s="7"/>
      <c r="Q8" s="14">
        <v>1.6666666666666667</v>
      </c>
      <c r="R8" s="14">
        <v>1.6</v>
      </c>
      <c r="S8">
        <v>6</v>
      </c>
    </row>
    <row r="9" spans="1:19" x14ac:dyDescent="0.2">
      <c r="A9" s="8" t="s">
        <v>22</v>
      </c>
      <c r="B9" s="1">
        <f>B4*6/5</f>
        <v>316.8</v>
      </c>
      <c r="C9" s="1"/>
      <c r="D9" s="1"/>
      <c r="E9" s="1"/>
      <c r="F9" s="1">
        <f>F16*R8/2</f>
        <v>312.88888888888891</v>
      </c>
      <c r="G9" s="1"/>
      <c r="H9" s="1"/>
      <c r="I9" s="1"/>
      <c r="J9" s="1">
        <f>J6*Q4</f>
        <v>316.79999999999995</v>
      </c>
      <c r="K9" s="1">
        <f>K18/Q6</f>
        <v>316.8</v>
      </c>
      <c r="L9" s="1">
        <f>L13*R9/2</f>
        <v>316.8</v>
      </c>
      <c r="M9" s="1">
        <f>M15*Q8/2</f>
        <v>312.88888888888886</v>
      </c>
      <c r="N9" s="1">
        <f>N18*Q7/2</f>
        <v>316.79999999999995</v>
      </c>
      <c r="O9" s="1">
        <f>O21*Q6/2</f>
        <v>312.88888888888886</v>
      </c>
      <c r="P9" s="7">
        <f>P3*Q5</f>
        <v>316.79999999999995</v>
      </c>
      <c r="Q9" s="14">
        <v>1.875</v>
      </c>
      <c r="R9" s="14">
        <v>1.8</v>
      </c>
      <c r="S9">
        <v>7</v>
      </c>
    </row>
    <row r="10" spans="1:19" x14ac:dyDescent="0.2">
      <c r="A10" s="8" t="s">
        <v>23</v>
      </c>
      <c r="B10" s="1">
        <f>B4*5/4</f>
        <v>330</v>
      </c>
      <c r="C10" s="1">
        <f>C7*Q4</f>
        <v>330</v>
      </c>
      <c r="D10" s="1">
        <f>D19/Q6</f>
        <v>330</v>
      </c>
      <c r="E10" s="1">
        <f>E14*R9/2</f>
        <v>330</v>
      </c>
      <c r="F10" s="1">
        <f>F16*Q8/2</f>
        <v>325.92592592592592</v>
      </c>
      <c r="G10" s="1">
        <f>G19*Q7/2</f>
        <v>330</v>
      </c>
      <c r="H10" s="1">
        <f>H22*Q6/2</f>
        <v>325.92592592592587</v>
      </c>
      <c r="I10" s="1">
        <f>I5*R5</f>
        <v>330</v>
      </c>
      <c r="J10" s="1"/>
      <c r="K10" s="1"/>
      <c r="L10" s="1">
        <f>L13*Q9/2</f>
        <v>330</v>
      </c>
      <c r="M10" s="1"/>
      <c r="N10" s="1"/>
      <c r="O10" s="1"/>
      <c r="P10" s="7"/>
      <c r="Q10" s="14">
        <v>2</v>
      </c>
      <c r="R10" s="14">
        <v>2</v>
      </c>
    </row>
    <row r="11" spans="1:19" x14ac:dyDescent="0.2">
      <c r="A11" s="8" t="s">
        <v>24</v>
      </c>
      <c r="B11" s="1"/>
      <c r="C11" s="1"/>
      <c r="D11" s="1"/>
      <c r="E11" s="1">
        <f>E14*Q9/2</f>
        <v>343.75</v>
      </c>
      <c r="F11" s="1"/>
      <c r="G11" s="1"/>
      <c r="H11" s="1"/>
      <c r="I11" s="1">
        <f>I5*Q5</f>
        <v>343.75</v>
      </c>
      <c r="J11" s="1"/>
      <c r="K11" s="1"/>
      <c r="L11" s="1"/>
      <c r="M11" s="1"/>
      <c r="N11" s="1"/>
      <c r="O11" s="1"/>
      <c r="P11" s="7"/>
      <c r="Q11" s="14"/>
      <c r="R11" s="14"/>
    </row>
    <row r="12" spans="1:19" x14ac:dyDescent="0.2">
      <c r="A12" s="8" t="s">
        <v>25</v>
      </c>
      <c r="B12" s="1"/>
      <c r="C12" s="1"/>
      <c r="D12" s="1"/>
      <c r="E12" s="1"/>
      <c r="F12" s="1"/>
      <c r="G12" s="1"/>
      <c r="H12" s="1"/>
      <c r="I12" s="1"/>
      <c r="J12" s="1">
        <f>J6*R5</f>
        <v>337.91999999999996</v>
      </c>
      <c r="K12" s="1"/>
      <c r="L12" s="1"/>
      <c r="M12" s="1"/>
      <c r="N12" s="1">
        <f>N18*R8/2</f>
        <v>337.92</v>
      </c>
      <c r="O12" s="1"/>
      <c r="P12" s="7">
        <f>P3*Q6</f>
        <v>337.91999999999996</v>
      </c>
      <c r="Q12" s="14"/>
      <c r="R12" s="14"/>
    </row>
    <row r="13" spans="1:19" x14ac:dyDescent="0.2">
      <c r="A13" s="8" t="s">
        <v>26</v>
      </c>
      <c r="B13" s="1">
        <f>B4*4/3</f>
        <v>352</v>
      </c>
      <c r="C13" s="1">
        <f>C7*R5</f>
        <v>351.99999999999994</v>
      </c>
      <c r="D13" s="1"/>
      <c r="E13" s="1"/>
      <c r="F13" s="1">
        <f>F16*R9/2</f>
        <v>352</v>
      </c>
      <c r="G13" s="1">
        <f>G19*R8/2</f>
        <v>352</v>
      </c>
      <c r="H13" s="1"/>
      <c r="I13" s="1"/>
      <c r="J13" s="1">
        <f>J6*Q5</f>
        <v>351.99999999999994</v>
      </c>
      <c r="K13" s="1">
        <f>K9*Q4</f>
        <v>356.40000000000003</v>
      </c>
      <c r="L13" s="1">
        <f>L19/Q5</f>
        <v>352</v>
      </c>
      <c r="M13" s="1">
        <f>M15*Q9/2</f>
        <v>352</v>
      </c>
      <c r="N13" s="1">
        <f>N18*Q8/2</f>
        <v>352</v>
      </c>
      <c r="O13" s="1">
        <f>O21*Q7/2</f>
        <v>352</v>
      </c>
      <c r="P13" s="7"/>
      <c r="Q13" s="14"/>
      <c r="R13" s="14"/>
    </row>
    <row r="14" spans="1:19" x14ac:dyDescent="0.2">
      <c r="A14" s="8" t="s">
        <v>27</v>
      </c>
      <c r="B14" s="1"/>
      <c r="C14" s="1">
        <f>C7*Q5</f>
        <v>366.66666666666663</v>
      </c>
      <c r="D14" s="1">
        <f>D10*Q4</f>
        <v>371.25</v>
      </c>
      <c r="E14" s="1">
        <f>E19/R5</f>
        <v>366.66666666666669</v>
      </c>
      <c r="F14" s="1">
        <f>F16*Q9/2</f>
        <v>366.66666666666663</v>
      </c>
      <c r="G14" s="1">
        <f>G19*Q8/2</f>
        <v>366.66666666666669</v>
      </c>
      <c r="H14" s="1">
        <f>H22*Q7/2</f>
        <v>366.66666666666663</v>
      </c>
      <c r="I14" s="1">
        <f>I5*Q6</f>
        <v>366.66666666666663</v>
      </c>
      <c r="J14" s="1"/>
      <c r="K14" s="1"/>
      <c r="L14" s="1"/>
      <c r="M14" s="1"/>
      <c r="N14" s="1"/>
      <c r="O14" s="1"/>
      <c r="P14" s="7"/>
      <c r="Q14" s="14"/>
      <c r="R14" s="14"/>
    </row>
    <row r="15" spans="1:19" x14ac:dyDescent="0.2">
      <c r="A15" s="8" t="s">
        <v>28</v>
      </c>
      <c r="B15" s="1"/>
      <c r="C15" s="1"/>
      <c r="D15" s="1"/>
      <c r="E15" s="1"/>
      <c r="F15" s="1"/>
      <c r="G15" s="1">
        <f>G19*R9/2</f>
        <v>396</v>
      </c>
      <c r="H15" s="1"/>
      <c r="I15" s="1"/>
      <c r="J15" s="1">
        <f>J6*Q6</f>
        <v>375.46666666666658</v>
      </c>
      <c r="K15" s="1">
        <f>K9*R5</f>
        <v>380.16</v>
      </c>
      <c r="L15" s="1"/>
      <c r="M15" s="1">
        <f>M18/Q4</f>
        <v>375.46666666666664</v>
      </c>
      <c r="N15" s="1">
        <f>N18*R9/2</f>
        <v>380.15999999999997</v>
      </c>
      <c r="O15" s="1">
        <f>O21*R8/2</f>
        <v>375.4666666666667</v>
      </c>
      <c r="P15" s="7">
        <f>P3*Q7</f>
        <v>380.15999999999997</v>
      </c>
      <c r="Q15" s="14"/>
      <c r="R15" s="14"/>
    </row>
    <row r="16" spans="1:19" x14ac:dyDescent="0.2">
      <c r="A16" s="8" t="s">
        <v>29</v>
      </c>
      <c r="B16" s="1">
        <f>B4*3/2</f>
        <v>396</v>
      </c>
      <c r="C16" s="1">
        <f>C7*Q6</f>
        <v>391.11111111111109</v>
      </c>
      <c r="D16" s="1">
        <f>D10*R5</f>
        <v>396</v>
      </c>
      <c r="E16" s="1"/>
      <c r="F16" s="1">
        <f>F19/Q4</f>
        <v>391.11111111111109</v>
      </c>
      <c r="G16" s="1"/>
      <c r="H16" s="1">
        <f>H22*R8/2</f>
        <v>391.11111111111109</v>
      </c>
      <c r="I16" s="1"/>
      <c r="J16" s="1"/>
      <c r="K16" s="1">
        <f>K9*Q5</f>
        <v>396</v>
      </c>
      <c r="L16" s="1">
        <f>L13*Q4</f>
        <v>396</v>
      </c>
      <c r="M16" s="1"/>
      <c r="N16" s="1">
        <f>N18*Q9/2</f>
        <v>396</v>
      </c>
      <c r="O16" s="1">
        <f>O21*Q8/2</f>
        <v>391.11111111111109</v>
      </c>
      <c r="P16" s="7"/>
    </row>
    <row r="17" spans="1:17" x14ac:dyDescent="0.2">
      <c r="A17" s="8" t="s">
        <v>30</v>
      </c>
      <c r="B17" s="1"/>
      <c r="C17" s="1"/>
      <c r="D17" s="1">
        <f>D10*Q5</f>
        <v>412.5</v>
      </c>
      <c r="E17" s="1">
        <f>E14*Q4</f>
        <v>412.5</v>
      </c>
      <c r="F17" s="1"/>
      <c r="G17" s="1">
        <f>G19*Q9/2</f>
        <v>412.5</v>
      </c>
      <c r="H17" s="1">
        <f>H22*Q8/2</f>
        <v>407.40740740740739</v>
      </c>
      <c r="I17" s="1">
        <f>I5*Q7</f>
        <v>412.5</v>
      </c>
      <c r="J17" s="1"/>
      <c r="K17" s="1"/>
      <c r="L17" s="1"/>
      <c r="M17" s="1"/>
      <c r="N17" s="1"/>
      <c r="O17" s="1"/>
      <c r="P17" s="7"/>
    </row>
    <row r="18" spans="1:17" x14ac:dyDescent="0.2">
      <c r="A18" s="8" t="s">
        <v>31</v>
      </c>
      <c r="B18" s="1">
        <f>B4*8/5</f>
        <v>422.4</v>
      </c>
      <c r="C18" s="1"/>
      <c r="D18" s="1"/>
      <c r="E18" s="1"/>
      <c r="F18" s="1"/>
      <c r="G18" s="1"/>
      <c r="H18" s="1"/>
      <c r="I18" s="1"/>
      <c r="J18" s="16">
        <v>422.4</v>
      </c>
      <c r="K18" s="16">
        <v>422.4</v>
      </c>
      <c r="L18" s="1">
        <f>L13*R5</f>
        <v>422.4</v>
      </c>
      <c r="M18" s="16">
        <v>422.4</v>
      </c>
      <c r="N18" s="16">
        <v>422.4</v>
      </c>
      <c r="O18" s="1">
        <f>O21*R9/2</f>
        <v>422.4</v>
      </c>
      <c r="P18" s="18">
        <v>422.4</v>
      </c>
      <c r="Q18" s="13" t="s">
        <v>46</v>
      </c>
    </row>
    <row r="19" spans="1:17" x14ac:dyDescent="0.2">
      <c r="A19" s="8" t="s">
        <v>32</v>
      </c>
      <c r="B19" s="1">
        <v>440</v>
      </c>
      <c r="C19" s="1">
        <v>440</v>
      </c>
      <c r="D19" s="1">
        <v>440</v>
      </c>
      <c r="E19" s="1">
        <v>440</v>
      </c>
      <c r="F19" s="1">
        <v>440</v>
      </c>
      <c r="G19" s="1">
        <v>440</v>
      </c>
      <c r="H19" s="1">
        <v>440</v>
      </c>
      <c r="I19" s="1">
        <v>440</v>
      </c>
      <c r="J19" s="15">
        <v>440</v>
      </c>
      <c r="K19" s="15">
        <v>440</v>
      </c>
      <c r="L19" s="1">
        <v>440</v>
      </c>
      <c r="M19" s="15">
        <v>440</v>
      </c>
      <c r="N19" s="15">
        <v>440</v>
      </c>
      <c r="O19" s="1">
        <v>440</v>
      </c>
      <c r="P19" s="17">
        <v>440</v>
      </c>
      <c r="Q19" t="s">
        <v>47</v>
      </c>
    </row>
    <row r="20" spans="1:17" x14ac:dyDescent="0.2">
      <c r="A20" s="8" t="s">
        <v>33</v>
      </c>
      <c r="B20" s="1"/>
      <c r="C20" s="1"/>
      <c r="D20" s="1"/>
      <c r="E20" s="1">
        <f>E14*Q5</f>
        <v>458.33333333333337</v>
      </c>
      <c r="F20" s="1"/>
      <c r="G20" s="1"/>
      <c r="H20" s="1">
        <f>H22*Q9/2</f>
        <v>458.33333333333331</v>
      </c>
      <c r="I20" s="1">
        <f>I5*Q8</f>
        <v>458.33333333333337</v>
      </c>
      <c r="J20" s="1" t="s">
        <v>48</v>
      </c>
      <c r="K20" s="1"/>
      <c r="L20" s="1"/>
      <c r="M20" s="1"/>
      <c r="N20" s="1"/>
      <c r="O20" s="1"/>
      <c r="P20" s="7"/>
    </row>
    <row r="21" spans="1:17" x14ac:dyDescent="0.2">
      <c r="A21" s="8" t="s">
        <v>34</v>
      </c>
      <c r="B21" s="1">
        <f>B4*9/5</f>
        <v>475.2</v>
      </c>
      <c r="C21" s="1">
        <f>C7*R8</f>
        <v>469.33333333333331</v>
      </c>
      <c r="D21" s="1"/>
      <c r="E21" s="1"/>
      <c r="F21" s="1">
        <f>F16*R5</f>
        <v>469.33333333333326</v>
      </c>
      <c r="G21" s="1"/>
      <c r="H21" s="1"/>
      <c r="I21" s="1"/>
      <c r="J21" s="1">
        <f>J6*Q8</f>
        <v>469.33333333333331</v>
      </c>
      <c r="K21" s="1">
        <f>K9*Q7</f>
        <v>475.20000000000005</v>
      </c>
      <c r="L21" s="1">
        <f>L13*Q6</f>
        <v>469.33333333333331</v>
      </c>
      <c r="M21" s="1">
        <f>M15*Q5</f>
        <v>469.33333333333331</v>
      </c>
      <c r="N21" s="1">
        <f>N18*Q4</f>
        <v>475.2</v>
      </c>
      <c r="O21" s="1">
        <f>O19*2/Q9</f>
        <v>469.33333333333331</v>
      </c>
      <c r="P21" s="7">
        <f>P3*Q9</f>
        <v>475.19999999999993</v>
      </c>
    </row>
    <row r="22" spans="1:17" x14ac:dyDescent="0.2">
      <c r="A22" s="8" t="s">
        <v>35</v>
      </c>
      <c r="B22" s="1">
        <f>B4*15/8</f>
        <v>495</v>
      </c>
      <c r="C22" s="1">
        <f>C7*Q8</f>
        <v>488.88888888888886</v>
      </c>
      <c r="D22" s="1">
        <f>D10*Q7</f>
        <v>495</v>
      </c>
      <c r="E22" s="1">
        <f>E14*Q6</f>
        <v>488.88888888888891</v>
      </c>
      <c r="F22" s="1">
        <f>F16*Q5</f>
        <v>488.88888888888886</v>
      </c>
      <c r="G22" s="1">
        <f>G19*Q4</f>
        <v>495</v>
      </c>
      <c r="H22" s="1">
        <f>2*H19/R9</f>
        <v>488.88888888888886</v>
      </c>
      <c r="I22" s="1">
        <f>I5*R9</f>
        <v>495</v>
      </c>
      <c r="J22" s="1"/>
      <c r="K22" s="1"/>
      <c r="L22" s="1"/>
      <c r="M22" s="1"/>
      <c r="N22" s="1"/>
      <c r="O22" s="1"/>
      <c r="P22" s="7"/>
    </row>
    <row r="23" spans="1:17" ht="17" thickBot="1" x14ac:dyDescent="0.25">
      <c r="A23" s="9" t="s">
        <v>36</v>
      </c>
      <c r="B23" s="10"/>
      <c r="C23" s="10"/>
      <c r="D23" s="10"/>
      <c r="E23" s="10"/>
      <c r="F23" s="10"/>
      <c r="G23" s="10"/>
      <c r="H23" s="10"/>
      <c r="I23" s="10">
        <f>I5*Q9</f>
        <v>515.625</v>
      </c>
      <c r="J23" s="10"/>
      <c r="K23" s="10"/>
      <c r="L23" s="10"/>
      <c r="M23" s="10"/>
      <c r="N23" s="10"/>
      <c r="O23" s="10"/>
      <c r="P23" s="11"/>
    </row>
    <row r="26" spans="1:17" x14ac:dyDescent="0.2">
      <c r="A26" s="19" t="s">
        <v>45</v>
      </c>
      <c r="B26" s="19"/>
    </row>
    <row r="27" spans="1:17" x14ac:dyDescent="0.2">
      <c r="A27" s="1" t="s">
        <v>17</v>
      </c>
      <c r="B27">
        <f>B36/POWER(2,0.75)</f>
        <v>261.62556530059862</v>
      </c>
    </row>
    <row r="28" spans="1:17" x14ac:dyDescent="0.2">
      <c r="A28" s="1" t="s">
        <v>40</v>
      </c>
      <c r="B28">
        <f>B27*POWER(2,1/12)</f>
        <v>277.18263097687208</v>
      </c>
    </row>
    <row r="29" spans="1:17" x14ac:dyDescent="0.2">
      <c r="A29" s="1" t="s">
        <v>20</v>
      </c>
      <c r="B29">
        <f t="shared" ref="B29:B35" si="0">B28*POWER(2,1/12)</f>
        <v>293.66476791740757</v>
      </c>
    </row>
    <row r="30" spans="1:17" x14ac:dyDescent="0.2">
      <c r="A30" s="1" t="s">
        <v>41</v>
      </c>
      <c r="B30">
        <f t="shared" si="0"/>
        <v>311.12698372208092</v>
      </c>
    </row>
    <row r="31" spans="1:17" x14ac:dyDescent="0.2">
      <c r="A31" s="1" t="s">
        <v>23</v>
      </c>
      <c r="B31">
        <f t="shared" si="0"/>
        <v>329.62755691286998</v>
      </c>
    </row>
    <row r="32" spans="1:17" x14ac:dyDescent="0.2">
      <c r="A32" s="1" t="s">
        <v>26</v>
      </c>
      <c r="B32">
        <f t="shared" si="0"/>
        <v>349.22823143300394</v>
      </c>
    </row>
    <row r="33" spans="1:2" x14ac:dyDescent="0.2">
      <c r="A33" s="1" t="s">
        <v>42</v>
      </c>
      <c r="B33">
        <f t="shared" si="0"/>
        <v>369.99442271163446</v>
      </c>
    </row>
    <row r="34" spans="1:2" x14ac:dyDescent="0.2">
      <c r="A34" s="1" t="s">
        <v>29</v>
      </c>
      <c r="B34">
        <f t="shared" si="0"/>
        <v>391.99543598174938</v>
      </c>
    </row>
    <row r="35" spans="1:2" x14ac:dyDescent="0.2">
      <c r="A35" s="1" t="s">
        <v>43</v>
      </c>
      <c r="B35">
        <f t="shared" si="0"/>
        <v>415.30469757994524</v>
      </c>
    </row>
    <row r="36" spans="1:2" x14ac:dyDescent="0.2">
      <c r="A36" s="1" t="s">
        <v>32</v>
      </c>
      <c r="B36">
        <v>440</v>
      </c>
    </row>
    <row r="37" spans="1:2" x14ac:dyDescent="0.2">
      <c r="A37" s="1" t="s">
        <v>44</v>
      </c>
      <c r="B37">
        <f>B36*POWER(2,1/12)</f>
        <v>466.16376151808993</v>
      </c>
    </row>
    <row r="38" spans="1:2" x14ac:dyDescent="0.2">
      <c r="A38" s="1" t="s">
        <v>35</v>
      </c>
      <c r="B38">
        <f>B37*POWER(2,1/12)</f>
        <v>493.88330125612413</v>
      </c>
    </row>
    <row r="39" spans="1:2" x14ac:dyDescent="0.2">
      <c r="A39" s="1"/>
    </row>
  </sheetData>
  <mergeCells count="3">
    <mergeCell ref="A1:A2"/>
    <mergeCell ref="B1:P1"/>
    <mergeCell ref="A26:B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2019-02-05T18:53:16Z</dcterms:created>
  <dcterms:modified xsi:type="dcterms:W3CDTF">2019-02-05T21:20:26Z</dcterms:modified>
</cp:coreProperties>
</file>