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240" yWindow="20" windowWidth="28440" windowHeight="14540" firstSheet="2" activeTab="3"/>
  </bookViews>
  <sheets>
    <sheet name="Find literature" sheetId="14" r:id="rId1"/>
    <sheet name="Befolkningstal" sheetId="1" r:id="rId2"/>
    <sheet name="Pivot" sheetId="18" r:id="rId3"/>
    <sheet name="Cholera age-year-city" sheetId="19" r:id="rId4"/>
    <sheet name="Cholera 1853 ACmort" sheetId="15" r:id="rId5"/>
    <sheet name="Aldersfordeling" sheetId="2" r:id="rId6"/>
    <sheet name="Barselsfeber" sheetId="12" r:id="rId7"/>
    <sheet name="Malaria,oversigt" sheetId="13" r:id="rId8"/>
    <sheet name="Kopper" sheetId="8" r:id="rId9"/>
    <sheet name="Typhus, Cholera" sheetId="11" r:id="rId10"/>
    <sheet name="diphtheria" sheetId="10" r:id="rId11"/>
    <sheet name="d 13yr 1876-03 cause, gend, age" sheetId="9" r:id="rId12"/>
    <sheet name="doede annual by cause" sheetId="7" r:id="rId13"/>
    <sheet name="Doede per maaned" sheetId="6" r:id="rId14"/>
    <sheet name="Doede boern u5, by vs land" sheetId="5" r:id="rId15"/>
    <sheet name="Doede aldersfordeling" sheetId="4" r:id="rId16"/>
    <sheet name="Moedres alder" sheetId="3" r:id="rId17"/>
  </sheets>
  <calcPr calcId="140001" concurrentCalc="0"/>
  <pivotCaches>
    <pivotCache cacheId="0" r:id="rId1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19" l="1"/>
  <c r="L28" i="19"/>
  <c r="M28" i="19"/>
  <c r="N28" i="19"/>
  <c r="D31" i="19"/>
  <c r="R19" i="19"/>
  <c r="R18" i="19"/>
  <c r="R20" i="19"/>
  <c r="R21" i="19"/>
  <c r="R22" i="19"/>
  <c r="S19" i="19"/>
  <c r="S18" i="19"/>
  <c r="S20" i="19"/>
  <c r="S21" i="19"/>
  <c r="S22" i="19"/>
  <c r="K27" i="19"/>
  <c r="T19" i="19"/>
  <c r="T18" i="19"/>
  <c r="T20" i="19"/>
  <c r="T21" i="19"/>
  <c r="T22" i="19"/>
  <c r="U19" i="19"/>
  <c r="U18" i="19"/>
  <c r="U20" i="19"/>
  <c r="U21" i="19"/>
  <c r="U22" i="19"/>
  <c r="L27" i="19"/>
  <c r="V19" i="19"/>
  <c r="V18" i="19"/>
  <c r="V20" i="19"/>
  <c r="V21" i="19"/>
  <c r="V22" i="19"/>
  <c r="W19" i="19"/>
  <c r="W18" i="19"/>
  <c r="W20" i="19"/>
  <c r="W21" i="19"/>
  <c r="W22" i="19"/>
  <c r="X19" i="19"/>
  <c r="X18" i="19"/>
  <c r="X20" i="19"/>
  <c r="X21" i="19"/>
  <c r="X22" i="19"/>
  <c r="Y19" i="19"/>
  <c r="Y18" i="19"/>
  <c r="Y20" i="19"/>
  <c r="Y21" i="19"/>
  <c r="Y22" i="19"/>
  <c r="Z19" i="19"/>
  <c r="Z18" i="19"/>
  <c r="Z20" i="19"/>
  <c r="Z21" i="19"/>
  <c r="Z22" i="19"/>
  <c r="M27" i="19"/>
  <c r="D19" i="19"/>
  <c r="D18" i="19"/>
  <c r="D20" i="19"/>
  <c r="D21" i="19"/>
  <c r="D22" i="19"/>
  <c r="E19" i="19"/>
  <c r="E18" i="19"/>
  <c r="E20" i="19"/>
  <c r="E21" i="19"/>
  <c r="E22" i="19"/>
  <c r="F19" i="19"/>
  <c r="F18" i="19"/>
  <c r="F20" i="19"/>
  <c r="F21" i="19"/>
  <c r="F22" i="19"/>
  <c r="G19" i="19"/>
  <c r="G18" i="19"/>
  <c r="G20" i="19"/>
  <c r="G21" i="19"/>
  <c r="G22" i="19"/>
  <c r="H19" i="19"/>
  <c r="H18" i="19"/>
  <c r="H20" i="19"/>
  <c r="H21" i="19"/>
  <c r="H22" i="19"/>
  <c r="I19" i="19"/>
  <c r="I18" i="19"/>
  <c r="I20" i="19"/>
  <c r="I21" i="19"/>
  <c r="I22" i="19"/>
  <c r="J19" i="19"/>
  <c r="J18" i="19"/>
  <c r="J20" i="19"/>
  <c r="J21" i="19"/>
  <c r="J22" i="19"/>
  <c r="K19" i="19"/>
  <c r="K18" i="19"/>
  <c r="K20" i="19"/>
  <c r="K21" i="19"/>
  <c r="K22" i="19"/>
  <c r="L19" i="19"/>
  <c r="L18" i="19"/>
  <c r="L20" i="19"/>
  <c r="L21" i="19"/>
  <c r="L22" i="19"/>
  <c r="M19" i="19"/>
  <c r="M18" i="19"/>
  <c r="M20" i="19"/>
  <c r="M21" i="19"/>
  <c r="M22" i="19"/>
  <c r="N19" i="19"/>
  <c r="N18" i="19"/>
  <c r="N20" i="19"/>
  <c r="N21" i="19"/>
  <c r="N22" i="19"/>
  <c r="O19" i="19"/>
  <c r="O18" i="19"/>
  <c r="O20" i="19"/>
  <c r="O21" i="19"/>
  <c r="O22" i="19"/>
  <c r="P19" i="19"/>
  <c r="P18" i="19"/>
  <c r="P20" i="19"/>
  <c r="P21" i="19"/>
  <c r="P22" i="19"/>
  <c r="Q19" i="19"/>
  <c r="Q18" i="19"/>
  <c r="Q20" i="19"/>
  <c r="Q21" i="19"/>
  <c r="Q22" i="19"/>
  <c r="AB22" i="19"/>
  <c r="N27" i="19"/>
  <c r="D30" i="19"/>
  <c r="N29" i="19"/>
  <c r="K29" i="19"/>
  <c r="J28" i="19"/>
  <c r="J27" i="19"/>
  <c r="I28" i="19"/>
  <c r="I27" i="19"/>
  <c r="I29" i="19"/>
  <c r="H28" i="19"/>
  <c r="H27" i="19"/>
  <c r="G28" i="19"/>
  <c r="G27" i="19"/>
  <c r="G29" i="19"/>
  <c r="F27" i="19"/>
  <c r="F28" i="19"/>
  <c r="F29" i="19"/>
  <c r="E27" i="19"/>
  <c r="E28" i="19"/>
  <c r="E29" i="19"/>
  <c r="D27" i="19"/>
  <c r="D28" i="19"/>
  <c r="D29" i="19"/>
  <c r="AF33" i="2"/>
  <c r="AF32" i="2"/>
  <c r="AF21" i="2"/>
  <c r="AF22" i="2"/>
  <c r="AF23" i="2"/>
  <c r="AF24" i="2"/>
  <c r="AF25" i="2"/>
  <c r="AF26" i="2"/>
  <c r="AF27" i="2"/>
  <c r="AF28" i="2"/>
  <c r="AF29" i="2"/>
  <c r="AF30" i="2"/>
  <c r="AF31" i="2"/>
  <c r="AF20" i="2"/>
  <c r="E33" i="2"/>
  <c r="E34" i="2"/>
  <c r="E35" i="2"/>
  <c r="E36" i="2"/>
  <c r="E37" i="2"/>
  <c r="E38" i="2"/>
  <c r="E39" i="2"/>
  <c r="E40" i="2"/>
  <c r="E41" i="2"/>
  <c r="E42" i="2"/>
  <c r="E43" i="2"/>
  <c r="E44" i="2"/>
  <c r="E32" i="2"/>
  <c r="AA19" i="19"/>
  <c r="AA20" i="19"/>
  <c r="AA18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AB21" i="19"/>
  <c r="AB20" i="19"/>
  <c r="AB19" i="19"/>
  <c r="AB18" i="19"/>
  <c r="AA15" i="19"/>
  <c r="Z13" i="19"/>
  <c r="Z15" i="19"/>
  <c r="Y13" i="19"/>
  <c r="Y15" i="19"/>
  <c r="X13" i="19"/>
  <c r="X14" i="19"/>
  <c r="W13" i="19"/>
  <c r="W15" i="19"/>
  <c r="V13" i="19"/>
  <c r="V15" i="19"/>
  <c r="U13" i="19"/>
  <c r="U15" i="19"/>
  <c r="T13" i="19"/>
  <c r="T14" i="19"/>
  <c r="S13" i="19"/>
  <c r="S15" i="19"/>
  <c r="R13" i="19"/>
  <c r="R15" i="19"/>
  <c r="Q13" i="19"/>
  <c r="Q15" i="19"/>
  <c r="P13" i="19"/>
  <c r="P14" i="19"/>
  <c r="O13" i="19"/>
  <c r="O15" i="19"/>
  <c r="N13" i="19"/>
  <c r="N15" i="19"/>
  <c r="M13" i="19"/>
  <c r="M15" i="19"/>
  <c r="L13" i="19"/>
  <c r="L14" i="19"/>
  <c r="K13" i="19"/>
  <c r="K15" i="19"/>
  <c r="J13" i="19"/>
  <c r="J15" i="19"/>
  <c r="I13" i="19"/>
  <c r="I15" i="19"/>
  <c r="H13" i="19"/>
  <c r="H14" i="19"/>
  <c r="G13" i="19"/>
  <c r="G15" i="19"/>
  <c r="F13" i="19"/>
  <c r="F15" i="19"/>
  <c r="E13" i="19"/>
  <c r="E15" i="19"/>
  <c r="D13" i="19"/>
  <c r="D14" i="19"/>
  <c r="AB12" i="19"/>
  <c r="AB11" i="19"/>
  <c r="AB10" i="19"/>
  <c r="E5" i="19"/>
  <c r="E6" i="19"/>
  <c r="F5" i="19"/>
  <c r="F6" i="19"/>
  <c r="G5" i="19"/>
  <c r="G6" i="19"/>
  <c r="H5" i="19"/>
  <c r="H6" i="19"/>
  <c r="I5" i="19"/>
  <c r="I6" i="19"/>
  <c r="J5" i="19"/>
  <c r="J6" i="19"/>
  <c r="K5" i="19"/>
  <c r="K6" i="19"/>
  <c r="L5" i="19"/>
  <c r="L6" i="19"/>
  <c r="M5" i="19"/>
  <c r="M6" i="19"/>
  <c r="N5" i="19"/>
  <c r="N6" i="19"/>
  <c r="O5" i="19"/>
  <c r="O6" i="19"/>
  <c r="P5" i="19"/>
  <c r="P6" i="19"/>
  <c r="Q5" i="19"/>
  <c r="Q6" i="19"/>
  <c r="R5" i="19"/>
  <c r="R6" i="19"/>
  <c r="S5" i="19"/>
  <c r="S6" i="19"/>
  <c r="T5" i="19"/>
  <c r="T6" i="19"/>
  <c r="U5" i="19"/>
  <c r="U6" i="19"/>
  <c r="V5" i="19"/>
  <c r="V6" i="19"/>
  <c r="W5" i="19"/>
  <c r="W6" i="19"/>
  <c r="X5" i="19"/>
  <c r="X6" i="19"/>
  <c r="Y5" i="19"/>
  <c r="Y6" i="19"/>
  <c r="Z5" i="19"/>
  <c r="Z6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D5" i="19"/>
  <c r="D7" i="19"/>
  <c r="D6" i="19"/>
  <c r="AB5" i="19"/>
  <c r="AB4" i="19"/>
  <c r="AB6" i="19"/>
  <c r="AA7" i="19"/>
  <c r="AB3" i="19"/>
  <c r="AB2" i="19"/>
  <c r="M29" i="19"/>
  <c r="L29" i="19"/>
  <c r="J29" i="19"/>
  <c r="H29" i="19"/>
  <c r="D23" i="19"/>
  <c r="E14" i="19"/>
  <c r="I14" i="19"/>
  <c r="M14" i="19"/>
  <c r="Q14" i="19"/>
  <c r="U14" i="19"/>
  <c r="Y14" i="19"/>
  <c r="D15" i="19"/>
  <c r="H15" i="19"/>
  <c r="L15" i="19"/>
  <c r="P15" i="19"/>
  <c r="T15" i="19"/>
  <c r="X15" i="19"/>
  <c r="F14" i="19"/>
  <c r="J14" i="19"/>
  <c r="N14" i="19"/>
  <c r="R14" i="19"/>
  <c r="V14" i="19"/>
  <c r="Z14" i="19"/>
  <c r="AB13" i="19"/>
  <c r="G14" i="19"/>
  <c r="K14" i="19"/>
  <c r="O14" i="19"/>
  <c r="S14" i="19"/>
  <c r="W14" i="19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10" i="15"/>
  <c r="AB57" i="15"/>
  <c r="K21" i="18"/>
  <c r="W58" i="15"/>
  <c r="X58" i="15"/>
  <c r="Y58" i="15"/>
  <c r="Z58" i="15"/>
  <c r="Z57" i="15"/>
  <c r="Y57" i="15"/>
  <c r="X57" i="15"/>
  <c r="W57" i="15"/>
  <c r="Z56" i="15"/>
  <c r="Y56" i="15"/>
  <c r="X56" i="15"/>
  <c r="W56" i="15"/>
  <c r="AB56" i="15"/>
  <c r="F21" i="18"/>
  <c r="G21" i="18"/>
  <c r="H21" i="18"/>
  <c r="I21" i="18"/>
  <c r="G20" i="18"/>
  <c r="H20" i="18"/>
  <c r="I20" i="18"/>
  <c r="F20" i="18"/>
  <c r="K20" i="18"/>
  <c r="AB14" i="19"/>
  <c r="T5" i="1"/>
  <c r="T4" i="1"/>
  <c r="T3" i="1"/>
  <c r="T2" i="1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O14" i="13"/>
  <c r="U22" i="11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40" i="10"/>
  <c r="N40" i="10"/>
  <c r="M41" i="10"/>
  <c r="N41" i="10"/>
  <c r="M42" i="10"/>
  <c r="N42" i="10"/>
  <c r="M43" i="10"/>
  <c r="N43" i="10"/>
  <c r="M44" i="10"/>
  <c r="N44" i="10"/>
  <c r="M45" i="10"/>
  <c r="N45" i="10"/>
  <c r="M46" i="10"/>
  <c r="N46" i="10"/>
  <c r="M47" i="10"/>
  <c r="N47" i="10"/>
  <c r="M48" i="10"/>
  <c r="N48" i="10"/>
  <c r="M49" i="10"/>
  <c r="N49" i="10"/>
  <c r="M50" i="10"/>
  <c r="N50" i="10"/>
  <c r="M51" i="10"/>
  <c r="N51" i="10"/>
  <c r="M52" i="10"/>
  <c r="N52" i="10"/>
  <c r="M53" i="10"/>
  <c r="N53" i="10"/>
  <c r="M54" i="10"/>
  <c r="N54" i="10"/>
  <c r="M55" i="10"/>
  <c r="N55" i="10"/>
  <c r="M56" i="10"/>
  <c r="N56" i="10"/>
  <c r="M57" i="10"/>
  <c r="N57" i="10"/>
  <c r="M58" i="10"/>
  <c r="N58" i="10"/>
  <c r="M59" i="10"/>
  <c r="N59" i="10"/>
  <c r="M60" i="10"/>
  <c r="N60" i="10"/>
  <c r="M61" i="10"/>
  <c r="N61" i="10"/>
  <c r="M25" i="10"/>
  <c r="N25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N8" i="8"/>
  <c r="N14" i="8"/>
  <c r="N15" i="8"/>
  <c r="M13" i="8"/>
  <c r="L13" i="8"/>
  <c r="N13" i="8"/>
  <c r="N12" i="8"/>
  <c r="M11" i="8"/>
  <c r="L11" i="8"/>
  <c r="N11" i="8"/>
  <c r="M10" i="8"/>
  <c r="L10" i="8"/>
  <c r="N10" i="8"/>
  <c r="R10" i="3"/>
  <c r="Q10" i="3"/>
  <c r="P10" i="3"/>
  <c r="O10" i="3"/>
  <c r="R9" i="3"/>
  <c r="Q9" i="3"/>
  <c r="P9" i="3"/>
  <c r="O9" i="3"/>
  <c r="K3" i="1"/>
  <c r="K4" i="1"/>
  <c r="K5" i="1"/>
  <c r="K2" i="1"/>
  <c r="M3" i="2"/>
  <c r="K3" i="2"/>
  <c r="N3" i="2"/>
  <c r="N4" i="2"/>
  <c r="N2" i="2"/>
  <c r="X4" i="2"/>
  <c r="X2" i="2"/>
  <c r="W3" i="2"/>
  <c r="W6" i="2"/>
  <c r="U3" i="2"/>
  <c r="U6" i="2"/>
  <c r="W5" i="2"/>
  <c r="U5" i="2"/>
  <c r="M6" i="2"/>
  <c r="L3" i="2"/>
  <c r="L6" i="2"/>
  <c r="K6" i="2"/>
  <c r="J3" i="2"/>
  <c r="J6" i="2"/>
  <c r="I3" i="2"/>
  <c r="I6" i="2"/>
  <c r="J5" i="2"/>
  <c r="K5" i="2"/>
  <c r="L5" i="2"/>
  <c r="M5" i="2"/>
  <c r="I5" i="2"/>
  <c r="X3" i="2"/>
</calcChain>
</file>

<file path=xl/sharedStrings.xml><?xml version="1.0" encoding="utf-8"?>
<sst xmlns="http://schemas.openxmlformats.org/spreadsheetml/2006/main" count="470" uniqueCount="198">
  <si>
    <t>Aar</t>
  </si>
  <si>
    <t>Kbh</t>
  </si>
  <si>
    <t>% increase 1880-1900</t>
  </si>
  <si>
    <t>Danmark</t>
  </si>
  <si>
    <t>By</t>
  </si>
  <si>
    <t>Land</t>
  </si>
  <si>
    <t>Course: Viggo's hele bog pdf</t>
  </si>
  <si>
    <t>&lt;10</t>
  </si>
  <si>
    <t>total</t>
  </si>
  <si>
    <t>% under 10</t>
  </si>
  <si>
    <t>&gt;60</t>
  </si>
  <si>
    <t>% over 60</t>
  </si>
  <si>
    <t>DANMARK</t>
  </si>
  <si>
    <t>KOBENHAVN</t>
  </si>
  <si>
    <t>% increase 1880-1901</t>
  </si>
  <si>
    <t>1880-89</t>
  </si>
  <si>
    <t>Koebenhavn</t>
  </si>
  <si>
    <t>aegteskab</t>
  </si>
  <si>
    <t>udenfor</t>
  </si>
  <si>
    <t>Koebenhavn under 20</t>
  </si>
  <si>
    <t>Landet</t>
  </si>
  <si>
    <t>1890-1900</t>
  </si>
  <si>
    <t>1880-1889</t>
  </si>
  <si>
    <t>I % af alle foedsler I strata</t>
  </si>
  <si>
    <t>1820-29</t>
  </si>
  <si>
    <t>1830-39</t>
  </si>
  <si>
    <t>1840-49</t>
  </si>
  <si>
    <t>1850-59</t>
  </si>
  <si>
    <t>1860-69</t>
  </si>
  <si>
    <t>1870-79</t>
  </si>
  <si>
    <t>1890-00</t>
  </si>
  <si>
    <t>Maend</t>
  </si>
  <si>
    <t>Tal gaelder hele landet</t>
  </si>
  <si>
    <t>Kopper vaerste epidemier</t>
  </si>
  <si>
    <t>1859-60</t>
  </si>
  <si>
    <t>1869-72</t>
  </si>
  <si>
    <t>Years</t>
  </si>
  <si>
    <t>Cases</t>
  </si>
  <si>
    <t>Deaths</t>
  </si>
  <si>
    <t>CFR</t>
  </si>
  <si>
    <t>1880-81</t>
  </si>
  <si>
    <t>Koppeepidemi heftig I 1801, og man begyndte med vaccinering</t>
  </si>
  <si>
    <t>?</t>
  </si>
  <si>
    <t>fra text</t>
  </si>
  <si>
    <t>1810-24</t>
  </si>
  <si>
    <t>1824,26,29</t>
  </si>
  <si>
    <t>mindre koppe-epidemier isaer I kbh</t>
  </si>
  <si>
    <t>3,500 paa hospitalet; isaer I kbh</t>
  </si>
  <si>
    <t>1842-44</t>
  </si>
  <si>
    <t>Alle sygdomme, 1876-1908</t>
  </si>
  <si>
    <t>Year</t>
  </si>
  <si>
    <t>Diphtheria</t>
  </si>
  <si>
    <t>Croup</t>
  </si>
  <si>
    <t>Both</t>
  </si>
  <si>
    <t>% croup</t>
  </si>
  <si>
    <t>Kolera</t>
  </si>
  <si>
    <t>cases</t>
  </si>
  <si>
    <t>deaths</t>
  </si>
  <si>
    <t>% befolkningen</t>
  </si>
  <si>
    <t>Kolera epidemien  1853 var begraenset til Koebenhavn !</t>
  </si>
  <si>
    <t>og enkelte provinsbyer, men ikke paa landet</t>
  </si>
  <si>
    <t>Asiatisk kolera</t>
  </si>
  <si>
    <t>pop ca</t>
  </si>
  <si>
    <t>Typhoid ret jaevnt fordelt; vaerste aar 1889</t>
  </si>
  <si>
    <t>Koldfeber</t>
  </si>
  <si>
    <t>Bad epidemics</t>
  </si>
  <si>
    <t>cfr</t>
  </si>
  <si>
    <t>1873-74</t>
  </si>
  <si>
    <t>sidste koldfeber</t>
  </si>
  <si>
    <t>siden 1880</t>
  </si>
  <si>
    <t>aftaget hvert aar</t>
  </si>
  <si>
    <t>op til 1815</t>
  </si>
  <si>
    <t>epidemisk I danmark</t>
  </si>
  <si>
    <t>1815-1824</t>
  </si>
  <si>
    <t>stilstandsperiode</t>
  </si>
  <si>
    <t>Langeland</t>
  </si>
  <si>
    <t>late 1820s</t>
  </si>
  <si>
    <t>foedselsoverskudet naesten blev opslugt</t>
  </si>
  <si>
    <t>KOLERA</t>
  </si>
  <si>
    <t>Dodsfalt Diph+Croup</t>
  </si>
  <si>
    <t>Find extra reference: Carlsen J.  Bidrag til difteriens historie I danmark og tyskland. Kbh 1890</t>
  </si>
  <si>
    <t>Kun koebenhavn</t>
  </si>
  <si>
    <t>bybefolkningen</t>
  </si>
  <si>
    <t>1860-1862 ~1200 cases I Danmark</t>
  </si>
  <si>
    <t>www.mortality.org</t>
  </si>
  <si>
    <t>Befolkningstilvaekst</t>
  </si>
  <si>
    <t>Population</t>
  </si>
  <si>
    <t>Doesdsfald</t>
  </si>
  <si>
    <t>Koebenhaven</t>
  </si>
  <si>
    <t>Doedsfald</t>
  </si>
  <si>
    <t>landet</t>
  </si>
  <si>
    <t xml:space="preserve">Kgl bibliotek -- 1845 to ? Bedre </t>
  </si>
  <si>
    <t>10-19</t>
  </si>
  <si>
    <t>20-19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</si>
  <si>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</si>
  <si>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</si>
  <si>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</si>
  <si>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</si>
  <si>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</si>
  <si>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</si>
  <si>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</si>
  <si>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</si>
  <si>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unknown</t>
  </si>
  <si>
    <t>Total</t>
  </si>
  <si>
    <t>Month</t>
  </si>
  <si>
    <t>&lt;10_m</t>
  </si>
  <si>
    <t>&lt;10_k</t>
  </si>
  <si>
    <t>10-24_m</t>
  </si>
  <si>
    <t>10-24_k</t>
  </si>
  <si>
    <t>25-49_m</t>
  </si>
  <si>
    <t>25-49_k</t>
  </si>
  <si>
    <t>&gt;50_m</t>
  </si>
  <si>
    <t>All_m</t>
  </si>
  <si>
    <t>All_k</t>
  </si>
  <si>
    <t>All</t>
  </si>
  <si>
    <t>Place</t>
  </si>
  <si>
    <t>Kobstaederne u Kbh</t>
  </si>
  <si>
    <t>check</t>
  </si>
  <si>
    <t>doedfodt_aegte</t>
  </si>
  <si>
    <t>doedfoedte_u</t>
  </si>
  <si>
    <t>Kobstaederne m Kbh</t>
  </si>
  <si>
    <t>10-25</t>
  </si>
  <si>
    <t>26-50</t>
  </si>
  <si>
    <t>&gt;50</t>
  </si>
  <si>
    <t>YearMonth</t>
  </si>
  <si>
    <t>doedfoedte</t>
  </si>
  <si>
    <t>Row Labels</t>
  </si>
  <si>
    <t>Grand Total</t>
  </si>
  <si>
    <t>Sum of 26-50</t>
  </si>
  <si>
    <t>Sum of &gt;50</t>
  </si>
  <si>
    <t>Sum of 10-25</t>
  </si>
  <si>
    <t>Sum of &lt;10</t>
  </si>
  <si>
    <t>Landdistrikter</t>
  </si>
  <si>
    <t>Kobenhavn</t>
  </si>
  <si>
    <t>AC_0</t>
  </si>
  <si>
    <t>AC_1-3</t>
  </si>
  <si>
    <t>AC_3-5</t>
  </si>
  <si>
    <t>AC_5-10</t>
  </si>
  <si>
    <t>C_10-15</t>
  </si>
  <si>
    <t>AC_15-20</t>
  </si>
  <si>
    <t>AC_25-30</t>
  </si>
  <si>
    <t>AC_30-35</t>
  </si>
  <si>
    <t>AC_35-40</t>
  </si>
  <si>
    <t>AC_40-45</t>
  </si>
  <si>
    <t>AC_45-50</t>
  </si>
  <si>
    <t>AC_50-55</t>
  </si>
  <si>
    <t>AC_55-60</t>
  </si>
  <si>
    <t>AC_60-65</t>
  </si>
  <si>
    <t>AC_65-70</t>
  </si>
  <si>
    <t>AC_70-75</t>
  </si>
  <si>
    <t>AC_75-80</t>
  </si>
  <si>
    <t>AC_80-85</t>
  </si>
  <si>
    <t>AC_85-90</t>
  </si>
  <si>
    <t>AC_90-95</t>
  </si>
  <si>
    <t>AC_95-100</t>
  </si>
  <si>
    <t>AC_100+</t>
  </si>
  <si>
    <t>Gender</t>
  </si>
  <si>
    <t>Men</t>
  </si>
  <si>
    <t>Dif</t>
  </si>
  <si>
    <t>%dif</t>
  </si>
  <si>
    <t>baseline</t>
  </si>
  <si>
    <t>52-54</t>
  </si>
  <si>
    <t>Women</t>
  </si>
  <si>
    <t>AC_20-25</t>
  </si>
  <si>
    <t>pop</t>
  </si>
  <si>
    <t>10-15</t>
  </si>
  <si>
    <t>15-20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</si>
  <si>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</si>
  <si>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</si>
  <si>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</si>
  <si>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</si>
  <si>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</si>
  <si>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</si>
  <si>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</si>
  <si>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</si>
  <si>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age</t>
  </si>
  <si>
    <t>AC both</t>
  </si>
  <si>
    <t>age&lt;10</t>
  </si>
  <si>
    <t>age10-15</t>
  </si>
  <si>
    <t>age15-20</t>
  </si>
  <si>
    <t>age20-30</t>
  </si>
  <si>
    <t>Age30-40</t>
  </si>
  <si>
    <t>Age40-50</t>
  </si>
  <si>
    <t>Age50-60</t>
  </si>
  <si>
    <t>Age60-70</t>
  </si>
  <si>
    <t>Age70-80</t>
  </si>
  <si>
    <t>Age80+</t>
  </si>
  <si>
    <t>Allage</t>
  </si>
  <si>
    <t>%popdied</t>
  </si>
  <si>
    <t>%dthsover60</t>
  </si>
  <si>
    <t>popover60</t>
  </si>
  <si>
    <t>extrapolated pop</t>
  </si>
  <si>
    <t>Lone from 1840,1880est</t>
  </si>
  <si>
    <t>Copenhagen</t>
  </si>
  <si>
    <t>POPULATION CPH</t>
  </si>
  <si>
    <t>Excess Cholera Mortality by Age Group, using annual data and 1852,1854 as the baseline</t>
  </si>
  <si>
    <t>dif 1840,1880</t>
  </si>
  <si>
    <t>assuming linear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</si>
</sst>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0" fontId="2" fillId="0" borderId="0" xfId="0" applyFont="1"/>
    <xf numFmtId="16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3" fillId="0" borderId="0" xfId="2"/>
    <xf numFmtId="0" fontId="0" fillId="0" borderId="0" xfId="0" quotePrefix="1"/>
    <xf numFmtId="0" fontId="2" fillId="0" borderId="0" xfId="0" quotePrefix="1" applyFont="1"/>
    <xf numFmtId="16" fontId="2" fillId="0" borderId="0" xfId="0" quotePrefix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2" fillId="0" borderId="0" xfId="1" applyFont="1"/>
    <xf numFmtId="16" fontId="0" fillId="0" borderId="0" xfId="0" quotePrefix="1" applyNumberFormat="1"/>
    <xf numFmtId="165" fontId="2" fillId="0" borderId="0" xfId="3" applyNumberFormat="1" applyFont="1"/>
    <xf numFmtId="1" fontId="0" fillId="0" borderId="0" xfId="0" applyNumberFormat="1"/>
    <xf numFmtId="165" fontId="0" fillId="0" borderId="0" xfId="3" applyNumberFormat="1" applyFont="1"/>
    <xf numFmtId="165" fontId="0" fillId="0" borderId="0" xfId="0" applyNumberFormat="1"/>
    <xf numFmtId="16" fontId="0" fillId="2" borderId="0" xfId="0" quotePrefix="1" applyNumberFormat="1" applyFill="1"/>
    <xf numFmtId="0" fontId="0" fillId="2" borderId="0" xfId="0" quotePrefix="1" applyFill="1"/>
    <xf numFmtId="165" fontId="2" fillId="2" borderId="0" xfId="3" applyNumberFormat="1" applyFont="1" applyFill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pivotCacheDefinition" Target="pivotCache/pivotCacheDefinition1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[Cholera 1853_Copenhagen pop info from Viggo's book 1800-1900_v2.xlsx]Pivot!PivotTable3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Sum of 26-50</c:v>
                </c:pt>
              </c:strCache>
            </c:strRef>
          </c:tx>
          <c:invertIfNegative val="0"/>
          <c:cat>
            <c:strRef>
              <c:f>Pivot!$A$2:$A$38</c:f>
              <c:strCache>
                <c:ptCount val="36"/>
                <c:pt idx="0">
                  <c:v>185201</c:v>
                </c:pt>
                <c:pt idx="1">
                  <c:v>185202</c:v>
                </c:pt>
                <c:pt idx="2">
                  <c:v>185203</c:v>
                </c:pt>
                <c:pt idx="3">
                  <c:v>185204</c:v>
                </c:pt>
                <c:pt idx="4">
                  <c:v>185205</c:v>
                </c:pt>
                <c:pt idx="5">
                  <c:v>185206</c:v>
                </c:pt>
                <c:pt idx="6">
                  <c:v>185207</c:v>
                </c:pt>
                <c:pt idx="7">
                  <c:v>185208</c:v>
                </c:pt>
                <c:pt idx="8">
                  <c:v>185209</c:v>
                </c:pt>
                <c:pt idx="9">
                  <c:v>185210</c:v>
                </c:pt>
                <c:pt idx="10">
                  <c:v>185211</c:v>
                </c:pt>
                <c:pt idx="11">
                  <c:v>185212</c:v>
                </c:pt>
                <c:pt idx="12">
                  <c:v>185301</c:v>
                </c:pt>
                <c:pt idx="13">
                  <c:v>185302</c:v>
                </c:pt>
                <c:pt idx="14">
                  <c:v>185303</c:v>
                </c:pt>
                <c:pt idx="15">
                  <c:v>185304</c:v>
                </c:pt>
                <c:pt idx="16">
                  <c:v>185305</c:v>
                </c:pt>
                <c:pt idx="17">
                  <c:v>185306</c:v>
                </c:pt>
                <c:pt idx="18">
                  <c:v>185307</c:v>
                </c:pt>
                <c:pt idx="19">
                  <c:v>185308</c:v>
                </c:pt>
                <c:pt idx="20">
                  <c:v>185309</c:v>
                </c:pt>
                <c:pt idx="21">
                  <c:v>185310</c:v>
                </c:pt>
                <c:pt idx="22">
                  <c:v>185311</c:v>
                </c:pt>
                <c:pt idx="23">
                  <c:v>185312</c:v>
                </c:pt>
                <c:pt idx="24">
                  <c:v>185401</c:v>
                </c:pt>
                <c:pt idx="25">
                  <c:v>185402</c:v>
                </c:pt>
                <c:pt idx="26">
                  <c:v>185403</c:v>
                </c:pt>
                <c:pt idx="27">
                  <c:v>185404</c:v>
                </c:pt>
                <c:pt idx="28">
                  <c:v>185405</c:v>
                </c:pt>
                <c:pt idx="29">
                  <c:v>185406</c:v>
                </c:pt>
                <c:pt idx="30">
                  <c:v>185407</c:v>
                </c:pt>
                <c:pt idx="31">
                  <c:v>185408</c:v>
                </c:pt>
                <c:pt idx="32">
                  <c:v>185409</c:v>
                </c:pt>
                <c:pt idx="33">
                  <c:v>185410</c:v>
                </c:pt>
                <c:pt idx="34">
                  <c:v>185411</c:v>
                </c:pt>
                <c:pt idx="35">
                  <c:v>185412</c:v>
                </c:pt>
              </c:strCache>
            </c:strRef>
          </c:cat>
          <c:val>
            <c:numRef>
              <c:f>Pivot!$B$2:$B$38</c:f>
              <c:numCache>
                <c:formatCode>General</c:formatCode>
                <c:ptCount val="36"/>
                <c:pt idx="0">
                  <c:v>58.0</c:v>
                </c:pt>
                <c:pt idx="1">
                  <c:v>49.0</c:v>
                </c:pt>
                <c:pt idx="2">
                  <c:v>53.0</c:v>
                </c:pt>
                <c:pt idx="3">
                  <c:v>66.0</c:v>
                </c:pt>
                <c:pt idx="4">
                  <c:v>70.0</c:v>
                </c:pt>
                <c:pt idx="5">
                  <c:v>59.0</c:v>
                </c:pt>
                <c:pt idx="6">
                  <c:v>60.0</c:v>
                </c:pt>
                <c:pt idx="7">
                  <c:v>55.0</c:v>
                </c:pt>
                <c:pt idx="8">
                  <c:v>83.0</c:v>
                </c:pt>
                <c:pt idx="9">
                  <c:v>61.0</c:v>
                </c:pt>
                <c:pt idx="10">
                  <c:v>74.0</c:v>
                </c:pt>
                <c:pt idx="11">
                  <c:v>66.0</c:v>
                </c:pt>
                <c:pt idx="12">
                  <c:v>71.0</c:v>
                </c:pt>
                <c:pt idx="13">
                  <c:v>42.0</c:v>
                </c:pt>
                <c:pt idx="14">
                  <c:v>83.0</c:v>
                </c:pt>
                <c:pt idx="15">
                  <c:v>65.0</c:v>
                </c:pt>
                <c:pt idx="16">
                  <c:v>90.0</c:v>
                </c:pt>
                <c:pt idx="17">
                  <c:v>69.0</c:v>
                </c:pt>
                <c:pt idx="18">
                  <c:v>911.0</c:v>
                </c:pt>
                <c:pt idx="19">
                  <c:v>371.0</c:v>
                </c:pt>
                <c:pt idx="20">
                  <c:v>69.0</c:v>
                </c:pt>
                <c:pt idx="21">
                  <c:v>51.0</c:v>
                </c:pt>
                <c:pt idx="22">
                  <c:v>39.0</c:v>
                </c:pt>
                <c:pt idx="23">
                  <c:v>39.0</c:v>
                </c:pt>
                <c:pt idx="24">
                  <c:v>49.0</c:v>
                </c:pt>
                <c:pt idx="25">
                  <c:v>50.0</c:v>
                </c:pt>
                <c:pt idx="26">
                  <c:v>64.0</c:v>
                </c:pt>
                <c:pt idx="27">
                  <c:v>55.0</c:v>
                </c:pt>
                <c:pt idx="28">
                  <c:v>63.0</c:v>
                </c:pt>
                <c:pt idx="29">
                  <c:v>63.0</c:v>
                </c:pt>
                <c:pt idx="30">
                  <c:v>71.0</c:v>
                </c:pt>
                <c:pt idx="31">
                  <c:v>54.0</c:v>
                </c:pt>
                <c:pt idx="32">
                  <c:v>46.0</c:v>
                </c:pt>
                <c:pt idx="33">
                  <c:v>50.0</c:v>
                </c:pt>
                <c:pt idx="34">
                  <c:v>54.0</c:v>
                </c:pt>
                <c:pt idx="35">
                  <c:v>45.0</c:v>
                </c:pt>
              </c:numCache>
            </c:numRef>
          </c:val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Sum of &gt;50</c:v>
                </c:pt>
              </c:strCache>
            </c:strRef>
          </c:tx>
          <c:invertIfNegative val="0"/>
          <c:cat>
            <c:strRef>
              <c:f>Pivot!$A$2:$A$38</c:f>
              <c:strCache>
                <c:ptCount val="36"/>
                <c:pt idx="0">
                  <c:v>185201</c:v>
                </c:pt>
                <c:pt idx="1">
                  <c:v>185202</c:v>
                </c:pt>
                <c:pt idx="2">
                  <c:v>185203</c:v>
                </c:pt>
                <c:pt idx="3">
                  <c:v>185204</c:v>
                </c:pt>
                <c:pt idx="4">
                  <c:v>185205</c:v>
                </c:pt>
                <c:pt idx="5">
                  <c:v>185206</c:v>
                </c:pt>
                <c:pt idx="6">
                  <c:v>185207</c:v>
                </c:pt>
                <c:pt idx="7">
                  <c:v>185208</c:v>
                </c:pt>
                <c:pt idx="8">
                  <c:v>185209</c:v>
                </c:pt>
                <c:pt idx="9">
                  <c:v>185210</c:v>
                </c:pt>
                <c:pt idx="10">
                  <c:v>185211</c:v>
                </c:pt>
                <c:pt idx="11">
                  <c:v>185212</c:v>
                </c:pt>
                <c:pt idx="12">
                  <c:v>185301</c:v>
                </c:pt>
                <c:pt idx="13">
                  <c:v>185302</c:v>
                </c:pt>
                <c:pt idx="14">
                  <c:v>185303</c:v>
                </c:pt>
                <c:pt idx="15">
                  <c:v>185304</c:v>
                </c:pt>
                <c:pt idx="16">
                  <c:v>185305</c:v>
                </c:pt>
                <c:pt idx="17">
                  <c:v>185306</c:v>
                </c:pt>
                <c:pt idx="18">
                  <c:v>185307</c:v>
                </c:pt>
                <c:pt idx="19">
                  <c:v>185308</c:v>
                </c:pt>
                <c:pt idx="20">
                  <c:v>185309</c:v>
                </c:pt>
                <c:pt idx="21">
                  <c:v>185310</c:v>
                </c:pt>
                <c:pt idx="22">
                  <c:v>185311</c:v>
                </c:pt>
                <c:pt idx="23">
                  <c:v>185312</c:v>
                </c:pt>
                <c:pt idx="24">
                  <c:v>185401</c:v>
                </c:pt>
                <c:pt idx="25">
                  <c:v>185402</c:v>
                </c:pt>
                <c:pt idx="26">
                  <c:v>185403</c:v>
                </c:pt>
                <c:pt idx="27">
                  <c:v>185404</c:v>
                </c:pt>
                <c:pt idx="28">
                  <c:v>185405</c:v>
                </c:pt>
                <c:pt idx="29">
                  <c:v>185406</c:v>
                </c:pt>
                <c:pt idx="30">
                  <c:v>185407</c:v>
                </c:pt>
                <c:pt idx="31">
                  <c:v>185408</c:v>
                </c:pt>
                <c:pt idx="32">
                  <c:v>185409</c:v>
                </c:pt>
                <c:pt idx="33">
                  <c:v>185410</c:v>
                </c:pt>
                <c:pt idx="34">
                  <c:v>185411</c:v>
                </c:pt>
                <c:pt idx="35">
                  <c:v>185412</c:v>
                </c:pt>
              </c:strCache>
            </c:strRef>
          </c:cat>
          <c:val>
            <c:numRef>
              <c:f>Pivot!$C$2:$C$38</c:f>
              <c:numCache>
                <c:formatCode>General</c:formatCode>
                <c:ptCount val="36"/>
                <c:pt idx="0">
                  <c:v>83.0</c:v>
                </c:pt>
                <c:pt idx="1">
                  <c:v>89.0</c:v>
                </c:pt>
                <c:pt idx="2">
                  <c:v>94.0</c:v>
                </c:pt>
                <c:pt idx="3">
                  <c:v>104.0</c:v>
                </c:pt>
                <c:pt idx="4">
                  <c:v>96.0</c:v>
                </c:pt>
                <c:pt idx="5">
                  <c:v>87.0</c:v>
                </c:pt>
                <c:pt idx="6">
                  <c:v>89.0</c:v>
                </c:pt>
                <c:pt idx="7">
                  <c:v>70.0</c:v>
                </c:pt>
                <c:pt idx="8">
                  <c:v>96.0</c:v>
                </c:pt>
                <c:pt idx="9">
                  <c:v>97.0</c:v>
                </c:pt>
                <c:pt idx="10">
                  <c:v>121.0</c:v>
                </c:pt>
                <c:pt idx="11">
                  <c:v>114.0</c:v>
                </c:pt>
                <c:pt idx="12">
                  <c:v>119.0</c:v>
                </c:pt>
                <c:pt idx="13">
                  <c:v>111.0</c:v>
                </c:pt>
                <c:pt idx="14">
                  <c:v>99.0</c:v>
                </c:pt>
                <c:pt idx="15">
                  <c:v>122.0</c:v>
                </c:pt>
                <c:pt idx="16">
                  <c:v>91.0</c:v>
                </c:pt>
                <c:pt idx="17">
                  <c:v>116.0</c:v>
                </c:pt>
                <c:pt idx="18">
                  <c:v>1308.0</c:v>
                </c:pt>
                <c:pt idx="19">
                  <c:v>535.0</c:v>
                </c:pt>
                <c:pt idx="20">
                  <c:v>86.0</c:v>
                </c:pt>
                <c:pt idx="21">
                  <c:v>65.0</c:v>
                </c:pt>
                <c:pt idx="22">
                  <c:v>63.0</c:v>
                </c:pt>
                <c:pt idx="23">
                  <c:v>75.0</c:v>
                </c:pt>
                <c:pt idx="24">
                  <c:v>75.0</c:v>
                </c:pt>
                <c:pt idx="25">
                  <c:v>60.0</c:v>
                </c:pt>
                <c:pt idx="26">
                  <c:v>78.0</c:v>
                </c:pt>
                <c:pt idx="27">
                  <c:v>77.0</c:v>
                </c:pt>
                <c:pt idx="28">
                  <c:v>64.0</c:v>
                </c:pt>
                <c:pt idx="29">
                  <c:v>64.0</c:v>
                </c:pt>
                <c:pt idx="30">
                  <c:v>65.0</c:v>
                </c:pt>
                <c:pt idx="31">
                  <c:v>51.0</c:v>
                </c:pt>
                <c:pt idx="32">
                  <c:v>60.0</c:v>
                </c:pt>
                <c:pt idx="33">
                  <c:v>71.0</c:v>
                </c:pt>
                <c:pt idx="34">
                  <c:v>70.0</c:v>
                </c:pt>
                <c:pt idx="35">
                  <c:v>99.0</c:v>
                </c:pt>
              </c:numCache>
            </c:numRef>
          </c:val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>Sum of 10-25</c:v>
                </c:pt>
              </c:strCache>
            </c:strRef>
          </c:tx>
          <c:invertIfNegative val="0"/>
          <c:cat>
            <c:strRef>
              <c:f>Pivot!$A$2:$A$38</c:f>
              <c:strCache>
                <c:ptCount val="36"/>
                <c:pt idx="0">
                  <c:v>185201</c:v>
                </c:pt>
                <c:pt idx="1">
                  <c:v>185202</c:v>
                </c:pt>
                <c:pt idx="2">
                  <c:v>185203</c:v>
                </c:pt>
                <c:pt idx="3">
                  <c:v>185204</c:v>
                </c:pt>
                <c:pt idx="4">
                  <c:v>185205</c:v>
                </c:pt>
                <c:pt idx="5">
                  <c:v>185206</c:v>
                </c:pt>
                <c:pt idx="6">
                  <c:v>185207</c:v>
                </c:pt>
                <c:pt idx="7">
                  <c:v>185208</c:v>
                </c:pt>
                <c:pt idx="8">
                  <c:v>185209</c:v>
                </c:pt>
                <c:pt idx="9">
                  <c:v>185210</c:v>
                </c:pt>
                <c:pt idx="10">
                  <c:v>185211</c:v>
                </c:pt>
                <c:pt idx="11">
                  <c:v>185212</c:v>
                </c:pt>
                <c:pt idx="12">
                  <c:v>185301</c:v>
                </c:pt>
                <c:pt idx="13">
                  <c:v>185302</c:v>
                </c:pt>
                <c:pt idx="14">
                  <c:v>185303</c:v>
                </c:pt>
                <c:pt idx="15">
                  <c:v>185304</c:v>
                </c:pt>
                <c:pt idx="16">
                  <c:v>185305</c:v>
                </c:pt>
                <c:pt idx="17">
                  <c:v>185306</c:v>
                </c:pt>
                <c:pt idx="18">
                  <c:v>185307</c:v>
                </c:pt>
                <c:pt idx="19">
                  <c:v>185308</c:v>
                </c:pt>
                <c:pt idx="20">
                  <c:v>185309</c:v>
                </c:pt>
                <c:pt idx="21">
                  <c:v>185310</c:v>
                </c:pt>
                <c:pt idx="22">
                  <c:v>185311</c:v>
                </c:pt>
                <c:pt idx="23">
                  <c:v>185312</c:v>
                </c:pt>
                <c:pt idx="24">
                  <c:v>185401</c:v>
                </c:pt>
                <c:pt idx="25">
                  <c:v>185402</c:v>
                </c:pt>
                <c:pt idx="26">
                  <c:v>185403</c:v>
                </c:pt>
                <c:pt idx="27">
                  <c:v>185404</c:v>
                </c:pt>
                <c:pt idx="28">
                  <c:v>185405</c:v>
                </c:pt>
                <c:pt idx="29">
                  <c:v>185406</c:v>
                </c:pt>
                <c:pt idx="30">
                  <c:v>185407</c:v>
                </c:pt>
                <c:pt idx="31">
                  <c:v>185408</c:v>
                </c:pt>
                <c:pt idx="32">
                  <c:v>185409</c:v>
                </c:pt>
                <c:pt idx="33">
                  <c:v>185410</c:v>
                </c:pt>
                <c:pt idx="34">
                  <c:v>185411</c:v>
                </c:pt>
                <c:pt idx="35">
                  <c:v>185412</c:v>
                </c:pt>
              </c:strCache>
            </c:strRef>
          </c:cat>
          <c:val>
            <c:numRef>
              <c:f>Pivot!$D$2:$D$38</c:f>
              <c:numCache>
                <c:formatCode>General</c:formatCode>
                <c:ptCount val="36"/>
                <c:pt idx="0">
                  <c:v>5.0</c:v>
                </c:pt>
                <c:pt idx="1">
                  <c:v>12.0</c:v>
                </c:pt>
                <c:pt idx="2">
                  <c:v>15.0</c:v>
                </c:pt>
                <c:pt idx="3">
                  <c:v>17.0</c:v>
                </c:pt>
                <c:pt idx="4">
                  <c:v>22.0</c:v>
                </c:pt>
                <c:pt idx="5">
                  <c:v>15.0</c:v>
                </c:pt>
                <c:pt idx="6">
                  <c:v>26.0</c:v>
                </c:pt>
                <c:pt idx="7">
                  <c:v>21.0</c:v>
                </c:pt>
                <c:pt idx="8">
                  <c:v>24.0</c:v>
                </c:pt>
                <c:pt idx="9">
                  <c:v>19.0</c:v>
                </c:pt>
                <c:pt idx="10">
                  <c:v>17.0</c:v>
                </c:pt>
                <c:pt idx="11">
                  <c:v>17.0</c:v>
                </c:pt>
                <c:pt idx="12">
                  <c:v>20.0</c:v>
                </c:pt>
                <c:pt idx="13">
                  <c:v>18.0</c:v>
                </c:pt>
                <c:pt idx="14">
                  <c:v>11.0</c:v>
                </c:pt>
                <c:pt idx="15">
                  <c:v>32.0</c:v>
                </c:pt>
                <c:pt idx="16">
                  <c:v>26.0</c:v>
                </c:pt>
                <c:pt idx="17">
                  <c:v>32.0</c:v>
                </c:pt>
                <c:pt idx="18">
                  <c:v>165.0</c:v>
                </c:pt>
                <c:pt idx="19">
                  <c:v>88.0</c:v>
                </c:pt>
                <c:pt idx="20">
                  <c:v>22.0</c:v>
                </c:pt>
                <c:pt idx="21">
                  <c:v>20.0</c:v>
                </c:pt>
                <c:pt idx="22">
                  <c:v>15.0</c:v>
                </c:pt>
                <c:pt idx="23">
                  <c:v>14.0</c:v>
                </c:pt>
                <c:pt idx="24">
                  <c:v>11.0</c:v>
                </c:pt>
                <c:pt idx="25">
                  <c:v>20.0</c:v>
                </c:pt>
                <c:pt idx="26">
                  <c:v>16.0</c:v>
                </c:pt>
                <c:pt idx="27">
                  <c:v>17.0</c:v>
                </c:pt>
                <c:pt idx="28">
                  <c:v>28.0</c:v>
                </c:pt>
                <c:pt idx="29">
                  <c:v>16.0</c:v>
                </c:pt>
                <c:pt idx="30">
                  <c:v>26.0</c:v>
                </c:pt>
                <c:pt idx="31">
                  <c:v>16.0</c:v>
                </c:pt>
                <c:pt idx="32">
                  <c:v>23.0</c:v>
                </c:pt>
                <c:pt idx="33">
                  <c:v>14.0</c:v>
                </c:pt>
                <c:pt idx="34">
                  <c:v>22.0</c:v>
                </c:pt>
                <c:pt idx="35">
                  <c:v>25.0</c:v>
                </c:pt>
              </c:numCache>
            </c:numRef>
          </c:val>
        </c:ser>
        <c:ser>
          <c:idx val="3"/>
          <c:order val="3"/>
          <c:tx>
            <c:strRef>
              <c:f>Pivot!$E$1</c:f>
              <c:strCache>
                <c:ptCount val="1"/>
                <c:pt idx="0">
                  <c:v>Sum of &lt;10</c:v>
                </c:pt>
              </c:strCache>
            </c:strRef>
          </c:tx>
          <c:invertIfNegative val="0"/>
          <c:cat>
            <c:strRef>
              <c:f>Pivot!$A$2:$A$38</c:f>
              <c:strCache>
                <c:ptCount val="36"/>
                <c:pt idx="0">
                  <c:v>185201</c:v>
                </c:pt>
                <c:pt idx="1">
                  <c:v>185202</c:v>
                </c:pt>
                <c:pt idx="2">
                  <c:v>185203</c:v>
                </c:pt>
                <c:pt idx="3">
                  <c:v>185204</c:v>
                </c:pt>
                <c:pt idx="4">
                  <c:v>185205</c:v>
                </c:pt>
                <c:pt idx="5">
                  <c:v>185206</c:v>
                </c:pt>
                <c:pt idx="6">
                  <c:v>185207</c:v>
                </c:pt>
                <c:pt idx="7">
                  <c:v>185208</c:v>
                </c:pt>
                <c:pt idx="8">
                  <c:v>185209</c:v>
                </c:pt>
                <c:pt idx="9">
                  <c:v>185210</c:v>
                </c:pt>
                <c:pt idx="10">
                  <c:v>185211</c:v>
                </c:pt>
                <c:pt idx="11">
                  <c:v>185212</c:v>
                </c:pt>
                <c:pt idx="12">
                  <c:v>185301</c:v>
                </c:pt>
                <c:pt idx="13">
                  <c:v>185302</c:v>
                </c:pt>
                <c:pt idx="14">
                  <c:v>185303</c:v>
                </c:pt>
                <c:pt idx="15">
                  <c:v>185304</c:v>
                </c:pt>
                <c:pt idx="16">
                  <c:v>185305</c:v>
                </c:pt>
                <c:pt idx="17">
                  <c:v>185306</c:v>
                </c:pt>
                <c:pt idx="18">
                  <c:v>185307</c:v>
                </c:pt>
                <c:pt idx="19">
                  <c:v>185308</c:v>
                </c:pt>
                <c:pt idx="20">
                  <c:v>185309</c:v>
                </c:pt>
                <c:pt idx="21">
                  <c:v>185310</c:v>
                </c:pt>
                <c:pt idx="22">
                  <c:v>185311</c:v>
                </c:pt>
                <c:pt idx="23">
                  <c:v>185312</c:v>
                </c:pt>
                <c:pt idx="24">
                  <c:v>185401</c:v>
                </c:pt>
                <c:pt idx="25">
                  <c:v>185402</c:v>
                </c:pt>
                <c:pt idx="26">
                  <c:v>185403</c:v>
                </c:pt>
                <c:pt idx="27">
                  <c:v>185404</c:v>
                </c:pt>
                <c:pt idx="28">
                  <c:v>185405</c:v>
                </c:pt>
                <c:pt idx="29">
                  <c:v>185406</c:v>
                </c:pt>
                <c:pt idx="30">
                  <c:v>185407</c:v>
                </c:pt>
                <c:pt idx="31">
                  <c:v>185408</c:v>
                </c:pt>
                <c:pt idx="32">
                  <c:v>185409</c:v>
                </c:pt>
                <c:pt idx="33">
                  <c:v>185410</c:v>
                </c:pt>
                <c:pt idx="34">
                  <c:v>185411</c:v>
                </c:pt>
                <c:pt idx="35">
                  <c:v>185412</c:v>
                </c:pt>
              </c:strCache>
            </c:strRef>
          </c:cat>
          <c:val>
            <c:numRef>
              <c:f>Pivot!$E$2:$E$38</c:f>
              <c:numCache>
                <c:formatCode>General</c:formatCode>
                <c:ptCount val="36"/>
                <c:pt idx="0">
                  <c:v>111.0</c:v>
                </c:pt>
                <c:pt idx="1">
                  <c:v>91.0</c:v>
                </c:pt>
                <c:pt idx="2">
                  <c:v>105.0</c:v>
                </c:pt>
                <c:pt idx="3">
                  <c:v>99.0</c:v>
                </c:pt>
                <c:pt idx="4">
                  <c:v>106.0</c:v>
                </c:pt>
                <c:pt idx="5">
                  <c:v>115.0</c:v>
                </c:pt>
                <c:pt idx="6">
                  <c:v>181.0</c:v>
                </c:pt>
                <c:pt idx="7">
                  <c:v>229.0</c:v>
                </c:pt>
                <c:pt idx="8">
                  <c:v>270.0</c:v>
                </c:pt>
                <c:pt idx="9">
                  <c:v>167.0</c:v>
                </c:pt>
                <c:pt idx="10">
                  <c:v>185.0</c:v>
                </c:pt>
                <c:pt idx="11">
                  <c:v>138.0</c:v>
                </c:pt>
                <c:pt idx="12">
                  <c:v>204.0</c:v>
                </c:pt>
                <c:pt idx="13">
                  <c:v>126.0</c:v>
                </c:pt>
                <c:pt idx="14">
                  <c:v>141.0</c:v>
                </c:pt>
                <c:pt idx="15">
                  <c:v>108.0</c:v>
                </c:pt>
                <c:pt idx="16">
                  <c:v>126.0</c:v>
                </c:pt>
                <c:pt idx="17">
                  <c:v>124.0</c:v>
                </c:pt>
                <c:pt idx="18">
                  <c:v>384.0</c:v>
                </c:pt>
                <c:pt idx="19">
                  <c:v>288.0</c:v>
                </c:pt>
                <c:pt idx="20">
                  <c:v>105.0</c:v>
                </c:pt>
                <c:pt idx="21">
                  <c:v>86.0</c:v>
                </c:pt>
                <c:pt idx="22">
                  <c:v>115.0</c:v>
                </c:pt>
                <c:pt idx="23">
                  <c:v>93.0</c:v>
                </c:pt>
                <c:pt idx="24">
                  <c:v>104.0</c:v>
                </c:pt>
                <c:pt idx="25">
                  <c:v>64.0</c:v>
                </c:pt>
                <c:pt idx="26">
                  <c:v>106.0</c:v>
                </c:pt>
                <c:pt idx="27">
                  <c:v>124.0</c:v>
                </c:pt>
                <c:pt idx="28">
                  <c:v>119.0</c:v>
                </c:pt>
                <c:pt idx="29">
                  <c:v>135.0</c:v>
                </c:pt>
                <c:pt idx="30">
                  <c:v>162.0</c:v>
                </c:pt>
                <c:pt idx="31">
                  <c:v>152.0</c:v>
                </c:pt>
                <c:pt idx="32">
                  <c:v>121.0</c:v>
                </c:pt>
                <c:pt idx="33">
                  <c:v>114.0</c:v>
                </c:pt>
                <c:pt idx="34">
                  <c:v>114.0</c:v>
                </c:pt>
                <c:pt idx="35">
                  <c:v>116.0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271320"/>
        <c:axId val="2092268184"/>
      </c:barChart>
      <c:catAx>
        <c:axId val="209227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68184"/>
        <c:crosses val="autoZero"/>
        <c:auto val="1"/>
        <c:lblAlgn val="ctr"/>
        <c:lblOffset val="100"/>
        <c:noMultiLvlLbl val="0"/>
      </c:catAx>
      <c:valAx>
        <c:axId val="2092268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227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Relationship Id="rId2" Type="http://schemas.openxmlformats.org/officeDocument/2006/relationships/image" Target="../media/image18.emf"/><Relationship Id="rId3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Relationship Id="rId2" Type="http://schemas.openxmlformats.org/officeDocument/2006/relationships/image" Target="../media/image22.emf"/><Relationship Id="rId3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4" Type="http://schemas.openxmlformats.org/officeDocument/2006/relationships/image" Target="../media/image27.emf"/><Relationship Id="rId1" Type="http://schemas.openxmlformats.org/officeDocument/2006/relationships/image" Target="../media/image24.emf"/><Relationship Id="rId2" Type="http://schemas.openxmlformats.org/officeDocument/2006/relationships/image" Target="../media/image25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Relationship Id="rId2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Relationship Id="rId2" Type="http://schemas.openxmlformats.org/officeDocument/2006/relationships/image" Target="../media/image6.emf"/><Relationship Id="rId3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Relationship Id="rId2" Type="http://schemas.openxmlformats.org/officeDocument/2006/relationships/image" Target="../media/image10.emf"/><Relationship Id="rId3" Type="http://schemas.openxmlformats.org/officeDocument/2006/relationships/image" Target="../media/image1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4" Type="http://schemas.openxmlformats.org/officeDocument/2006/relationships/image" Target="../media/image16.emf"/><Relationship Id="rId1" Type="http://schemas.openxmlformats.org/officeDocument/2006/relationships/image" Target="../media/image13.emf"/><Relationship Id="rId2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8</xdr:row>
      <xdr:rowOff>9525</xdr:rowOff>
    </xdr:from>
    <xdr:to>
      <xdr:col>14</xdr:col>
      <xdr:colOff>285750</xdr:colOff>
      <xdr:row>42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1533525"/>
          <a:ext cx="7572375" cy="661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525173</xdr:colOff>
      <xdr:row>47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8449973" cy="908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9525</xdr:colOff>
      <xdr:row>2</xdr:row>
      <xdr:rowOff>0</xdr:rowOff>
    </xdr:from>
    <xdr:to>
      <xdr:col>29</xdr:col>
      <xdr:colOff>419100</xdr:colOff>
      <xdr:row>47</xdr:row>
      <xdr:rowOff>31482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381000"/>
          <a:ext cx="8334375" cy="8603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104775</xdr:colOff>
      <xdr:row>46</xdr:row>
      <xdr:rowOff>152399</xdr:rowOff>
    </xdr:from>
    <xdr:to>
      <xdr:col>30</xdr:col>
      <xdr:colOff>287919</xdr:colOff>
      <xdr:row>93</xdr:row>
      <xdr:rowOff>47624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8915399"/>
          <a:ext cx="8717544" cy="884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238125</xdr:colOff>
      <xdr:row>35</xdr:row>
      <xdr:rowOff>40770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772525" cy="6327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5</xdr:row>
      <xdr:rowOff>0</xdr:rowOff>
    </xdr:from>
    <xdr:to>
      <xdr:col>14</xdr:col>
      <xdr:colOff>533400</xdr:colOff>
      <xdr:row>49</xdr:row>
      <xdr:rowOff>85726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7800975" cy="8467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22</xdr:col>
      <xdr:colOff>285750</xdr:colOff>
      <xdr:row>33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0"/>
          <a:ext cx="3943350" cy="643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</xdr:row>
      <xdr:rowOff>190499</xdr:rowOff>
    </xdr:from>
    <xdr:to>
      <xdr:col>35</xdr:col>
      <xdr:colOff>589000</xdr:colOff>
      <xdr:row>28</xdr:row>
      <xdr:rowOff>47624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571499"/>
          <a:ext cx="7294600" cy="481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14</xdr:col>
      <xdr:colOff>563875</xdr:colOff>
      <xdr:row>48</xdr:row>
      <xdr:rowOff>66676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9098275" cy="9182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260763</xdr:colOff>
      <xdr:row>28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71500"/>
          <a:ext cx="6966363" cy="477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9525</xdr:colOff>
      <xdr:row>3</xdr:row>
      <xdr:rowOff>0</xdr:rowOff>
    </xdr:from>
    <xdr:to>
      <xdr:col>35</xdr:col>
      <xdr:colOff>523875</xdr:colOff>
      <xdr:row>30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68725" y="571500"/>
          <a:ext cx="5391150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0</xdr:row>
      <xdr:rowOff>0</xdr:rowOff>
    </xdr:from>
    <xdr:to>
      <xdr:col>49</xdr:col>
      <xdr:colOff>85725</xdr:colOff>
      <xdr:row>33</xdr:row>
      <xdr:rowOff>76200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0" y="0"/>
          <a:ext cx="7400925" cy="636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187620</xdr:colOff>
      <xdr:row>26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893220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114300</xdr:rowOff>
    </xdr:from>
    <xdr:to>
      <xdr:col>16</xdr:col>
      <xdr:colOff>468630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12</xdr:row>
      <xdr:rowOff>133350</xdr:rowOff>
    </xdr:from>
    <xdr:to>
      <xdr:col>19</xdr:col>
      <xdr:colOff>171450</xdr:colOff>
      <xdr:row>48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2419350"/>
          <a:ext cx="8372475" cy="680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571501</xdr:colOff>
      <xdr:row>12</xdr:row>
      <xdr:rowOff>104775</xdr:rowOff>
    </xdr:from>
    <xdr:to>
      <xdr:col>29</xdr:col>
      <xdr:colOff>457201</xdr:colOff>
      <xdr:row>51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6" y="2390775"/>
          <a:ext cx="72009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0</xdr:rowOff>
    </xdr:from>
    <xdr:to>
      <xdr:col>8</xdr:col>
      <xdr:colOff>238124</xdr:colOff>
      <xdr:row>31</xdr:row>
      <xdr:rowOff>5734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0"/>
          <a:ext cx="4505325" cy="5911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92426</xdr:colOff>
      <xdr:row>16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4359626" cy="2981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23183</xdr:rowOff>
    </xdr:from>
    <xdr:to>
      <xdr:col>8</xdr:col>
      <xdr:colOff>28575</xdr:colOff>
      <xdr:row>41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1183"/>
          <a:ext cx="4295775" cy="4834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18</xdr:col>
      <xdr:colOff>200025</xdr:colOff>
      <xdr:row>40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29000"/>
          <a:ext cx="5743575" cy="421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7</xdr:col>
      <xdr:colOff>306455</xdr:colOff>
      <xdr:row>27</xdr:row>
      <xdr:rowOff>66674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999"/>
          <a:ext cx="3964055" cy="482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8</xdr:col>
      <xdr:colOff>161925</xdr:colOff>
      <xdr:row>23</xdr:row>
      <xdr:rowOff>122976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3819525" cy="3932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1</xdr:rowOff>
    </xdr:from>
    <xdr:to>
      <xdr:col>8</xdr:col>
      <xdr:colOff>152400</xdr:colOff>
      <xdr:row>31</xdr:row>
      <xdr:rowOff>29945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1"/>
          <a:ext cx="3810000" cy="1363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190499</xdr:rowOff>
    </xdr:from>
    <xdr:to>
      <xdr:col>16</xdr:col>
      <xdr:colOff>552450</xdr:colOff>
      <xdr:row>31</xdr:row>
      <xdr:rowOff>71302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0999"/>
          <a:ext cx="4210050" cy="5595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180974</xdr:rowOff>
    </xdr:from>
    <xdr:to>
      <xdr:col>7</xdr:col>
      <xdr:colOff>304800</xdr:colOff>
      <xdr:row>52</xdr:row>
      <xdr:rowOff>8581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752474"/>
          <a:ext cx="3943350" cy="916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190499</xdr:rowOff>
    </xdr:from>
    <xdr:to>
      <xdr:col>16</xdr:col>
      <xdr:colOff>352424</xdr:colOff>
      <xdr:row>45</xdr:row>
      <xdr:rowOff>187944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190499"/>
          <a:ext cx="9496425" cy="8569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257175</xdr:colOff>
      <xdr:row>1</xdr:row>
      <xdr:rowOff>76199</xdr:rowOff>
    </xdr:from>
    <xdr:to>
      <xdr:col>31</xdr:col>
      <xdr:colOff>266700</xdr:colOff>
      <xdr:row>45</xdr:row>
      <xdr:rowOff>159092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266699"/>
          <a:ext cx="9153525" cy="8464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45</xdr:row>
      <xdr:rowOff>19050</xdr:rowOff>
    </xdr:from>
    <xdr:to>
      <xdr:col>16</xdr:col>
      <xdr:colOff>409575</xdr:colOff>
      <xdr:row>83</xdr:row>
      <xdr:rowOff>36332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8591550"/>
          <a:ext cx="9363075" cy="7256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314323</xdr:colOff>
      <xdr:row>44</xdr:row>
      <xdr:rowOff>190499</xdr:rowOff>
    </xdr:from>
    <xdr:to>
      <xdr:col>31</xdr:col>
      <xdr:colOff>200025</xdr:colOff>
      <xdr:row>82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7923" y="8572499"/>
          <a:ext cx="9029702" cy="7172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 User" refreshedDate="41319.703366203707" createdVersion="4" refreshedVersion="4" minRefreshableVersion="3" recordCount="36">
  <cacheSource type="worksheet">
    <worksheetSource ref="A1:AE37" sheet="Cholera 1853 ACmort"/>
  </cacheSource>
  <cacheFields count="23">
    <cacheField name="Place" numFmtId="0">
      <sharedItems/>
    </cacheField>
    <cacheField name="Year" numFmtId="0">
      <sharedItems containsSemiMixedTypes="0" containsString="0" containsNumber="1" containsInteger="1" minValue="1852" maxValue="1854"/>
    </cacheField>
    <cacheField name="Month" numFmtId="0">
      <sharedItems containsSemiMixedTypes="0" containsString="0" containsNumber="1" containsInteger="1" minValue="1" maxValue="12"/>
    </cacheField>
    <cacheField name="YearMonth" numFmtId="0">
      <sharedItems containsSemiMixedTypes="0" containsString="0" containsNumber="1" containsInteger="1" minValue="185201" maxValue="185412" count="36">
        <n v="185201"/>
        <n v="185202"/>
        <n v="185203"/>
        <n v="185204"/>
        <n v="185205"/>
        <n v="185206"/>
        <n v="185207"/>
        <n v="185208"/>
        <n v="185209"/>
        <n v="185210"/>
        <n v="185211"/>
        <n v="185212"/>
        <n v="185301"/>
        <n v="185302"/>
        <n v="185303"/>
        <n v="185304"/>
        <n v="185305"/>
        <n v="185306"/>
        <n v="185307"/>
        <n v="185308"/>
        <n v="185309"/>
        <n v="185310"/>
        <n v="185311"/>
        <n v="185312"/>
        <n v="185401"/>
        <n v="185402"/>
        <n v="185403"/>
        <n v="185404"/>
        <n v="185405"/>
        <n v="185406"/>
        <n v="185407"/>
        <n v="185408"/>
        <n v="185409"/>
        <n v="185410"/>
        <n v="185411"/>
        <n v="185412"/>
      </sharedItems>
    </cacheField>
    <cacheField name="doedfodt_aegte" numFmtId="0">
      <sharedItems containsSemiMixedTypes="0" containsString="0" containsNumber="1" containsInteger="1" minValue="4" maxValue="22"/>
    </cacheField>
    <cacheField name="doedfoedte_u" numFmtId="0">
      <sharedItems containsSemiMixedTypes="0" containsString="0" containsNumber="1" containsInteger="1" minValue="0" maxValue="17"/>
    </cacheField>
    <cacheField name="&lt;10_m" numFmtId="0">
      <sharedItems containsSemiMixedTypes="0" containsString="0" containsNumber="1" containsInteger="1" minValue="37" maxValue="204"/>
    </cacheField>
    <cacheField name="&lt;10_k" numFmtId="0">
      <sharedItems containsSemiMixedTypes="0" containsString="0" containsNumber="1" containsInteger="1" minValue="27" maxValue="180"/>
    </cacheField>
    <cacheField name="10-24_m" numFmtId="0">
      <sharedItems containsSemiMixedTypes="0" containsString="0" containsNumber="1" containsInteger="1" minValue="3" maxValue="95"/>
    </cacheField>
    <cacheField name="10-24_k" numFmtId="0">
      <sharedItems containsSemiMixedTypes="0" containsString="0" containsNumber="1" containsInteger="1" minValue="2" maxValue="70"/>
    </cacheField>
    <cacheField name="25-49_m" numFmtId="0">
      <sharedItems containsSemiMixedTypes="0" containsString="0" containsNumber="1" containsInteger="1" minValue="24" maxValue="495"/>
    </cacheField>
    <cacheField name="25-49_k" numFmtId="0">
      <sharedItems containsSemiMixedTypes="0" containsString="0" containsNumber="1" containsInteger="1" minValue="12" maxValue="416"/>
    </cacheField>
    <cacheField name="&gt;50_m" numFmtId="0">
      <sharedItems containsSemiMixedTypes="0" containsString="0" containsNumber="1" containsInteger="1" minValue="20" maxValue="532"/>
    </cacheField>
    <cacheField name="&gt;50_m2" numFmtId="0">
      <sharedItems containsSemiMixedTypes="0" containsString="0" containsNumber="1" containsInteger="1" minValue="26" maxValue="776"/>
    </cacheField>
    <cacheField name="All_m" numFmtId="0">
      <sharedItems containsSemiMixedTypes="0" containsString="0" containsNumber="1" containsInteger="1" minValue="111" maxValue="1346"/>
    </cacheField>
    <cacheField name="All_k" numFmtId="0">
      <sharedItems containsSemiMixedTypes="0" containsString="0" containsNumber="1" containsInteger="1" minValue="99" maxValue="1455"/>
    </cacheField>
    <cacheField name="All" numFmtId="0">
      <sharedItems containsSemiMixedTypes="0" containsString="0" containsNumber="1" containsInteger="1" minValue="210" maxValue="2799"/>
    </cacheField>
    <cacheField name="check" numFmtId="0">
      <sharedItems containsSemiMixedTypes="0" containsString="0" containsNumber="1" containsInteger="1" minValue="210" maxValue="2799"/>
    </cacheField>
    <cacheField name="&lt;10" numFmtId="0">
      <sharedItems containsSemiMixedTypes="0" containsString="0" containsNumber="1" containsInteger="1" minValue="64" maxValue="384"/>
    </cacheField>
    <cacheField name="10-25" numFmtId="0">
      <sharedItems containsSemiMixedTypes="0" containsString="0" containsNumber="1" containsInteger="1" minValue="5" maxValue="165"/>
    </cacheField>
    <cacheField name="26-50" numFmtId="0">
      <sharedItems containsSemiMixedTypes="0" containsString="0" containsNumber="1" containsInteger="1" minValue="39" maxValue="911"/>
    </cacheField>
    <cacheField name="&gt;50" numFmtId="0">
      <sharedItems containsSemiMixedTypes="0" containsString="0" containsNumber="1" containsInteger="1" minValue="51" maxValue="1308"/>
    </cacheField>
    <cacheField name="doedfoedte" numFmtId="0">
      <sharedItems containsSemiMixedTypes="0" containsString="0" containsNumber="1" containsInteger="1" minValue="10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Koebenhavn"/>
    <n v="1852"/>
    <n v="1"/>
    <x v="0"/>
    <n v="14"/>
    <n v="13"/>
    <n v="54"/>
    <n v="57"/>
    <n v="3"/>
    <n v="2"/>
    <n v="31"/>
    <n v="27"/>
    <n v="44"/>
    <n v="39"/>
    <n v="150"/>
    <n v="134"/>
    <n v="284"/>
    <n v="284"/>
    <n v="111"/>
    <n v="5"/>
    <n v="58"/>
    <n v="83"/>
    <n v="27"/>
  </r>
  <r>
    <s v="Koebenhavn"/>
    <n v="1852"/>
    <n v="2"/>
    <x v="1"/>
    <n v="11"/>
    <n v="8"/>
    <n v="56"/>
    <n v="35"/>
    <n v="7"/>
    <n v="5"/>
    <n v="28"/>
    <n v="21"/>
    <n v="40"/>
    <n v="49"/>
    <n v="141"/>
    <n v="119"/>
    <n v="260"/>
    <n v="260"/>
    <n v="91"/>
    <n v="12"/>
    <n v="49"/>
    <n v="89"/>
    <n v="19"/>
  </r>
  <r>
    <s v="Koebenhavn"/>
    <n v="1852"/>
    <n v="3"/>
    <x v="2"/>
    <n v="11"/>
    <n v="7"/>
    <n v="60"/>
    <n v="45"/>
    <n v="5"/>
    <n v="10"/>
    <n v="29"/>
    <n v="24"/>
    <n v="44"/>
    <n v="50"/>
    <n v="150"/>
    <n v="135"/>
    <n v="285"/>
    <n v="285"/>
    <n v="105"/>
    <n v="15"/>
    <n v="53"/>
    <n v="94"/>
    <n v="18"/>
  </r>
  <r>
    <s v="Koebenhavn"/>
    <n v="1852"/>
    <n v="4"/>
    <x v="3"/>
    <n v="8"/>
    <n v="7"/>
    <n v="61"/>
    <n v="38"/>
    <n v="11"/>
    <n v="6"/>
    <n v="38"/>
    <n v="28"/>
    <n v="47"/>
    <n v="57"/>
    <n v="164"/>
    <n v="137"/>
    <n v="301"/>
    <n v="301"/>
    <n v="99"/>
    <n v="17"/>
    <n v="66"/>
    <n v="104"/>
    <n v="15"/>
  </r>
  <r>
    <s v="Koebenhavn"/>
    <n v="1852"/>
    <n v="5"/>
    <x v="4"/>
    <n v="11"/>
    <n v="7"/>
    <n v="56"/>
    <n v="50"/>
    <n v="10"/>
    <n v="12"/>
    <n v="38"/>
    <n v="32"/>
    <n v="44"/>
    <n v="52"/>
    <n v="158"/>
    <n v="154"/>
    <n v="312"/>
    <n v="312"/>
    <n v="106"/>
    <n v="22"/>
    <n v="70"/>
    <n v="96"/>
    <n v="18"/>
  </r>
  <r>
    <s v="Koebenhavn"/>
    <n v="1852"/>
    <n v="6"/>
    <x v="5"/>
    <n v="14"/>
    <n v="0"/>
    <n v="60"/>
    <n v="55"/>
    <n v="6"/>
    <n v="9"/>
    <n v="33"/>
    <n v="26"/>
    <n v="43"/>
    <n v="44"/>
    <n v="151"/>
    <n v="139"/>
    <n v="290"/>
    <n v="290"/>
    <n v="115"/>
    <n v="15"/>
    <n v="59"/>
    <n v="87"/>
    <n v="14"/>
  </r>
  <r>
    <s v="Koebenhavn"/>
    <n v="1852"/>
    <n v="7"/>
    <x v="6"/>
    <n v="10"/>
    <n v="4"/>
    <n v="93"/>
    <n v="88"/>
    <n v="12"/>
    <n v="14"/>
    <n v="30"/>
    <n v="30"/>
    <n v="38"/>
    <n v="51"/>
    <n v="181"/>
    <n v="189"/>
    <n v="370"/>
    <n v="370"/>
    <n v="181"/>
    <n v="26"/>
    <n v="60"/>
    <n v="89"/>
    <n v="14"/>
  </r>
  <r>
    <s v="Koebenhavn"/>
    <n v="1852"/>
    <n v="8"/>
    <x v="7"/>
    <n v="10"/>
    <n v="5"/>
    <n v="116"/>
    <n v="113"/>
    <n v="16"/>
    <n v="5"/>
    <n v="31"/>
    <n v="24"/>
    <n v="29"/>
    <n v="41"/>
    <n v="201"/>
    <n v="189"/>
    <n v="390"/>
    <n v="390"/>
    <n v="229"/>
    <n v="21"/>
    <n v="55"/>
    <n v="70"/>
    <n v="15"/>
  </r>
  <r>
    <s v="Koebenhavn"/>
    <n v="1852"/>
    <n v="9"/>
    <x v="8"/>
    <n v="15"/>
    <n v="2"/>
    <n v="128"/>
    <n v="142"/>
    <n v="12"/>
    <n v="12"/>
    <n v="51"/>
    <n v="32"/>
    <n v="44"/>
    <n v="52"/>
    <n v="241"/>
    <n v="249"/>
    <n v="490"/>
    <n v="490"/>
    <n v="270"/>
    <n v="24"/>
    <n v="83"/>
    <n v="96"/>
    <n v="17"/>
  </r>
  <r>
    <s v="Koebenhavn"/>
    <n v="1852"/>
    <n v="10"/>
    <x v="9"/>
    <n v="22"/>
    <n v="6"/>
    <n v="76"/>
    <n v="91"/>
    <n v="13"/>
    <n v="6"/>
    <n v="30"/>
    <n v="31"/>
    <n v="56"/>
    <n v="41"/>
    <n v="195"/>
    <n v="177"/>
    <n v="372"/>
    <n v="372"/>
    <n v="167"/>
    <n v="19"/>
    <n v="61"/>
    <n v="97"/>
    <n v="28"/>
  </r>
  <r>
    <s v="Koebenhavn"/>
    <n v="1852"/>
    <n v="11"/>
    <x v="10"/>
    <n v="14"/>
    <n v="0"/>
    <n v="75"/>
    <n v="110"/>
    <n v="5"/>
    <n v="12"/>
    <n v="44"/>
    <n v="30"/>
    <n v="50"/>
    <n v="71"/>
    <n v="180"/>
    <n v="231"/>
    <n v="411"/>
    <n v="411"/>
    <n v="185"/>
    <n v="17"/>
    <n v="74"/>
    <n v="121"/>
    <n v="14"/>
  </r>
  <r>
    <s v="Koebenhavn"/>
    <n v="1852"/>
    <n v="12"/>
    <x v="11"/>
    <n v="14"/>
    <n v="7"/>
    <n v="72"/>
    <n v="66"/>
    <n v="8"/>
    <n v="9"/>
    <n v="34"/>
    <n v="32"/>
    <n v="56"/>
    <n v="58"/>
    <n v="183"/>
    <n v="173"/>
    <n v="356"/>
    <n v="356"/>
    <n v="138"/>
    <n v="17"/>
    <n v="66"/>
    <n v="114"/>
    <n v="21"/>
  </r>
  <r>
    <s v="Koebenhavn"/>
    <n v="1853"/>
    <n v="1"/>
    <x v="12"/>
    <n v="10"/>
    <n v="7"/>
    <n v="103"/>
    <n v="101"/>
    <n v="9"/>
    <n v="11"/>
    <n v="33"/>
    <n v="38"/>
    <n v="53"/>
    <n v="66"/>
    <n v="207"/>
    <n v="224"/>
    <n v="431"/>
    <n v="431"/>
    <n v="204"/>
    <n v="20"/>
    <n v="71"/>
    <n v="119"/>
    <n v="17"/>
  </r>
  <r>
    <s v="Koebenhavn"/>
    <n v="1853"/>
    <n v="2"/>
    <x v="13"/>
    <n v="9"/>
    <n v="17"/>
    <n v="67"/>
    <n v="59"/>
    <n v="9"/>
    <n v="9"/>
    <n v="24"/>
    <n v="18"/>
    <n v="58"/>
    <n v="53"/>
    <n v="175"/>
    <n v="148"/>
    <n v="323"/>
    <n v="323"/>
    <n v="126"/>
    <n v="18"/>
    <n v="42"/>
    <n v="111"/>
    <n v="26"/>
  </r>
  <r>
    <s v="Koebenhavn"/>
    <n v="1853"/>
    <n v="3"/>
    <x v="14"/>
    <n v="12"/>
    <n v="6"/>
    <n v="76"/>
    <n v="65"/>
    <n v="7"/>
    <n v="4"/>
    <n v="37"/>
    <n v="46"/>
    <n v="44"/>
    <n v="55"/>
    <n v="175"/>
    <n v="177"/>
    <n v="352"/>
    <n v="352"/>
    <n v="141"/>
    <n v="11"/>
    <n v="83"/>
    <n v="99"/>
    <n v="18"/>
  </r>
  <r>
    <s v="Koebenhavn"/>
    <n v="1853"/>
    <n v="4"/>
    <x v="15"/>
    <n v="14"/>
    <n v="5"/>
    <n v="54"/>
    <n v="54"/>
    <n v="11"/>
    <n v="21"/>
    <n v="36"/>
    <n v="29"/>
    <n v="59"/>
    <n v="63"/>
    <n v="170"/>
    <n v="176"/>
    <n v="346"/>
    <n v="346"/>
    <n v="108"/>
    <n v="32"/>
    <n v="65"/>
    <n v="122"/>
    <n v="19"/>
  </r>
  <r>
    <s v="Koebenhavn"/>
    <n v="1853"/>
    <n v="5"/>
    <x v="16"/>
    <n v="17"/>
    <n v="5"/>
    <n v="64"/>
    <n v="62"/>
    <n v="12"/>
    <n v="14"/>
    <n v="54"/>
    <n v="36"/>
    <n v="48"/>
    <n v="43"/>
    <n v="191"/>
    <n v="164"/>
    <n v="355"/>
    <n v="355"/>
    <n v="126"/>
    <n v="26"/>
    <n v="90"/>
    <n v="91"/>
    <n v="22"/>
  </r>
  <r>
    <s v="Koebenhavn"/>
    <n v="1853"/>
    <n v="6"/>
    <x v="17"/>
    <n v="10"/>
    <n v="5"/>
    <n v="69"/>
    <n v="55"/>
    <n v="20"/>
    <n v="12"/>
    <n v="38"/>
    <n v="31"/>
    <n v="63"/>
    <n v="53"/>
    <n v="197"/>
    <n v="159"/>
    <n v="356"/>
    <n v="356"/>
    <n v="124"/>
    <n v="32"/>
    <n v="69"/>
    <n v="116"/>
    <n v="15"/>
  </r>
  <r>
    <s v="Koebenhavn"/>
    <n v="1853"/>
    <n v="7"/>
    <x v="18"/>
    <n v="20"/>
    <n v="11"/>
    <n v="204"/>
    <n v="180"/>
    <n v="95"/>
    <n v="70"/>
    <n v="495"/>
    <n v="416"/>
    <n v="532"/>
    <n v="776"/>
    <n v="1346"/>
    <n v="1455"/>
    <n v="2799"/>
    <n v="2799"/>
    <n v="384"/>
    <n v="165"/>
    <n v="911"/>
    <n v="1308"/>
    <n v="31"/>
  </r>
  <r>
    <s v="Koebenhavn"/>
    <n v="1853"/>
    <n v="8"/>
    <x v="19"/>
    <n v="15"/>
    <n v="4"/>
    <n v="157"/>
    <n v="131"/>
    <n v="49"/>
    <n v="39"/>
    <n v="207"/>
    <n v="164"/>
    <n v="193"/>
    <n v="342"/>
    <n v="616"/>
    <n v="685"/>
    <n v="1301"/>
    <n v="1301"/>
    <n v="288"/>
    <n v="88"/>
    <n v="371"/>
    <n v="535"/>
    <n v="19"/>
  </r>
  <r>
    <s v="Koebenhavn"/>
    <n v="1853"/>
    <n v="9"/>
    <x v="20"/>
    <n v="4"/>
    <n v="6"/>
    <n v="54"/>
    <n v="51"/>
    <n v="13"/>
    <n v="9"/>
    <n v="42"/>
    <n v="27"/>
    <n v="53"/>
    <n v="33"/>
    <n v="174"/>
    <n v="128"/>
    <n v="302"/>
    <n v="292"/>
    <n v="105"/>
    <n v="22"/>
    <n v="69"/>
    <n v="86"/>
    <n v="10"/>
  </r>
  <r>
    <s v="Koebenhavn"/>
    <n v="1853"/>
    <n v="10"/>
    <x v="21"/>
    <n v="10"/>
    <n v="10"/>
    <n v="52"/>
    <n v="34"/>
    <n v="13"/>
    <n v="7"/>
    <n v="29"/>
    <n v="22"/>
    <n v="27"/>
    <n v="38"/>
    <n v="130"/>
    <n v="112"/>
    <n v="242"/>
    <n v="242"/>
    <n v="86"/>
    <n v="20"/>
    <n v="51"/>
    <n v="65"/>
    <n v="20"/>
  </r>
  <r>
    <s v="Koebenhavn"/>
    <n v="1853"/>
    <n v="11"/>
    <x v="22"/>
    <n v="17"/>
    <n v="4"/>
    <n v="66"/>
    <n v="49"/>
    <n v="7"/>
    <n v="8"/>
    <n v="25"/>
    <n v="14"/>
    <n v="20"/>
    <n v="43"/>
    <n v="133"/>
    <n v="120"/>
    <n v="253"/>
    <n v="253"/>
    <n v="115"/>
    <n v="15"/>
    <n v="39"/>
    <n v="63"/>
    <n v="21"/>
  </r>
  <r>
    <s v="Koebenhavn"/>
    <n v="1853"/>
    <n v="12"/>
    <x v="23"/>
    <n v="10"/>
    <n v="14"/>
    <n v="53"/>
    <n v="40"/>
    <n v="8"/>
    <n v="6"/>
    <n v="27"/>
    <n v="12"/>
    <n v="35"/>
    <n v="40"/>
    <n v="137"/>
    <n v="108"/>
    <n v="245"/>
    <n v="245"/>
    <n v="93"/>
    <n v="14"/>
    <n v="39"/>
    <n v="75"/>
    <n v="24"/>
  </r>
  <r>
    <s v="Koebenhavn"/>
    <n v="1854"/>
    <n v="1"/>
    <x v="24"/>
    <n v="8"/>
    <n v="5"/>
    <n v="63"/>
    <n v="41"/>
    <n v="5"/>
    <n v="6"/>
    <n v="26"/>
    <n v="23"/>
    <n v="26"/>
    <n v="49"/>
    <n v="128"/>
    <n v="124"/>
    <n v="252"/>
    <n v="252"/>
    <n v="104"/>
    <n v="11"/>
    <n v="49"/>
    <n v="75"/>
    <n v="13"/>
  </r>
  <r>
    <s v="Koebenhavn"/>
    <n v="1854"/>
    <n v="2"/>
    <x v="25"/>
    <n v="14"/>
    <n v="2"/>
    <n v="37"/>
    <n v="27"/>
    <n v="11"/>
    <n v="9"/>
    <n v="25"/>
    <n v="25"/>
    <n v="32"/>
    <n v="28"/>
    <n v="111"/>
    <n v="99"/>
    <n v="210"/>
    <n v="210"/>
    <n v="64"/>
    <n v="20"/>
    <n v="50"/>
    <n v="60"/>
    <n v="16"/>
  </r>
  <r>
    <s v="Koebenhavn"/>
    <n v="1854"/>
    <n v="3"/>
    <x v="26"/>
    <n v="12"/>
    <n v="3"/>
    <n v="60"/>
    <n v="46"/>
    <n v="10"/>
    <n v="6"/>
    <n v="43"/>
    <n v="21"/>
    <n v="36"/>
    <n v="42"/>
    <n v="158"/>
    <n v="121"/>
    <n v="279"/>
    <n v="279"/>
    <n v="106"/>
    <n v="16"/>
    <n v="64"/>
    <n v="78"/>
    <n v="15"/>
  </r>
  <r>
    <s v="Koebenhavn"/>
    <n v="1854"/>
    <n v="4"/>
    <x v="27"/>
    <n v="10"/>
    <n v="7"/>
    <n v="56"/>
    <n v="68"/>
    <n v="8"/>
    <n v="9"/>
    <n v="33"/>
    <n v="22"/>
    <n v="38"/>
    <n v="39"/>
    <n v="143"/>
    <n v="147"/>
    <n v="290"/>
    <n v="290"/>
    <n v="124"/>
    <n v="17"/>
    <n v="55"/>
    <n v="77"/>
    <n v="17"/>
  </r>
  <r>
    <s v="Koebenhavn"/>
    <n v="1854"/>
    <n v="5"/>
    <x v="28"/>
    <n v="16"/>
    <n v="10"/>
    <n v="63"/>
    <n v="56"/>
    <n v="16"/>
    <n v="12"/>
    <n v="41"/>
    <n v="22"/>
    <n v="26"/>
    <n v="38"/>
    <n v="164"/>
    <n v="136"/>
    <n v="300"/>
    <n v="300"/>
    <n v="119"/>
    <n v="28"/>
    <n v="63"/>
    <n v="64"/>
    <n v="26"/>
  </r>
  <r>
    <s v="Koebenhavn"/>
    <n v="1854"/>
    <n v="6"/>
    <x v="29"/>
    <n v="18"/>
    <n v="8"/>
    <n v="73"/>
    <n v="62"/>
    <n v="4"/>
    <n v="12"/>
    <n v="43"/>
    <n v="20"/>
    <n v="25"/>
    <n v="39"/>
    <n v="159"/>
    <n v="145"/>
    <n v="304"/>
    <n v="304"/>
    <n v="135"/>
    <n v="16"/>
    <n v="63"/>
    <n v="64"/>
    <n v="26"/>
  </r>
  <r>
    <s v="Koebenhavn"/>
    <n v="1854"/>
    <n v="7"/>
    <x v="30"/>
    <n v="17"/>
    <n v="9"/>
    <n v="93"/>
    <n v="69"/>
    <n v="14"/>
    <n v="12"/>
    <n v="46"/>
    <n v="25"/>
    <n v="30"/>
    <n v="35"/>
    <n v="198"/>
    <n v="152"/>
    <n v="350"/>
    <n v="350"/>
    <n v="162"/>
    <n v="26"/>
    <n v="71"/>
    <n v="65"/>
    <n v="26"/>
  </r>
  <r>
    <s v="Koebenhavn"/>
    <n v="1854"/>
    <n v="8"/>
    <x v="31"/>
    <n v="15"/>
    <n v="11"/>
    <n v="81"/>
    <n v="71"/>
    <n v="10"/>
    <n v="6"/>
    <n v="34"/>
    <n v="20"/>
    <n v="25"/>
    <n v="26"/>
    <n v="166"/>
    <n v="133"/>
    <n v="299"/>
    <n v="299"/>
    <n v="152"/>
    <n v="16"/>
    <n v="54"/>
    <n v="51"/>
    <n v="26"/>
  </r>
  <r>
    <s v="Koebenhavn"/>
    <n v="1854"/>
    <n v="9"/>
    <x v="32"/>
    <n v="14"/>
    <n v="2"/>
    <n v="61"/>
    <n v="60"/>
    <n v="16"/>
    <n v="7"/>
    <n v="29"/>
    <n v="17"/>
    <n v="34"/>
    <n v="26"/>
    <n v="151"/>
    <n v="115"/>
    <n v="268"/>
    <n v="266"/>
    <n v="121"/>
    <n v="23"/>
    <n v="46"/>
    <n v="60"/>
    <n v="16"/>
  </r>
  <r>
    <s v="Koebenhavn"/>
    <n v="1854"/>
    <n v="10"/>
    <x v="33"/>
    <n v="18"/>
    <n v="7"/>
    <n v="64"/>
    <n v="50"/>
    <n v="9"/>
    <n v="5"/>
    <n v="35"/>
    <n v="15"/>
    <n v="32"/>
    <n v="39"/>
    <n v="152"/>
    <n v="122"/>
    <n v="274"/>
    <n v="274"/>
    <n v="114"/>
    <n v="14"/>
    <n v="50"/>
    <n v="71"/>
    <n v="25"/>
  </r>
  <r>
    <s v="Koebenhavn"/>
    <n v="1854"/>
    <n v="11"/>
    <x v="34"/>
    <n v="7"/>
    <n v="11"/>
    <n v="57"/>
    <n v="57"/>
    <n v="17"/>
    <n v="5"/>
    <n v="31"/>
    <n v="23"/>
    <n v="34"/>
    <n v="36"/>
    <n v="150"/>
    <n v="128"/>
    <n v="278"/>
    <n v="278"/>
    <n v="114"/>
    <n v="22"/>
    <n v="54"/>
    <n v="70"/>
    <n v="18"/>
  </r>
  <r>
    <s v="Koebenhavn"/>
    <n v="1854"/>
    <n v="12"/>
    <x v="35"/>
    <n v="11"/>
    <n v="6"/>
    <n v="68"/>
    <n v="48"/>
    <n v="14"/>
    <n v="11"/>
    <n v="27"/>
    <n v="18"/>
    <n v="51"/>
    <n v="48"/>
    <n v="169"/>
    <n v="133"/>
    <n v="302"/>
    <n v="302"/>
    <n v="116"/>
    <n v="25"/>
    <n v="45"/>
    <n v="99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4">
  <location ref="A1:E38" firstHeaderRow="0" firstDataRow="1" firstDataCol="1"/>
  <pivotFields count="23">
    <pivotField showAll="0"/>
    <pivotField showAll="0"/>
    <pivotField showAll="0"/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6-50" fld="20" baseField="0" baseItem="0"/>
    <dataField name="Sum of &gt;50" fld="21" baseField="0" baseItem="0"/>
    <dataField name="Sum of 10-25" fld="19" baseField="0" baseItem="0"/>
    <dataField name="Sum of &lt;10" fld="1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rtality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E23" sqref="E23"/>
    </sheetView>
  </sheetViews>
  <sheetFormatPr baseColWidth="10" defaultColWidth="8.83203125" defaultRowHeight="14" x14ac:dyDescent="0"/>
  <sheetData>
    <row r="2" spans="2:4">
      <c r="B2" s="7" t="s">
        <v>84</v>
      </c>
      <c r="D2" t="s">
        <v>85</v>
      </c>
    </row>
    <row r="3" spans="2:4">
      <c r="B3" s="5" t="s">
        <v>80</v>
      </c>
    </row>
    <row r="5" spans="2:4">
      <c r="B5" t="s">
        <v>91</v>
      </c>
    </row>
  </sheetData>
  <hyperlinks>
    <hyperlink ref="B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22"/>
  <sheetViews>
    <sheetView topLeftCell="D12" workbookViewId="0">
      <selection activeCell="S28" sqref="S28"/>
    </sheetView>
  </sheetViews>
  <sheetFormatPr baseColWidth="10" defaultColWidth="8.83203125" defaultRowHeight="14" x14ac:dyDescent="0"/>
  <sheetData>
    <row r="1" spans="3:7">
      <c r="C1" s="5" t="s">
        <v>63</v>
      </c>
      <c r="D1" s="4"/>
      <c r="E1" s="4"/>
      <c r="F1" s="4"/>
      <c r="G1" s="4"/>
    </row>
    <row r="17" spans="18:23">
      <c r="R17" s="2" t="s">
        <v>61</v>
      </c>
    </row>
    <row r="18" spans="18:23">
      <c r="R18" s="5" t="s">
        <v>59</v>
      </c>
      <c r="S18" s="5"/>
      <c r="T18" s="5"/>
      <c r="U18" s="5"/>
      <c r="V18" s="5"/>
      <c r="W18" s="5"/>
    </row>
    <row r="19" spans="18:23">
      <c r="R19" t="s">
        <v>60</v>
      </c>
    </row>
    <row r="20" spans="18:23">
      <c r="S20" t="s">
        <v>55</v>
      </c>
    </row>
    <row r="21" spans="18:23">
      <c r="S21" t="s">
        <v>56</v>
      </c>
      <c r="T21" t="s">
        <v>57</v>
      </c>
      <c r="U21" t="s">
        <v>39</v>
      </c>
      <c r="V21" t="s">
        <v>58</v>
      </c>
      <c r="W21" t="s">
        <v>62</v>
      </c>
    </row>
    <row r="22" spans="18:23">
      <c r="R22">
        <v>1853</v>
      </c>
      <c r="S22">
        <v>10598</v>
      </c>
      <c r="T22">
        <v>6000</v>
      </c>
      <c r="U22" s="1">
        <f>T22/S22</f>
        <v>0.56614455557652388</v>
      </c>
      <c r="V22">
        <v>3.5</v>
      </c>
      <c r="W22">
        <v>150000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/>
  </sheetViews>
  <sheetFormatPr baseColWidth="10" defaultColWidth="8.83203125" defaultRowHeight="14" x14ac:dyDescent="0"/>
  <cols>
    <col min="9" max="9" width="15" customWidth="1"/>
    <col min="11" max="11" width="11.5" customWidth="1"/>
  </cols>
  <sheetData>
    <row r="1" spans="1:17">
      <c r="A1" s="5" t="s">
        <v>80</v>
      </c>
      <c r="B1" s="4"/>
      <c r="C1" s="4"/>
      <c r="D1" s="4"/>
      <c r="E1" s="4"/>
      <c r="F1" s="4"/>
      <c r="G1" s="4"/>
      <c r="H1" s="4"/>
      <c r="I1" s="4"/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79</v>
      </c>
    </row>
    <row r="2" spans="1:17">
      <c r="J2">
        <f t="shared" ref="J2:J8" si="0">J3-1</f>
        <v>1844</v>
      </c>
      <c r="O2" s="6">
        <v>73</v>
      </c>
      <c r="P2" s="6" t="s">
        <v>82</v>
      </c>
      <c r="Q2" s="6"/>
    </row>
    <row r="3" spans="1:17">
      <c r="J3">
        <f t="shared" si="0"/>
        <v>1845</v>
      </c>
      <c r="O3" s="6">
        <v>90</v>
      </c>
    </row>
    <row r="4" spans="1:17">
      <c r="J4">
        <f t="shared" si="0"/>
        <v>1846</v>
      </c>
      <c r="O4" s="6">
        <v>177</v>
      </c>
    </row>
    <row r="5" spans="1:17">
      <c r="J5">
        <f t="shared" si="0"/>
        <v>1847</v>
      </c>
      <c r="O5" s="6">
        <v>229</v>
      </c>
    </row>
    <row r="6" spans="1:17">
      <c r="J6">
        <f t="shared" si="0"/>
        <v>1848</v>
      </c>
      <c r="O6" s="6">
        <v>200</v>
      </c>
    </row>
    <row r="7" spans="1:17">
      <c r="J7">
        <f t="shared" si="0"/>
        <v>1849</v>
      </c>
      <c r="O7" s="6">
        <v>187</v>
      </c>
    </row>
    <row r="8" spans="1:17">
      <c r="J8">
        <f t="shared" si="0"/>
        <v>1850</v>
      </c>
      <c r="O8" s="6">
        <v>207</v>
      </c>
    </row>
    <row r="9" spans="1:17">
      <c r="J9">
        <f t="shared" ref="J9:J21" si="1">J10-1</f>
        <v>1851</v>
      </c>
      <c r="O9" s="6">
        <v>103</v>
      </c>
    </row>
    <row r="10" spans="1:17">
      <c r="J10">
        <f t="shared" si="1"/>
        <v>1852</v>
      </c>
      <c r="O10" s="6">
        <v>120</v>
      </c>
    </row>
    <row r="11" spans="1:17">
      <c r="J11">
        <f t="shared" si="1"/>
        <v>1853</v>
      </c>
      <c r="O11" s="6">
        <v>111</v>
      </c>
    </row>
    <row r="12" spans="1:17">
      <c r="J12">
        <f t="shared" si="1"/>
        <v>1854</v>
      </c>
      <c r="O12" s="6">
        <v>45</v>
      </c>
      <c r="P12" s="4" t="s">
        <v>81</v>
      </c>
      <c r="Q12" s="4"/>
    </row>
    <row r="13" spans="1:17">
      <c r="J13">
        <f t="shared" si="1"/>
        <v>1855</v>
      </c>
      <c r="O13" s="6">
        <v>30</v>
      </c>
      <c r="P13" s="4"/>
      <c r="Q13" s="4"/>
    </row>
    <row r="14" spans="1:17">
      <c r="J14">
        <f t="shared" si="1"/>
        <v>1856</v>
      </c>
      <c r="O14" s="6">
        <v>26</v>
      </c>
      <c r="P14" s="4"/>
      <c r="Q14" s="4"/>
    </row>
    <row r="15" spans="1:17">
      <c r="J15">
        <f t="shared" si="1"/>
        <v>1857</v>
      </c>
      <c r="O15" s="6">
        <v>187</v>
      </c>
    </row>
    <row r="16" spans="1:17">
      <c r="J16">
        <f t="shared" si="1"/>
        <v>1858</v>
      </c>
      <c r="O16" s="6">
        <v>165</v>
      </c>
    </row>
    <row r="17" spans="10:15">
      <c r="J17">
        <f t="shared" si="1"/>
        <v>1859</v>
      </c>
      <c r="O17" s="6">
        <v>159</v>
      </c>
    </row>
    <row r="18" spans="10:15">
      <c r="J18">
        <f t="shared" si="1"/>
        <v>1860</v>
      </c>
    </row>
    <row r="19" spans="10:15">
      <c r="J19">
        <f t="shared" si="1"/>
        <v>1861</v>
      </c>
    </row>
    <row r="20" spans="10:15">
      <c r="J20">
        <f t="shared" si="1"/>
        <v>1862</v>
      </c>
      <c r="M20" t="s">
        <v>83</v>
      </c>
    </row>
    <row r="21" spans="10:15">
      <c r="J21">
        <f t="shared" si="1"/>
        <v>1863</v>
      </c>
      <c r="M21">
        <v>2300</v>
      </c>
    </row>
    <row r="22" spans="10:15">
      <c r="J22">
        <f>J23-1</f>
        <v>1864</v>
      </c>
      <c r="M22">
        <v>6000</v>
      </c>
    </row>
    <row r="23" spans="10:15">
      <c r="J23">
        <v>1865</v>
      </c>
      <c r="M23" s="4">
        <v>12826</v>
      </c>
    </row>
    <row r="24" spans="10:15">
      <c r="J24">
        <f>J23+1</f>
        <v>1866</v>
      </c>
      <c r="M24" s="4">
        <v>10300</v>
      </c>
    </row>
    <row r="25" spans="10:15">
      <c r="J25">
        <f t="shared" ref="J25:J61" si="2">J24+1</f>
        <v>1867</v>
      </c>
      <c r="K25">
        <v>5181</v>
      </c>
      <c r="L25">
        <v>973</v>
      </c>
      <c r="M25">
        <f>K25+L25</f>
        <v>6154</v>
      </c>
      <c r="N25" s="1">
        <f>L25/M25</f>
        <v>0.15810854728631785</v>
      </c>
    </row>
    <row r="26" spans="10:15">
      <c r="J26">
        <f t="shared" si="2"/>
        <v>1868</v>
      </c>
      <c r="K26">
        <v>3840</v>
      </c>
      <c r="L26">
        <v>592</v>
      </c>
      <c r="M26">
        <f t="shared" ref="M26:M61" si="3">K26+L26</f>
        <v>4432</v>
      </c>
      <c r="N26" s="1">
        <f t="shared" ref="N26:N61" si="4">L26/M26</f>
        <v>0.13357400722021662</v>
      </c>
    </row>
    <row r="27" spans="10:15">
      <c r="J27">
        <f t="shared" si="2"/>
        <v>1869</v>
      </c>
      <c r="K27">
        <v>3794</v>
      </c>
      <c r="L27">
        <v>584</v>
      </c>
      <c r="M27">
        <f t="shared" si="3"/>
        <v>4378</v>
      </c>
      <c r="N27" s="1">
        <f t="shared" si="4"/>
        <v>0.13339424394700777</v>
      </c>
    </row>
    <row r="28" spans="10:15">
      <c r="J28">
        <f t="shared" si="2"/>
        <v>1870</v>
      </c>
      <c r="K28">
        <v>3211</v>
      </c>
      <c r="L28">
        <v>446</v>
      </c>
      <c r="M28">
        <f t="shared" si="3"/>
        <v>3657</v>
      </c>
      <c r="N28" s="1">
        <f t="shared" si="4"/>
        <v>0.12195788898003829</v>
      </c>
    </row>
    <row r="29" spans="10:15">
      <c r="J29">
        <f t="shared" si="2"/>
        <v>1871</v>
      </c>
      <c r="K29">
        <v>2291</v>
      </c>
      <c r="L29">
        <v>424</v>
      </c>
      <c r="M29">
        <f t="shared" si="3"/>
        <v>2715</v>
      </c>
      <c r="N29" s="1">
        <f t="shared" si="4"/>
        <v>0.15616942909760589</v>
      </c>
    </row>
    <row r="30" spans="10:15">
      <c r="J30">
        <f t="shared" si="2"/>
        <v>1872</v>
      </c>
      <c r="K30">
        <v>2215</v>
      </c>
      <c r="L30">
        <v>320</v>
      </c>
      <c r="M30">
        <f t="shared" si="3"/>
        <v>2535</v>
      </c>
      <c r="N30" s="1">
        <f t="shared" si="4"/>
        <v>0.12623274161735701</v>
      </c>
    </row>
    <row r="31" spans="10:15">
      <c r="J31">
        <f t="shared" si="2"/>
        <v>1873</v>
      </c>
      <c r="K31">
        <v>2345</v>
      </c>
      <c r="L31">
        <v>486</v>
      </c>
      <c r="M31">
        <f t="shared" si="3"/>
        <v>2831</v>
      </c>
      <c r="N31" s="1">
        <f t="shared" si="4"/>
        <v>0.17167078770752384</v>
      </c>
    </row>
    <row r="32" spans="10:15">
      <c r="J32">
        <f t="shared" si="2"/>
        <v>1874</v>
      </c>
      <c r="K32">
        <v>2941</v>
      </c>
      <c r="L32">
        <v>506</v>
      </c>
      <c r="M32">
        <f t="shared" si="3"/>
        <v>3447</v>
      </c>
      <c r="N32" s="1">
        <f t="shared" si="4"/>
        <v>0.14679431389614156</v>
      </c>
    </row>
    <row r="33" spans="10:14">
      <c r="J33">
        <f t="shared" si="2"/>
        <v>1875</v>
      </c>
      <c r="K33">
        <v>4083</v>
      </c>
      <c r="L33">
        <v>586</v>
      </c>
      <c r="M33">
        <f t="shared" si="3"/>
        <v>4669</v>
      </c>
      <c r="N33" s="1">
        <f t="shared" si="4"/>
        <v>0.12550867423431142</v>
      </c>
    </row>
    <row r="34" spans="10:14">
      <c r="J34">
        <f t="shared" si="2"/>
        <v>1876</v>
      </c>
      <c r="K34">
        <v>6263</v>
      </c>
      <c r="L34">
        <v>771</v>
      </c>
      <c r="M34">
        <f t="shared" si="3"/>
        <v>7034</v>
      </c>
      <c r="N34" s="1">
        <f t="shared" si="4"/>
        <v>0.10961046346317885</v>
      </c>
    </row>
    <row r="35" spans="10:14">
      <c r="J35">
        <f t="shared" si="2"/>
        <v>1877</v>
      </c>
      <c r="K35">
        <v>5868</v>
      </c>
      <c r="L35">
        <v>744</v>
      </c>
      <c r="M35">
        <f t="shared" si="3"/>
        <v>6612</v>
      </c>
      <c r="N35" s="1">
        <f t="shared" si="4"/>
        <v>0.11252268602540835</v>
      </c>
    </row>
    <row r="36" spans="10:14">
      <c r="J36">
        <f t="shared" si="2"/>
        <v>1878</v>
      </c>
      <c r="K36">
        <v>6409</v>
      </c>
      <c r="L36">
        <v>685</v>
      </c>
      <c r="M36">
        <f t="shared" si="3"/>
        <v>7094</v>
      </c>
      <c r="N36" s="1">
        <f t="shared" si="4"/>
        <v>9.6560473639695513E-2</v>
      </c>
    </row>
    <row r="37" spans="10:14">
      <c r="J37">
        <f t="shared" si="2"/>
        <v>1879</v>
      </c>
      <c r="K37">
        <v>7123</v>
      </c>
      <c r="L37">
        <v>787</v>
      </c>
      <c r="M37">
        <f t="shared" si="3"/>
        <v>7910</v>
      </c>
      <c r="N37" s="1">
        <f t="shared" si="4"/>
        <v>9.9494310998735777E-2</v>
      </c>
    </row>
    <row r="38" spans="10:14">
      <c r="J38">
        <f t="shared" si="2"/>
        <v>1880</v>
      </c>
      <c r="K38">
        <v>9441</v>
      </c>
      <c r="L38">
        <v>1069</v>
      </c>
      <c r="M38" s="4">
        <f t="shared" si="3"/>
        <v>10510</v>
      </c>
      <c r="N38" s="1">
        <f t="shared" si="4"/>
        <v>0.10171265461465272</v>
      </c>
    </row>
    <row r="39" spans="10:14">
      <c r="J39">
        <f t="shared" si="2"/>
        <v>1881</v>
      </c>
      <c r="K39">
        <v>9293</v>
      </c>
      <c r="L39">
        <v>1013</v>
      </c>
      <c r="M39" s="4">
        <f t="shared" si="3"/>
        <v>10306</v>
      </c>
      <c r="N39" s="1">
        <f t="shared" si="4"/>
        <v>9.8292256937706185E-2</v>
      </c>
    </row>
    <row r="40" spans="10:14">
      <c r="J40">
        <f t="shared" si="2"/>
        <v>1882</v>
      </c>
      <c r="K40">
        <v>6782</v>
      </c>
      <c r="L40">
        <v>776</v>
      </c>
      <c r="M40">
        <f t="shared" si="3"/>
        <v>7558</v>
      </c>
      <c r="N40" s="1">
        <f t="shared" si="4"/>
        <v>0.10267266472611802</v>
      </c>
    </row>
    <row r="41" spans="10:14">
      <c r="J41">
        <f t="shared" si="2"/>
        <v>1883</v>
      </c>
      <c r="K41">
        <v>6243</v>
      </c>
      <c r="L41">
        <v>745</v>
      </c>
      <c r="M41">
        <f t="shared" si="3"/>
        <v>6988</v>
      </c>
      <c r="N41" s="1">
        <f t="shared" si="4"/>
        <v>0.1066113337149399</v>
      </c>
    </row>
    <row r="42" spans="10:14">
      <c r="J42">
        <f t="shared" si="2"/>
        <v>1884</v>
      </c>
      <c r="K42">
        <v>6329</v>
      </c>
      <c r="L42">
        <v>892</v>
      </c>
      <c r="M42">
        <f t="shared" si="3"/>
        <v>7221</v>
      </c>
      <c r="N42" s="1">
        <f t="shared" si="4"/>
        <v>0.12352859714720953</v>
      </c>
    </row>
    <row r="43" spans="10:14">
      <c r="J43">
        <f t="shared" si="2"/>
        <v>1885</v>
      </c>
      <c r="K43">
        <v>7110</v>
      </c>
      <c r="L43">
        <v>1011</v>
      </c>
      <c r="M43">
        <f t="shared" si="3"/>
        <v>8121</v>
      </c>
      <c r="N43" s="1">
        <f t="shared" si="4"/>
        <v>0.12449205762837089</v>
      </c>
    </row>
    <row r="44" spans="10:14">
      <c r="J44">
        <f t="shared" si="2"/>
        <v>1886</v>
      </c>
      <c r="K44">
        <v>7966</v>
      </c>
      <c r="L44">
        <v>1055</v>
      </c>
      <c r="M44">
        <f t="shared" si="3"/>
        <v>9021</v>
      </c>
      <c r="N44" s="1">
        <f t="shared" si="4"/>
        <v>0.11694934042789047</v>
      </c>
    </row>
    <row r="45" spans="10:14">
      <c r="J45">
        <f t="shared" si="2"/>
        <v>1887</v>
      </c>
      <c r="K45">
        <v>11614</v>
      </c>
      <c r="L45">
        <v>1080</v>
      </c>
      <c r="M45" s="4">
        <f t="shared" si="3"/>
        <v>12694</v>
      </c>
      <c r="N45" s="1">
        <f t="shared" si="4"/>
        <v>8.5079565148889244E-2</v>
      </c>
    </row>
    <row r="46" spans="10:14">
      <c r="J46">
        <f t="shared" si="2"/>
        <v>1888</v>
      </c>
      <c r="K46">
        <v>13214</v>
      </c>
      <c r="L46">
        <v>1089</v>
      </c>
      <c r="M46" s="4">
        <f t="shared" si="3"/>
        <v>14303</v>
      </c>
      <c r="N46" s="1">
        <f t="shared" si="4"/>
        <v>7.6137873173460116E-2</v>
      </c>
    </row>
    <row r="47" spans="10:14">
      <c r="J47">
        <f t="shared" si="2"/>
        <v>1889</v>
      </c>
      <c r="K47">
        <v>16167</v>
      </c>
      <c r="L47">
        <v>992</v>
      </c>
      <c r="M47" s="4">
        <f t="shared" si="3"/>
        <v>17159</v>
      </c>
      <c r="N47" s="1">
        <f t="shared" si="4"/>
        <v>5.7812226819744739E-2</v>
      </c>
    </row>
    <row r="48" spans="10:14">
      <c r="J48">
        <f t="shared" si="2"/>
        <v>1890</v>
      </c>
      <c r="K48">
        <v>21523</v>
      </c>
      <c r="L48">
        <v>1328</v>
      </c>
      <c r="M48" s="4">
        <f t="shared" si="3"/>
        <v>22851</v>
      </c>
      <c r="N48" s="1">
        <f t="shared" si="4"/>
        <v>5.8115618572491354E-2</v>
      </c>
    </row>
    <row r="49" spans="10:14">
      <c r="J49">
        <f t="shared" si="2"/>
        <v>1891</v>
      </c>
      <c r="K49">
        <v>20631</v>
      </c>
      <c r="L49">
        <v>1518</v>
      </c>
      <c r="M49" s="4">
        <f t="shared" si="3"/>
        <v>22149</v>
      </c>
      <c r="N49" s="1">
        <f t="shared" si="4"/>
        <v>6.8535825545171333E-2</v>
      </c>
    </row>
    <row r="50" spans="10:14">
      <c r="J50">
        <f t="shared" si="2"/>
        <v>1892</v>
      </c>
      <c r="K50">
        <v>18219</v>
      </c>
      <c r="L50">
        <v>1628</v>
      </c>
      <c r="M50" s="4">
        <f t="shared" si="3"/>
        <v>19847</v>
      </c>
      <c r="N50" s="1">
        <f t="shared" si="4"/>
        <v>8.2027510454980607E-2</v>
      </c>
    </row>
    <row r="51" spans="10:14">
      <c r="J51">
        <f t="shared" si="2"/>
        <v>1893</v>
      </c>
      <c r="K51">
        <v>21595</v>
      </c>
      <c r="L51">
        <v>2100</v>
      </c>
      <c r="M51" s="4">
        <f t="shared" si="3"/>
        <v>23695</v>
      </c>
      <c r="N51" s="1">
        <f t="shared" si="4"/>
        <v>8.8626292466765136E-2</v>
      </c>
    </row>
    <row r="52" spans="10:14">
      <c r="J52">
        <f t="shared" si="2"/>
        <v>1894</v>
      </c>
      <c r="K52">
        <v>17389</v>
      </c>
      <c r="L52">
        <v>1621</v>
      </c>
      <c r="M52" s="4">
        <f t="shared" si="3"/>
        <v>19010</v>
      </c>
      <c r="N52" s="1">
        <f t="shared" si="4"/>
        <v>8.5270910047343509E-2</v>
      </c>
    </row>
    <row r="53" spans="10:14">
      <c r="J53">
        <f t="shared" si="2"/>
        <v>1895</v>
      </c>
      <c r="K53">
        <v>10546</v>
      </c>
      <c r="L53">
        <v>1065</v>
      </c>
      <c r="M53">
        <f t="shared" si="3"/>
        <v>11611</v>
      </c>
      <c r="N53" s="1">
        <f t="shared" si="4"/>
        <v>9.172336577383515E-2</v>
      </c>
    </row>
    <row r="54" spans="10:14">
      <c r="J54">
        <f t="shared" si="2"/>
        <v>1896</v>
      </c>
      <c r="K54">
        <v>10601</v>
      </c>
      <c r="L54">
        <v>1119</v>
      </c>
      <c r="M54">
        <f t="shared" si="3"/>
        <v>11720</v>
      </c>
      <c r="N54" s="1">
        <f t="shared" si="4"/>
        <v>9.54778156996587E-2</v>
      </c>
    </row>
    <row r="55" spans="10:14">
      <c r="J55">
        <f t="shared" si="2"/>
        <v>1897</v>
      </c>
      <c r="K55">
        <v>9079</v>
      </c>
      <c r="L55">
        <v>1131</v>
      </c>
      <c r="M55">
        <f t="shared" si="3"/>
        <v>10210</v>
      </c>
      <c r="N55" s="1">
        <f t="shared" si="4"/>
        <v>0.11077375122428991</v>
      </c>
    </row>
    <row r="56" spans="10:14">
      <c r="J56">
        <f t="shared" si="2"/>
        <v>1898</v>
      </c>
      <c r="K56">
        <v>7557</v>
      </c>
      <c r="L56">
        <v>975</v>
      </c>
      <c r="M56">
        <f t="shared" si="3"/>
        <v>8532</v>
      </c>
      <c r="N56" s="1">
        <f t="shared" si="4"/>
        <v>0.11427566807313642</v>
      </c>
    </row>
    <row r="57" spans="10:14">
      <c r="J57">
        <f t="shared" si="2"/>
        <v>1899</v>
      </c>
      <c r="K57">
        <v>8038</v>
      </c>
      <c r="L57">
        <v>791</v>
      </c>
      <c r="M57">
        <f t="shared" si="3"/>
        <v>8829</v>
      </c>
      <c r="N57" s="1">
        <f t="shared" si="4"/>
        <v>8.9591120172159922E-2</v>
      </c>
    </row>
    <row r="58" spans="10:14">
      <c r="J58">
        <f t="shared" si="2"/>
        <v>1900</v>
      </c>
      <c r="K58">
        <v>7251</v>
      </c>
      <c r="L58">
        <v>788</v>
      </c>
      <c r="M58">
        <f t="shared" si="3"/>
        <v>8039</v>
      </c>
      <c r="N58" s="1">
        <f t="shared" si="4"/>
        <v>9.8022142057469841E-2</v>
      </c>
    </row>
    <row r="59" spans="10:14">
      <c r="J59">
        <f t="shared" si="2"/>
        <v>1901</v>
      </c>
      <c r="K59">
        <v>5787</v>
      </c>
      <c r="L59">
        <v>753</v>
      </c>
      <c r="M59">
        <f t="shared" si="3"/>
        <v>6540</v>
      </c>
      <c r="N59" s="1">
        <f t="shared" si="4"/>
        <v>0.11513761467889909</v>
      </c>
    </row>
    <row r="60" spans="10:14">
      <c r="J60">
        <f t="shared" si="2"/>
        <v>1902</v>
      </c>
      <c r="K60">
        <v>5079</v>
      </c>
      <c r="L60">
        <v>714</v>
      </c>
      <c r="M60">
        <f t="shared" si="3"/>
        <v>5793</v>
      </c>
      <c r="N60" s="1">
        <f t="shared" si="4"/>
        <v>0.12325220093215951</v>
      </c>
    </row>
    <row r="61" spans="10:14">
      <c r="J61">
        <f t="shared" si="2"/>
        <v>1903</v>
      </c>
      <c r="K61">
        <v>4771</v>
      </c>
      <c r="L61">
        <v>782</v>
      </c>
      <c r="M61">
        <f t="shared" si="3"/>
        <v>5553</v>
      </c>
      <c r="N61" s="1">
        <f t="shared" si="4"/>
        <v>0.14082477939852331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"/>
  <sheetViews>
    <sheetView topLeftCell="J1" workbookViewId="0">
      <selection activeCell="P23" sqref="P23"/>
    </sheetView>
  </sheetViews>
  <sheetFormatPr baseColWidth="10" defaultColWidth="8.83203125" defaultRowHeight="14" x14ac:dyDescent="0"/>
  <sheetData>
    <row r="1" spans="18:18">
      <c r="R1" s="2" t="s">
        <v>49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" sqref="Q1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R8" workbookViewId="0">
      <selection activeCell="X32" sqref="X32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9"/>
  <sheetViews>
    <sheetView topLeftCell="AK8" workbookViewId="0">
      <selection activeCell="AY32" sqref="AY32"/>
    </sheetView>
  </sheetViews>
  <sheetFormatPr baseColWidth="10" defaultColWidth="8.83203125" defaultRowHeight="14" x14ac:dyDescent="0"/>
  <sheetData>
    <row r="2" spans="3:11"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15</v>
      </c>
      <c r="K2" t="s">
        <v>30</v>
      </c>
    </row>
    <row r="3" spans="3:11">
      <c r="C3" t="s">
        <v>16</v>
      </c>
    </row>
    <row r="9" spans="3:11">
      <c r="F9" s="2" t="s">
        <v>31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6:R10"/>
  <sheetViews>
    <sheetView topLeftCell="A4" workbookViewId="0">
      <selection activeCell="O14" sqref="O14"/>
    </sheetView>
  </sheetViews>
  <sheetFormatPr baseColWidth="10" defaultColWidth="8.83203125" defaultRowHeight="14" x14ac:dyDescent="0"/>
  <cols>
    <col min="15" max="15" width="10.5" customWidth="1"/>
    <col min="16" max="16" width="10" customWidth="1"/>
    <col min="17" max="17" width="10.6640625" customWidth="1"/>
  </cols>
  <sheetData>
    <row r="6" spans="14:18">
      <c r="O6" t="s">
        <v>23</v>
      </c>
    </row>
    <row r="7" spans="14:18">
      <c r="O7" s="2" t="s">
        <v>19</v>
      </c>
      <c r="Q7" s="2" t="s">
        <v>20</v>
      </c>
    </row>
    <row r="8" spans="14:18">
      <c r="O8" t="s">
        <v>17</v>
      </c>
      <c r="P8" t="s">
        <v>18</v>
      </c>
      <c r="Q8" t="s">
        <v>17</v>
      </c>
      <c r="R8" t="s">
        <v>18</v>
      </c>
    </row>
    <row r="9" spans="14:18">
      <c r="N9" t="s">
        <v>22</v>
      </c>
      <c r="O9" s="1">
        <f>977/82798</f>
        <v>1.1799801927582792E-2</v>
      </c>
      <c r="P9" s="1">
        <f>1853/20889</f>
        <v>8.8706974962899129E-2</v>
      </c>
      <c r="Q9" s="1">
        <f>4555/423212</f>
        <v>1.0762927327202442E-2</v>
      </c>
      <c r="R9" s="1">
        <f>4152/37076</f>
        <v>0.111986190527565</v>
      </c>
    </row>
    <row r="10" spans="14:18">
      <c r="N10" t="s">
        <v>21</v>
      </c>
      <c r="O10" s="1">
        <f>1359/88989</f>
        <v>1.5271550416343593E-2</v>
      </c>
      <c r="P10" s="1">
        <f>2632/25643</f>
        <v>0.10264009671255313</v>
      </c>
      <c r="Q10" s="1">
        <f>5844/477233</f>
        <v>1.224559072821871E-2</v>
      </c>
      <c r="R10" s="1">
        <f>5729/36756</f>
        <v>0.15586570899989116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U15"/>
  <sheetViews>
    <sheetView topLeftCell="C13" workbookViewId="0">
      <selection activeCell="P13" sqref="P13"/>
    </sheetView>
  </sheetViews>
  <sheetFormatPr baseColWidth="10" defaultColWidth="8.83203125" defaultRowHeight="14" x14ac:dyDescent="0"/>
  <cols>
    <col min="4" max="4" width="11.5" customWidth="1"/>
    <col min="6" max="6" width="9.83203125" customWidth="1"/>
    <col min="14" max="14" width="14" customWidth="1"/>
    <col min="18" max="18" width="11.1640625" customWidth="1"/>
    <col min="19" max="19" width="11.5" customWidth="1"/>
  </cols>
  <sheetData>
    <row r="1" spans="4:21">
      <c r="D1" t="s">
        <v>86</v>
      </c>
      <c r="E1" s="2" t="s">
        <v>0</v>
      </c>
      <c r="F1" s="2">
        <v>1860</v>
      </c>
      <c r="G1" s="2">
        <v>1870</v>
      </c>
      <c r="H1" s="2">
        <v>1880</v>
      </c>
      <c r="I1" s="2">
        <v>1890</v>
      </c>
      <c r="J1" s="2">
        <v>1901</v>
      </c>
      <c r="K1" s="2" t="s">
        <v>2</v>
      </c>
      <c r="L1" s="2"/>
      <c r="N1" s="2" t="s">
        <v>87</v>
      </c>
      <c r="O1" s="2">
        <v>1840</v>
      </c>
      <c r="P1" s="2">
        <v>1870</v>
      </c>
      <c r="Q1" s="2">
        <v>1880</v>
      </c>
      <c r="R1" s="2">
        <v>1890</v>
      </c>
      <c r="S1" s="2">
        <v>1901</v>
      </c>
      <c r="T1" s="2" t="s">
        <v>2</v>
      </c>
      <c r="U1" s="2"/>
    </row>
    <row r="2" spans="4:21">
      <c r="E2" t="s">
        <v>1</v>
      </c>
      <c r="F2">
        <v>155143</v>
      </c>
      <c r="G2">
        <v>181291</v>
      </c>
      <c r="H2">
        <v>234850</v>
      </c>
      <c r="I2">
        <v>312859</v>
      </c>
      <c r="J2">
        <v>400575</v>
      </c>
      <c r="K2" s="1">
        <f>(J2-H2)/H2</f>
        <v>0.70566318926974669</v>
      </c>
      <c r="N2" t="s">
        <v>1</v>
      </c>
      <c r="T2" s="1" t="e">
        <f>(S2-Q2)/Q2</f>
        <v>#DIV/0!</v>
      </c>
    </row>
    <row r="3" spans="4:21">
      <c r="E3" t="s">
        <v>3</v>
      </c>
      <c r="F3">
        <v>1608362</v>
      </c>
      <c r="G3">
        <v>1784741</v>
      </c>
      <c r="H3">
        <v>1969039</v>
      </c>
      <c r="I3">
        <v>2172380</v>
      </c>
      <c r="J3">
        <v>2449540</v>
      </c>
      <c r="K3" s="1">
        <f t="shared" ref="K3:K5" si="0">(J3-H3)/H3</f>
        <v>0.2440281782128236</v>
      </c>
      <c r="N3" t="s">
        <v>3</v>
      </c>
      <c r="T3" s="1" t="e">
        <f t="shared" ref="T3:T5" si="1">(S3-Q3)/Q3</f>
        <v>#DIV/0!</v>
      </c>
    </row>
    <row r="4" spans="4:21">
      <c r="E4" t="s">
        <v>4</v>
      </c>
      <c r="F4">
        <v>377082</v>
      </c>
      <c r="G4">
        <v>443927</v>
      </c>
      <c r="H4">
        <v>553497</v>
      </c>
      <c r="I4">
        <v>726355</v>
      </c>
      <c r="J4">
        <v>958905</v>
      </c>
      <c r="K4" s="1">
        <f t="shared" si="0"/>
        <v>0.73244841435454933</v>
      </c>
      <c r="N4" t="s">
        <v>4</v>
      </c>
      <c r="T4" s="1" t="e">
        <f t="shared" si="1"/>
        <v>#DIV/0!</v>
      </c>
    </row>
    <row r="5" spans="4:21">
      <c r="E5" t="s">
        <v>5</v>
      </c>
      <c r="F5">
        <v>1231280</v>
      </c>
      <c r="G5">
        <v>1340814</v>
      </c>
      <c r="H5">
        <v>1411542</v>
      </c>
      <c r="I5">
        <v>1446025</v>
      </c>
      <c r="J5">
        <v>1490635</v>
      </c>
      <c r="K5" s="1">
        <f t="shared" si="0"/>
        <v>5.6033047546583808E-2</v>
      </c>
      <c r="N5" t="s">
        <v>5</v>
      </c>
      <c r="T5" s="1" t="e">
        <f t="shared" si="1"/>
        <v>#DIV/0!</v>
      </c>
    </row>
    <row r="6" spans="4:21">
      <c r="E6" t="s">
        <v>6</v>
      </c>
      <c r="N6" t="s">
        <v>6</v>
      </c>
    </row>
    <row r="8" spans="4:21">
      <c r="R8" t="s">
        <v>88</v>
      </c>
      <c r="T8" t="s">
        <v>90</v>
      </c>
    </row>
    <row r="9" spans="4:21">
      <c r="Q9" t="s">
        <v>0</v>
      </c>
      <c r="R9" t="s">
        <v>86</v>
      </c>
      <c r="S9" t="s">
        <v>89</v>
      </c>
      <c r="T9" t="s">
        <v>86</v>
      </c>
      <c r="U9" t="s">
        <v>89</v>
      </c>
    </row>
    <row r="10" spans="4:21">
      <c r="Q10">
        <v>1840</v>
      </c>
      <c r="R10">
        <v>120819</v>
      </c>
    </row>
    <row r="11" spans="4:21">
      <c r="Q11">
        <v>1841</v>
      </c>
    </row>
    <row r="12" spans="4:21">
      <c r="Q12">
        <v>1842</v>
      </c>
    </row>
    <row r="13" spans="4:21">
      <c r="Q13">
        <v>1843</v>
      </c>
    </row>
    <row r="14" spans="4:21">
      <c r="Q14">
        <v>1844</v>
      </c>
    </row>
    <row r="15" spans="4:21">
      <c r="Q15">
        <v>1845</v>
      </c>
      <c r="R15">
        <v>126878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A19" sqref="A19"/>
    </sheetView>
  </sheetViews>
  <sheetFormatPr baseColWidth="10" defaultColWidth="8.83203125" defaultRowHeight="14" x14ac:dyDescent="0"/>
  <cols>
    <col min="1" max="1" width="13.1640625" bestFit="1" customWidth="1"/>
    <col min="2" max="2" width="12.33203125" bestFit="1" customWidth="1"/>
    <col min="3" max="3" width="10.5" bestFit="1" customWidth="1"/>
    <col min="4" max="4" width="12.33203125" bestFit="1" customWidth="1"/>
    <col min="5" max="5" width="10.5" bestFit="1" customWidth="1"/>
  </cols>
  <sheetData>
    <row r="1" spans="1:5">
      <c r="A1" s="11" t="s">
        <v>126</v>
      </c>
      <c r="B1" t="s">
        <v>128</v>
      </c>
      <c r="C1" t="s">
        <v>129</v>
      </c>
      <c r="D1" t="s">
        <v>130</v>
      </c>
      <c r="E1" t="s">
        <v>131</v>
      </c>
    </row>
    <row r="2" spans="1:5">
      <c r="A2" s="12">
        <v>185201</v>
      </c>
      <c r="B2" s="13">
        <v>58</v>
      </c>
      <c r="C2" s="13">
        <v>83</v>
      </c>
      <c r="D2" s="13">
        <v>5</v>
      </c>
      <c r="E2" s="13">
        <v>111</v>
      </c>
    </row>
    <row r="3" spans="1:5">
      <c r="A3" s="12">
        <v>185202</v>
      </c>
      <c r="B3" s="13">
        <v>49</v>
      </c>
      <c r="C3" s="13">
        <v>89</v>
      </c>
      <c r="D3" s="13">
        <v>12</v>
      </c>
      <c r="E3" s="13">
        <v>91</v>
      </c>
    </row>
    <row r="4" spans="1:5">
      <c r="A4" s="12">
        <v>185203</v>
      </c>
      <c r="B4" s="13">
        <v>53</v>
      </c>
      <c r="C4" s="13">
        <v>94</v>
      </c>
      <c r="D4" s="13">
        <v>15</v>
      </c>
      <c r="E4" s="13">
        <v>105</v>
      </c>
    </row>
    <row r="5" spans="1:5">
      <c r="A5" s="12">
        <v>185204</v>
      </c>
      <c r="B5" s="13">
        <v>66</v>
      </c>
      <c r="C5" s="13">
        <v>104</v>
      </c>
      <c r="D5" s="13">
        <v>17</v>
      </c>
      <c r="E5" s="13">
        <v>99</v>
      </c>
    </row>
    <row r="6" spans="1:5">
      <c r="A6" s="12">
        <v>185205</v>
      </c>
      <c r="B6" s="13">
        <v>70</v>
      </c>
      <c r="C6" s="13">
        <v>96</v>
      </c>
      <c r="D6" s="13">
        <v>22</v>
      </c>
      <c r="E6" s="13">
        <v>106</v>
      </c>
    </row>
    <row r="7" spans="1:5">
      <c r="A7" s="12">
        <v>185206</v>
      </c>
      <c r="B7" s="13">
        <v>59</v>
      </c>
      <c r="C7" s="13">
        <v>87</v>
      </c>
      <c r="D7" s="13">
        <v>15</v>
      </c>
      <c r="E7" s="13">
        <v>115</v>
      </c>
    </row>
    <row r="8" spans="1:5">
      <c r="A8" s="12">
        <v>185207</v>
      </c>
      <c r="B8" s="13">
        <v>60</v>
      </c>
      <c r="C8" s="13">
        <v>89</v>
      </c>
      <c r="D8" s="13">
        <v>26</v>
      </c>
      <c r="E8" s="13">
        <v>181</v>
      </c>
    </row>
    <row r="9" spans="1:5">
      <c r="A9" s="12">
        <v>185208</v>
      </c>
      <c r="B9" s="13">
        <v>55</v>
      </c>
      <c r="C9" s="13">
        <v>70</v>
      </c>
      <c r="D9" s="13">
        <v>21</v>
      </c>
      <c r="E9" s="13">
        <v>229</v>
      </c>
    </row>
    <row r="10" spans="1:5">
      <c r="A10" s="12">
        <v>185209</v>
      </c>
      <c r="B10" s="13">
        <v>83</v>
      </c>
      <c r="C10" s="13">
        <v>96</v>
      </c>
      <c r="D10" s="13">
        <v>24</v>
      </c>
      <c r="E10" s="13">
        <v>270</v>
      </c>
    </row>
    <row r="11" spans="1:5">
      <c r="A11" s="12">
        <v>185210</v>
      </c>
      <c r="B11" s="13">
        <v>61</v>
      </c>
      <c r="C11" s="13">
        <v>97</v>
      </c>
      <c r="D11" s="13">
        <v>19</v>
      </c>
      <c r="E11" s="13">
        <v>167</v>
      </c>
    </row>
    <row r="12" spans="1:5">
      <c r="A12" s="12">
        <v>185211</v>
      </c>
      <c r="B12" s="13">
        <v>74</v>
      </c>
      <c r="C12" s="13">
        <v>121</v>
      </c>
      <c r="D12" s="13">
        <v>17</v>
      </c>
      <c r="E12" s="13">
        <v>185</v>
      </c>
    </row>
    <row r="13" spans="1:5">
      <c r="A13" s="12">
        <v>185212</v>
      </c>
      <c r="B13" s="13">
        <v>66</v>
      </c>
      <c r="C13" s="13">
        <v>114</v>
      </c>
      <c r="D13" s="13">
        <v>17</v>
      </c>
      <c r="E13" s="13">
        <v>138</v>
      </c>
    </row>
    <row r="14" spans="1:5">
      <c r="A14" s="12">
        <v>185301</v>
      </c>
      <c r="B14" s="13">
        <v>71</v>
      </c>
      <c r="C14" s="13">
        <v>119</v>
      </c>
      <c r="D14" s="13">
        <v>20</v>
      </c>
      <c r="E14" s="13">
        <v>204</v>
      </c>
    </row>
    <row r="15" spans="1:5">
      <c r="A15" s="12">
        <v>185302</v>
      </c>
      <c r="B15" s="13">
        <v>42</v>
      </c>
      <c r="C15" s="13">
        <v>111</v>
      </c>
      <c r="D15" s="13">
        <v>18</v>
      </c>
      <c r="E15" s="13">
        <v>126</v>
      </c>
    </row>
    <row r="16" spans="1:5">
      <c r="A16" s="12">
        <v>185303</v>
      </c>
      <c r="B16" s="13">
        <v>83</v>
      </c>
      <c r="C16" s="13">
        <v>99</v>
      </c>
      <c r="D16" s="13">
        <v>11</v>
      </c>
      <c r="E16" s="13">
        <v>141</v>
      </c>
    </row>
    <row r="17" spans="1:11">
      <c r="A17" s="12">
        <v>185304</v>
      </c>
      <c r="B17" s="13">
        <v>65</v>
      </c>
      <c r="C17" s="13">
        <v>122</v>
      </c>
      <c r="D17" s="13">
        <v>32</v>
      </c>
      <c r="E17" s="13">
        <v>108</v>
      </c>
    </row>
    <row r="18" spans="1:11">
      <c r="A18" s="12">
        <v>185305</v>
      </c>
      <c r="B18" s="13">
        <v>90</v>
      </c>
      <c r="C18" s="13">
        <v>91</v>
      </c>
      <c r="D18" s="13">
        <v>26</v>
      </c>
      <c r="E18" s="13">
        <v>126</v>
      </c>
    </row>
    <row r="19" spans="1:11">
      <c r="A19" s="12">
        <v>185306</v>
      </c>
      <c r="B19" s="13">
        <v>69</v>
      </c>
      <c r="C19" s="13">
        <v>116</v>
      </c>
      <c r="D19" s="13">
        <v>32</v>
      </c>
      <c r="E19" s="13">
        <v>124</v>
      </c>
    </row>
    <row r="20" spans="1:11">
      <c r="A20" s="12">
        <v>185307</v>
      </c>
      <c r="B20" s="13">
        <v>911</v>
      </c>
      <c r="C20" s="13">
        <v>1308</v>
      </c>
      <c r="D20" s="13">
        <v>165</v>
      </c>
      <c r="E20" s="13">
        <v>384</v>
      </c>
      <c r="F20">
        <f>B20-(AVERAGE(B6,B30))</f>
        <v>844.5</v>
      </c>
      <c r="G20">
        <f t="shared" ref="G20:I20" si="0">C20-(AVERAGE(C6,C30))</f>
        <v>1228</v>
      </c>
      <c r="H20">
        <f t="shared" si="0"/>
        <v>140</v>
      </c>
      <c r="I20">
        <f t="shared" si="0"/>
        <v>271.5</v>
      </c>
      <c r="K20">
        <f>SUM(F20:I21)</f>
        <v>3489</v>
      </c>
    </row>
    <row r="21" spans="1:11">
      <c r="A21" s="12">
        <v>185308</v>
      </c>
      <c r="B21" s="13">
        <v>371</v>
      </c>
      <c r="C21" s="13">
        <v>535</v>
      </c>
      <c r="D21" s="13">
        <v>88</v>
      </c>
      <c r="E21" s="13">
        <v>288</v>
      </c>
      <c r="F21">
        <f>B21-(AVERAGE(B7,B31))</f>
        <v>310</v>
      </c>
      <c r="G21">
        <f t="shared" ref="G21" si="1">C21-(AVERAGE(C7,C31))</f>
        <v>459.5</v>
      </c>
      <c r="H21">
        <f t="shared" ref="H21" si="2">D21-(AVERAGE(D7,D31))</f>
        <v>72.5</v>
      </c>
      <c r="I21">
        <f t="shared" ref="I21" si="3">E21-(AVERAGE(E7,E31))</f>
        <v>163</v>
      </c>
      <c r="K21">
        <f>SUM(B20:E21)</f>
        <v>4050</v>
      </c>
    </row>
    <row r="22" spans="1:11">
      <c r="A22" s="12">
        <v>185309</v>
      </c>
      <c r="B22" s="13">
        <v>69</v>
      </c>
      <c r="C22" s="13">
        <v>86</v>
      </c>
      <c r="D22" s="13">
        <v>22</v>
      </c>
      <c r="E22" s="13">
        <v>105</v>
      </c>
    </row>
    <row r="23" spans="1:11">
      <c r="A23" s="12">
        <v>185310</v>
      </c>
      <c r="B23" s="13">
        <v>51</v>
      </c>
      <c r="C23" s="13">
        <v>65</v>
      </c>
      <c r="D23" s="13">
        <v>20</v>
      </c>
      <c r="E23" s="13">
        <v>86</v>
      </c>
    </row>
    <row r="24" spans="1:11">
      <c r="A24" s="12">
        <v>185311</v>
      </c>
      <c r="B24" s="13">
        <v>39</v>
      </c>
      <c r="C24" s="13">
        <v>63</v>
      </c>
      <c r="D24" s="13">
        <v>15</v>
      </c>
      <c r="E24" s="13">
        <v>115</v>
      </c>
    </row>
    <row r="25" spans="1:11">
      <c r="A25" s="12">
        <v>185312</v>
      </c>
      <c r="B25" s="13">
        <v>39</v>
      </c>
      <c r="C25" s="13">
        <v>75</v>
      </c>
      <c r="D25" s="13">
        <v>14</v>
      </c>
      <c r="E25" s="13">
        <v>93</v>
      </c>
    </row>
    <row r="26" spans="1:11">
      <c r="A26" s="12">
        <v>185401</v>
      </c>
      <c r="B26" s="13">
        <v>49</v>
      </c>
      <c r="C26" s="13">
        <v>75</v>
      </c>
      <c r="D26" s="13">
        <v>11</v>
      </c>
      <c r="E26" s="13">
        <v>104</v>
      </c>
    </row>
    <row r="27" spans="1:11">
      <c r="A27" s="12">
        <v>185402</v>
      </c>
      <c r="B27" s="13">
        <v>50</v>
      </c>
      <c r="C27" s="13">
        <v>60</v>
      </c>
      <c r="D27" s="13">
        <v>20</v>
      </c>
      <c r="E27" s="13">
        <v>64</v>
      </c>
    </row>
    <row r="28" spans="1:11">
      <c r="A28" s="12">
        <v>185403</v>
      </c>
      <c r="B28" s="13">
        <v>64</v>
      </c>
      <c r="C28" s="13">
        <v>78</v>
      </c>
      <c r="D28" s="13">
        <v>16</v>
      </c>
      <c r="E28" s="13">
        <v>106</v>
      </c>
    </row>
    <row r="29" spans="1:11">
      <c r="A29" s="12">
        <v>185404</v>
      </c>
      <c r="B29" s="13">
        <v>55</v>
      </c>
      <c r="C29" s="13">
        <v>77</v>
      </c>
      <c r="D29" s="13">
        <v>17</v>
      </c>
      <c r="E29" s="13">
        <v>124</v>
      </c>
    </row>
    <row r="30" spans="1:11">
      <c r="A30" s="12">
        <v>185405</v>
      </c>
      <c r="B30" s="13">
        <v>63</v>
      </c>
      <c r="C30" s="13">
        <v>64</v>
      </c>
      <c r="D30" s="13">
        <v>28</v>
      </c>
      <c r="E30" s="13">
        <v>119</v>
      </c>
    </row>
    <row r="31" spans="1:11">
      <c r="A31" s="12">
        <v>185406</v>
      </c>
      <c r="B31" s="13">
        <v>63</v>
      </c>
      <c r="C31" s="13">
        <v>64</v>
      </c>
      <c r="D31" s="13">
        <v>16</v>
      </c>
      <c r="E31" s="13">
        <v>135</v>
      </c>
    </row>
    <row r="32" spans="1:11">
      <c r="A32" s="12">
        <v>185407</v>
      </c>
      <c r="B32" s="13">
        <v>71</v>
      </c>
      <c r="C32" s="13">
        <v>65</v>
      </c>
      <c r="D32" s="13">
        <v>26</v>
      </c>
      <c r="E32" s="13">
        <v>162</v>
      </c>
    </row>
    <row r="33" spans="1:5">
      <c r="A33" s="12">
        <v>185408</v>
      </c>
      <c r="B33" s="13">
        <v>54</v>
      </c>
      <c r="C33" s="13">
        <v>51</v>
      </c>
      <c r="D33" s="13">
        <v>16</v>
      </c>
      <c r="E33" s="13">
        <v>152</v>
      </c>
    </row>
    <row r="34" spans="1:5">
      <c r="A34" s="12">
        <v>185409</v>
      </c>
      <c r="B34" s="13">
        <v>46</v>
      </c>
      <c r="C34" s="13">
        <v>60</v>
      </c>
      <c r="D34" s="13">
        <v>23</v>
      </c>
      <c r="E34" s="13">
        <v>121</v>
      </c>
    </row>
    <row r="35" spans="1:5">
      <c r="A35" s="12">
        <v>185410</v>
      </c>
      <c r="B35" s="13">
        <v>50</v>
      </c>
      <c r="C35" s="13">
        <v>71</v>
      </c>
      <c r="D35" s="13">
        <v>14</v>
      </c>
      <c r="E35" s="13">
        <v>114</v>
      </c>
    </row>
    <row r="36" spans="1:5">
      <c r="A36" s="12">
        <v>185411</v>
      </c>
      <c r="B36" s="13">
        <v>54</v>
      </c>
      <c r="C36" s="13">
        <v>70</v>
      </c>
      <c r="D36" s="13">
        <v>22</v>
      </c>
      <c r="E36" s="13">
        <v>114</v>
      </c>
    </row>
    <row r="37" spans="1:5">
      <c r="A37" s="12">
        <v>185412</v>
      </c>
      <c r="B37" s="13">
        <v>45</v>
      </c>
      <c r="C37" s="13">
        <v>99</v>
      </c>
      <c r="D37" s="13">
        <v>25</v>
      </c>
      <c r="E37" s="13">
        <v>116</v>
      </c>
    </row>
    <row r="38" spans="1:5">
      <c r="A38" s="12" t="s">
        <v>127</v>
      </c>
      <c r="B38" s="13">
        <v>3318</v>
      </c>
      <c r="C38" s="13">
        <v>4764</v>
      </c>
      <c r="D38" s="13">
        <v>907</v>
      </c>
      <c r="E38" s="13">
        <v>5128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abSelected="1" topLeftCell="A8" workbookViewId="0">
      <selection activeCell="A43" sqref="A43"/>
    </sheetView>
  </sheetViews>
  <sheetFormatPr baseColWidth="10" defaultColWidth="8.83203125" defaultRowHeight="14" x14ac:dyDescent="0"/>
  <cols>
    <col min="1" max="1" width="11.6640625" customWidth="1"/>
    <col min="2" max="2" width="11.1640625" customWidth="1"/>
    <col min="3" max="3" width="16.83203125" customWidth="1"/>
    <col min="4" max="4" width="8.33203125" customWidth="1"/>
    <col min="5" max="5" width="9" customWidth="1"/>
    <col min="6" max="6" width="8.83203125" customWidth="1"/>
    <col min="7" max="7" width="8.5" customWidth="1"/>
    <col min="8" max="8" width="9.33203125" customWidth="1"/>
    <col min="9" max="9" width="9.1640625" customWidth="1"/>
    <col min="10" max="10" width="8.83203125" customWidth="1"/>
    <col min="11" max="12" width="9.5" bestFit="1" customWidth="1"/>
    <col min="13" max="13" width="8" customWidth="1"/>
    <col min="14" max="14" width="9.5" bestFit="1" customWidth="1"/>
  </cols>
  <sheetData>
    <row r="1" spans="1:28">
      <c r="A1" s="2">
        <v>63</v>
      </c>
      <c r="B1" s="2">
        <v>55</v>
      </c>
      <c r="C1" s="2" t="s">
        <v>156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163</v>
      </c>
      <c r="K1" s="2" t="s">
        <v>140</v>
      </c>
      <c r="L1" s="2" t="s">
        <v>141</v>
      </c>
      <c r="M1" s="2" t="s">
        <v>142</v>
      </c>
      <c r="N1" s="2" t="s">
        <v>143</v>
      </c>
      <c r="O1" s="2" t="s">
        <v>144</v>
      </c>
      <c r="P1" s="2" t="s">
        <v>145</v>
      </c>
      <c r="Q1" s="2" t="s">
        <v>146</v>
      </c>
      <c r="R1" s="2" t="s">
        <v>147</v>
      </c>
      <c r="S1" s="2" t="s">
        <v>148</v>
      </c>
      <c r="T1" s="2" t="s">
        <v>149</v>
      </c>
      <c r="U1" s="2" t="s">
        <v>150</v>
      </c>
      <c r="V1" s="2" t="s">
        <v>151</v>
      </c>
      <c r="W1" s="2" t="s">
        <v>152</v>
      </c>
      <c r="X1" s="2" t="s">
        <v>153</v>
      </c>
      <c r="Y1" s="2" t="s">
        <v>154</v>
      </c>
      <c r="Z1" s="2" t="s">
        <v>155</v>
      </c>
      <c r="AA1" s="2" t="s">
        <v>103</v>
      </c>
      <c r="AB1" s="2" t="s">
        <v>117</v>
      </c>
    </row>
    <row r="2" spans="1:28">
      <c r="A2" t="s">
        <v>133</v>
      </c>
      <c r="B2">
        <v>1852</v>
      </c>
      <c r="C2" t="s">
        <v>157</v>
      </c>
      <c r="D2">
        <v>742</v>
      </c>
      <c r="E2">
        <v>203</v>
      </c>
      <c r="F2">
        <v>47</v>
      </c>
      <c r="G2">
        <v>43</v>
      </c>
      <c r="H2">
        <v>18</v>
      </c>
      <c r="I2">
        <v>29</v>
      </c>
      <c r="J2">
        <v>61</v>
      </c>
      <c r="K2">
        <v>75</v>
      </c>
      <c r="L2">
        <v>70</v>
      </c>
      <c r="M2">
        <v>83</v>
      </c>
      <c r="N2">
        <v>79</v>
      </c>
      <c r="O2">
        <v>110</v>
      </c>
      <c r="P2">
        <v>108</v>
      </c>
      <c r="Q2">
        <v>111</v>
      </c>
      <c r="R2">
        <v>92</v>
      </c>
      <c r="S2">
        <v>87</v>
      </c>
      <c r="T2">
        <v>52</v>
      </c>
      <c r="U2">
        <v>53</v>
      </c>
      <c r="V2">
        <v>18</v>
      </c>
      <c r="W2">
        <v>13</v>
      </c>
      <c r="X2">
        <v>0</v>
      </c>
      <c r="Y2">
        <v>0</v>
      </c>
      <c r="Z2">
        <v>1</v>
      </c>
      <c r="AA2">
        <v>2095</v>
      </c>
      <c r="AB2">
        <f>SUM(D2:Z2)</f>
        <v>2095</v>
      </c>
    </row>
    <row r="3" spans="1:28">
      <c r="A3" t="s">
        <v>133</v>
      </c>
      <c r="B3">
        <v>1853</v>
      </c>
      <c r="C3" t="s">
        <v>157</v>
      </c>
      <c r="D3">
        <v>718</v>
      </c>
      <c r="E3">
        <v>274</v>
      </c>
      <c r="F3">
        <v>91</v>
      </c>
      <c r="G3">
        <v>83</v>
      </c>
      <c r="H3">
        <v>37</v>
      </c>
      <c r="I3">
        <v>41</v>
      </c>
      <c r="J3">
        <v>175</v>
      </c>
      <c r="K3">
        <v>143</v>
      </c>
      <c r="L3">
        <v>166</v>
      </c>
      <c r="M3">
        <v>248</v>
      </c>
      <c r="N3">
        <v>246</v>
      </c>
      <c r="O3">
        <v>244</v>
      </c>
      <c r="P3">
        <v>288</v>
      </c>
      <c r="Q3">
        <v>264</v>
      </c>
      <c r="R3">
        <v>193</v>
      </c>
      <c r="S3">
        <v>152</v>
      </c>
      <c r="T3">
        <v>160</v>
      </c>
      <c r="U3">
        <v>75</v>
      </c>
      <c r="V3">
        <v>38</v>
      </c>
      <c r="W3">
        <v>11</v>
      </c>
      <c r="X3">
        <v>3</v>
      </c>
      <c r="Y3">
        <v>1</v>
      </c>
      <c r="Z3">
        <v>0</v>
      </c>
      <c r="AA3">
        <v>3651</v>
      </c>
      <c r="AB3">
        <f>SUM(D3:Z3)</f>
        <v>3651</v>
      </c>
    </row>
    <row r="4" spans="1:28">
      <c r="A4" t="s">
        <v>133</v>
      </c>
      <c r="B4">
        <v>1854</v>
      </c>
      <c r="C4" t="s">
        <v>157</v>
      </c>
      <c r="D4">
        <v>668</v>
      </c>
      <c r="E4">
        <v>157</v>
      </c>
      <c r="F4">
        <v>41</v>
      </c>
      <c r="G4">
        <v>47</v>
      </c>
      <c r="H4">
        <v>15</v>
      </c>
      <c r="I4">
        <v>33</v>
      </c>
      <c r="J4">
        <v>86</v>
      </c>
      <c r="K4">
        <v>74</v>
      </c>
      <c r="L4">
        <v>63</v>
      </c>
      <c r="M4">
        <v>105</v>
      </c>
      <c r="N4">
        <v>87</v>
      </c>
      <c r="O4">
        <v>84</v>
      </c>
      <c r="P4">
        <v>91</v>
      </c>
      <c r="Q4">
        <v>67</v>
      </c>
      <c r="R4">
        <v>77</v>
      </c>
      <c r="S4">
        <v>54</v>
      </c>
      <c r="T4">
        <v>45</v>
      </c>
      <c r="U4">
        <v>30</v>
      </c>
      <c r="V4">
        <v>18</v>
      </c>
      <c r="W4">
        <v>6</v>
      </c>
      <c r="X4">
        <v>1</v>
      </c>
      <c r="Y4">
        <v>0</v>
      </c>
      <c r="Z4">
        <v>0</v>
      </c>
      <c r="AA4">
        <v>1849</v>
      </c>
      <c r="AB4">
        <f>SUM(D4:Z4)</f>
        <v>1849</v>
      </c>
    </row>
    <row r="5" spans="1:28">
      <c r="A5" t="s">
        <v>160</v>
      </c>
      <c r="B5" t="s">
        <v>161</v>
      </c>
      <c r="C5" t="s">
        <v>157</v>
      </c>
      <c r="D5">
        <f>(D2+D4)/2</f>
        <v>705</v>
      </c>
      <c r="E5">
        <f t="shared" ref="E5:Z5" si="0">(E2+E4)/2</f>
        <v>180</v>
      </c>
      <c r="F5">
        <f t="shared" si="0"/>
        <v>44</v>
      </c>
      <c r="G5">
        <f t="shared" si="0"/>
        <v>45</v>
      </c>
      <c r="H5">
        <f t="shared" si="0"/>
        <v>16.5</v>
      </c>
      <c r="I5">
        <f t="shared" si="0"/>
        <v>31</v>
      </c>
      <c r="J5">
        <f t="shared" si="0"/>
        <v>73.5</v>
      </c>
      <c r="K5">
        <f t="shared" si="0"/>
        <v>74.5</v>
      </c>
      <c r="L5">
        <f t="shared" si="0"/>
        <v>66.5</v>
      </c>
      <c r="M5">
        <f t="shared" si="0"/>
        <v>94</v>
      </c>
      <c r="N5">
        <f t="shared" si="0"/>
        <v>83</v>
      </c>
      <c r="O5">
        <f t="shared" si="0"/>
        <v>97</v>
      </c>
      <c r="P5">
        <f t="shared" si="0"/>
        <v>99.5</v>
      </c>
      <c r="Q5">
        <f t="shared" si="0"/>
        <v>89</v>
      </c>
      <c r="R5">
        <f t="shared" si="0"/>
        <v>84.5</v>
      </c>
      <c r="S5">
        <f t="shared" si="0"/>
        <v>70.5</v>
      </c>
      <c r="T5">
        <f t="shared" si="0"/>
        <v>48.5</v>
      </c>
      <c r="U5">
        <f t="shared" si="0"/>
        <v>41.5</v>
      </c>
      <c r="V5">
        <f t="shared" si="0"/>
        <v>18</v>
      </c>
      <c r="W5">
        <f t="shared" si="0"/>
        <v>9.5</v>
      </c>
      <c r="X5">
        <f t="shared" si="0"/>
        <v>0.5</v>
      </c>
      <c r="Y5">
        <f t="shared" si="0"/>
        <v>0</v>
      </c>
      <c r="Z5">
        <f t="shared" si="0"/>
        <v>0.5</v>
      </c>
      <c r="AB5">
        <f>SUM(D5:Z5)</f>
        <v>1972</v>
      </c>
    </row>
    <row r="6" spans="1:28">
      <c r="A6" t="s">
        <v>158</v>
      </c>
      <c r="D6">
        <f>D3-D5</f>
        <v>13</v>
      </c>
      <c r="E6">
        <f t="shared" ref="E6:Z6" si="1">E3-E5</f>
        <v>94</v>
      </c>
      <c r="F6">
        <f t="shared" si="1"/>
        <v>47</v>
      </c>
      <c r="G6">
        <f t="shared" si="1"/>
        <v>38</v>
      </c>
      <c r="H6">
        <f t="shared" si="1"/>
        <v>20.5</v>
      </c>
      <c r="I6">
        <f t="shared" si="1"/>
        <v>10</v>
      </c>
      <c r="J6">
        <f t="shared" si="1"/>
        <v>101.5</v>
      </c>
      <c r="K6">
        <f t="shared" si="1"/>
        <v>68.5</v>
      </c>
      <c r="L6">
        <f t="shared" si="1"/>
        <v>99.5</v>
      </c>
      <c r="M6">
        <f t="shared" si="1"/>
        <v>154</v>
      </c>
      <c r="N6">
        <f t="shared" si="1"/>
        <v>163</v>
      </c>
      <c r="O6">
        <f t="shared" si="1"/>
        <v>147</v>
      </c>
      <c r="P6">
        <f t="shared" si="1"/>
        <v>188.5</v>
      </c>
      <c r="Q6">
        <f t="shared" si="1"/>
        <v>175</v>
      </c>
      <c r="R6">
        <f t="shared" si="1"/>
        <v>108.5</v>
      </c>
      <c r="S6">
        <f t="shared" si="1"/>
        <v>81.5</v>
      </c>
      <c r="T6">
        <f t="shared" si="1"/>
        <v>111.5</v>
      </c>
      <c r="U6">
        <f t="shared" si="1"/>
        <v>33.5</v>
      </c>
      <c r="V6">
        <f t="shared" si="1"/>
        <v>20</v>
      </c>
      <c r="W6">
        <f t="shared" si="1"/>
        <v>1.5</v>
      </c>
      <c r="X6">
        <f t="shared" si="1"/>
        <v>2.5</v>
      </c>
      <c r="Y6">
        <f t="shared" si="1"/>
        <v>1</v>
      </c>
      <c r="Z6">
        <f t="shared" si="1"/>
        <v>-0.5</v>
      </c>
      <c r="AB6">
        <f>SUM(D6:Z6)</f>
        <v>1679</v>
      </c>
    </row>
    <row r="7" spans="1:28">
      <c r="A7" t="s">
        <v>159</v>
      </c>
      <c r="D7" s="1">
        <f>(D3-D5)/D5</f>
        <v>1.8439716312056736E-2</v>
      </c>
      <c r="E7" s="1">
        <f t="shared" ref="E7:Z7" si="2">(E3-E5)/E5</f>
        <v>0.52222222222222225</v>
      </c>
      <c r="F7" s="1">
        <f t="shared" si="2"/>
        <v>1.0681818181818181</v>
      </c>
      <c r="G7" s="1">
        <f t="shared" si="2"/>
        <v>0.84444444444444444</v>
      </c>
      <c r="H7" s="1">
        <f t="shared" si="2"/>
        <v>1.2424242424242424</v>
      </c>
      <c r="I7" s="1">
        <f t="shared" si="2"/>
        <v>0.32258064516129031</v>
      </c>
      <c r="J7" s="1">
        <f t="shared" si="2"/>
        <v>1.3809523809523809</v>
      </c>
      <c r="K7" s="1">
        <f t="shared" si="2"/>
        <v>0.91946308724832215</v>
      </c>
      <c r="L7" s="1">
        <f t="shared" si="2"/>
        <v>1.4962406015037595</v>
      </c>
      <c r="M7" s="1">
        <f t="shared" si="2"/>
        <v>1.6382978723404256</v>
      </c>
      <c r="N7" s="1">
        <f t="shared" si="2"/>
        <v>1.963855421686747</v>
      </c>
      <c r="O7" s="1">
        <f t="shared" si="2"/>
        <v>1.5154639175257731</v>
      </c>
      <c r="P7" s="1">
        <f t="shared" si="2"/>
        <v>1.8944723618090453</v>
      </c>
      <c r="Q7" s="1">
        <f t="shared" si="2"/>
        <v>1.9662921348314606</v>
      </c>
      <c r="R7" s="1">
        <f t="shared" si="2"/>
        <v>1.2840236686390532</v>
      </c>
      <c r="S7" s="1">
        <f t="shared" si="2"/>
        <v>1.1560283687943262</v>
      </c>
      <c r="T7" s="1">
        <f t="shared" si="2"/>
        <v>2.2989690721649483</v>
      </c>
      <c r="U7" s="1">
        <f t="shared" si="2"/>
        <v>0.80722891566265065</v>
      </c>
      <c r="V7" s="1">
        <f t="shared" si="2"/>
        <v>1.1111111111111112</v>
      </c>
      <c r="W7" s="1">
        <f t="shared" si="2"/>
        <v>0.15789473684210525</v>
      </c>
      <c r="X7" s="1">
        <f t="shared" si="2"/>
        <v>5</v>
      </c>
      <c r="Y7" s="1" t="e">
        <f t="shared" si="2"/>
        <v>#DIV/0!</v>
      </c>
      <c r="Z7" s="1">
        <f t="shared" si="2"/>
        <v>-1</v>
      </c>
      <c r="AA7" s="1">
        <f t="shared" ref="AA7" si="3">(AA3-AA2)/AA2</f>
        <v>0.74272076372315032</v>
      </c>
    </row>
    <row r="9" spans="1:28">
      <c r="A9" s="2" t="s">
        <v>115</v>
      </c>
      <c r="B9" s="2" t="s">
        <v>50</v>
      </c>
      <c r="C9" s="2" t="s">
        <v>156</v>
      </c>
      <c r="D9" s="2" t="s">
        <v>134</v>
      </c>
      <c r="E9" s="2" t="s">
        <v>135</v>
      </c>
      <c r="F9" s="2" t="s">
        <v>136</v>
      </c>
      <c r="G9" s="2" t="s">
        <v>137</v>
      </c>
      <c r="H9" s="2" t="s">
        <v>138</v>
      </c>
      <c r="I9" s="2" t="s">
        <v>139</v>
      </c>
      <c r="J9" s="2" t="s">
        <v>163</v>
      </c>
      <c r="K9" s="2" t="s">
        <v>140</v>
      </c>
      <c r="L9" s="2" t="s">
        <v>141</v>
      </c>
      <c r="M9" s="2" t="s">
        <v>142</v>
      </c>
      <c r="N9" s="2" t="s">
        <v>143</v>
      </c>
      <c r="O9" s="2" t="s">
        <v>144</v>
      </c>
      <c r="P9" s="2" t="s">
        <v>145</v>
      </c>
      <c r="Q9" s="2" t="s">
        <v>146</v>
      </c>
      <c r="R9" s="2" t="s">
        <v>147</v>
      </c>
      <c r="S9" s="2" t="s">
        <v>148</v>
      </c>
      <c r="T9" s="2" t="s">
        <v>149</v>
      </c>
      <c r="U9" s="2" t="s">
        <v>150</v>
      </c>
      <c r="V9" s="2" t="s">
        <v>151</v>
      </c>
      <c r="W9" s="2" t="s">
        <v>152</v>
      </c>
      <c r="X9" s="2" t="s">
        <v>153</v>
      </c>
      <c r="Y9" s="2" t="s">
        <v>154</v>
      </c>
      <c r="Z9" s="2" t="s">
        <v>155</v>
      </c>
      <c r="AA9" s="2" t="s">
        <v>103</v>
      </c>
      <c r="AB9" s="2" t="s">
        <v>117</v>
      </c>
    </row>
    <row r="10" spans="1:28">
      <c r="A10" t="s">
        <v>133</v>
      </c>
      <c r="B10">
        <v>1852</v>
      </c>
      <c r="C10" t="s">
        <v>162</v>
      </c>
      <c r="D10">
        <v>637</v>
      </c>
      <c r="E10">
        <v>253</v>
      </c>
      <c r="F10">
        <v>60</v>
      </c>
      <c r="G10">
        <v>32</v>
      </c>
      <c r="H10">
        <v>18</v>
      </c>
      <c r="I10">
        <v>31</v>
      </c>
      <c r="J10">
        <v>53</v>
      </c>
      <c r="K10">
        <v>74</v>
      </c>
      <c r="L10">
        <v>63</v>
      </c>
      <c r="M10">
        <v>53</v>
      </c>
      <c r="N10">
        <v>71</v>
      </c>
      <c r="O10">
        <v>76</v>
      </c>
      <c r="P10">
        <v>68</v>
      </c>
      <c r="Q10">
        <v>82</v>
      </c>
      <c r="R10">
        <v>79</v>
      </c>
      <c r="S10">
        <v>86</v>
      </c>
      <c r="T10">
        <v>110</v>
      </c>
      <c r="U10">
        <v>93</v>
      </c>
      <c r="V10">
        <v>58</v>
      </c>
      <c r="W10">
        <v>23</v>
      </c>
      <c r="X10">
        <v>4</v>
      </c>
      <c r="Y10">
        <v>2</v>
      </c>
      <c r="Z10">
        <v>0</v>
      </c>
      <c r="AA10">
        <v>2026</v>
      </c>
      <c r="AB10">
        <f>SUM(D10:Z10)</f>
        <v>2026</v>
      </c>
    </row>
    <row r="11" spans="1:28">
      <c r="A11" t="s">
        <v>133</v>
      </c>
      <c r="B11">
        <v>1853</v>
      </c>
      <c r="C11" t="s">
        <v>162</v>
      </c>
      <c r="D11">
        <v>596</v>
      </c>
      <c r="E11">
        <v>221</v>
      </c>
      <c r="F11">
        <v>75</v>
      </c>
      <c r="G11">
        <v>94</v>
      </c>
      <c r="H11">
        <v>52</v>
      </c>
      <c r="I11">
        <v>60</v>
      </c>
      <c r="J11">
        <v>98</v>
      </c>
      <c r="K11">
        <v>148</v>
      </c>
      <c r="L11">
        <v>158</v>
      </c>
      <c r="M11">
        <v>177</v>
      </c>
      <c r="N11">
        <v>162</v>
      </c>
      <c r="O11">
        <v>208</v>
      </c>
      <c r="P11">
        <v>251</v>
      </c>
      <c r="Q11">
        <v>234</v>
      </c>
      <c r="R11">
        <v>227</v>
      </c>
      <c r="S11">
        <v>269</v>
      </c>
      <c r="T11">
        <v>268</v>
      </c>
      <c r="U11">
        <v>202</v>
      </c>
      <c r="V11">
        <v>107</v>
      </c>
      <c r="W11">
        <v>41</v>
      </c>
      <c r="X11">
        <v>5</v>
      </c>
      <c r="Y11">
        <v>1</v>
      </c>
      <c r="Z11">
        <v>0</v>
      </c>
      <c r="AA11">
        <v>3654</v>
      </c>
      <c r="AB11">
        <f>SUM(D11:Z11)</f>
        <v>3654</v>
      </c>
    </row>
    <row r="12" spans="1:28">
      <c r="A12" t="s">
        <v>133</v>
      </c>
      <c r="B12">
        <v>1854</v>
      </c>
      <c r="C12" t="s">
        <v>162</v>
      </c>
      <c r="D12">
        <v>525</v>
      </c>
      <c r="E12">
        <v>143</v>
      </c>
      <c r="F12">
        <v>38</v>
      </c>
      <c r="G12">
        <v>53</v>
      </c>
      <c r="H12">
        <v>17</v>
      </c>
      <c r="I12">
        <v>31</v>
      </c>
      <c r="J12">
        <v>52</v>
      </c>
      <c r="K12">
        <v>42</v>
      </c>
      <c r="L12">
        <v>62</v>
      </c>
      <c r="M12">
        <v>54</v>
      </c>
      <c r="N12">
        <v>42</v>
      </c>
      <c r="O12">
        <v>51</v>
      </c>
      <c r="P12">
        <v>69</v>
      </c>
      <c r="Q12">
        <v>69</v>
      </c>
      <c r="R12">
        <v>66</v>
      </c>
      <c r="S12">
        <v>78</v>
      </c>
      <c r="T12">
        <v>45</v>
      </c>
      <c r="U12">
        <v>53</v>
      </c>
      <c r="V12">
        <v>43</v>
      </c>
      <c r="W12">
        <v>14</v>
      </c>
      <c r="X12">
        <v>4</v>
      </c>
      <c r="Y12">
        <v>4</v>
      </c>
      <c r="Z12">
        <v>0</v>
      </c>
      <c r="AA12">
        <v>1555</v>
      </c>
      <c r="AB12">
        <f>SUM(D12:Z12)</f>
        <v>1555</v>
      </c>
    </row>
    <row r="13" spans="1:28">
      <c r="A13" t="s">
        <v>160</v>
      </c>
      <c r="B13" t="s">
        <v>161</v>
      </c>
      <c r="C13" t="s">
        <v>162</v>
      </c>
      <c r="D13">
        <f>(D10+D12)/2</f>
        <v>581</v>
      </c>
      <c r="E13">
        <f t="shared" ref="E13" si="4">(E10+E12)/2</f>
        <v>198</v>
      </c>
      <c r="F13">
        <f t="shared" ref="F13" si="5">(F10+F12)/2</f>
        <v>49</v>
      </c>
      <c r="G13">
        <f t="shared" ref="G13" si="6">(G10+G12)/2</f>
        <v>42.5</v>
      </c>
      <c r="H13">
        <f t="shared" ref="H13" si="7">(H10+H12)/2</f>
        <v>17.5</v>
      </c>
      <c r="I13">
        <f t="shared" ref="I13" si="8">(I10+I12)/2</f>
        <v>31</v>
      </c>
      <c r="J13">
        <f t="shared" ref="J13" si="9">(J10+J12)/2</f>
        <v>52.5</v>
      </c>
      <c r="K13">
        <f t="shared" ref="K13" si="10">(K10+K12)/2</f>
        <v>58</v>
      </c>
      <c r="L13">
        <f t="shared" ref="L13" si="11">(L10+L12)/2</f>
        <v>62.5</v>
      </c>
      <c r="M13">
        <f t="shared" ref="M13" si="12">(M10+M12)/2</f>
        <v>53.5</v>
      </c>
      <c r="N13">
        <f t="shared" ref="N13" si="13">(N10+N12)/2</f>
        <v>56.5</v>
      </c>
      <c r="O13">
        <f t="shared" ref="O13" si="14">(O10+O12)/2</f>
        <v>63.5</v>
      </c>
      <c r="P13">
        <f t="shared" ref="P13" si="15">(P10+P12)/2</f>
        <v>68.5</v>
      </c>
      <c r="Q13">
        <f t="shared" ref="Q13" si="16">(Q10+Q12)/2</f>
        <v>75.5</v>
      </c>
      <c r="R13">
        <f t="shared" ref="R13" si="17">(R10+R12)/2</f>
        <v>72.5</v>
      </c>
      <c r="S13">
        <f t="shared" ref="S13" si="18">(S10+S12)/2</f>
        <v>82</v>
      </c>
      <c r="T13">
        <f t="shared" ref="T13" si="19">(T10+T12)/2</f>
        <v>77.5</v>
      </c>
      <c r="U13">
        <f t="shared" ref="U13" si="20">(U10+U12)/2</f>
        <v>73</v>
      </c>
      <c r="V13">
        <f t="shared" ref="V13" si="21">(V10+V12)/2</f>
        <v>50.5</v>
      </c>
      <c r="W13">
        <f t="shared" ref="W13" si="22">(W10+W12)/2</f>
        <v>18.5</v>
      </c>
      <c r="X13">
        <f t="shared" ref="X13" si="23">(X10+X12)/2</f>
        <v>4</v>
      </c>
      <c r="Y13">
        <f t="shared" ref="Y13" si="24">(Y10+Y12)/2</f>
        <v>3</v>
      </c>
      <c r="Z13">
        <f t="shared" ref="Z13" si="25">(Z10+Z12)/2</f>
        <v>0</v>
      </c>
      <c r="AB13">
        <f>SUM(D13:Z13)</f>
        <v>1790.5</v>
      </c>
    </row>
    <row r="14" spans="1:28">
      <c r="A14" t="s">
        <v>158</v>
      </c>
      <c r="D14">
        <f>D11-D13</f>
        <v>15</v>
      </c>
      <c r="E14">
        <f t="shared" ref="E14" si="26">E11-E13</f>
        <v>23</v>
      </c>
      <c r="F14">
        <f t="shared" ref="F14" si="27">F11-F13</f>
        <v>26</v>
      </c>
      <c r="G14">
        <f t="shared" ref="G14" si="28">G11-G13</f>
        <v>51.5</v>
      </c>
      <c r="H14">
        <f t="shared" ref="H14" si="29">H11-H13</f>
        <v>34.5</v>
      </c>
      <c r="I14">
        <f t="shared" ref="I14" si="30">I11-I13</f>
        <v>29</v>
      </c>
      <c r="J14">
        <f t="shared" ref="J14" si="31">J11-J13</f>
        <v>45.5</v>
      </c>
      <c r="K14">
        <f t="shared" ref="K14" si="32">K11-K13</f>
        <v>90</v>
      </c>
      <c r="L14">
        <f t="shared" ref="L14" si="33">L11-L13</f>
        <v>95.5</v>
      </c>
      <c r="M14">
        <f t="shared" ref="M14" si="34">M11-M13</f>
        <v>123.5</v>
      </c>
      <c r="N14">
        <f t="shared" ref="N14" si="35">N11-N13</f>
        <v>105.5</v>
      </c>
      <c r="O14">
        <f t="shared" ref="O14" si="36">O11-O13</f>
        <v>144.5</v>
      </c>
      <c r="P14">
        <f t="shared" ref="P14" si="37">P11-P13</f>
        <v>182.5</v>
      </c>
      <c r="Q14">
        <f t="shared" ref="Q14" si="38">Q11-Q13</f>
        <v>158.5</v>
      </c>
      <c r="R14">
        <f t="shared" ref="R14" si="39">R11-R13</f>
        <v>154.5</v>
      </c>
      <c r="S14">
        <f t="shared" ref="S14" si="40">S11-S13</f>
        <v>187</v>
      </c>
      <c r="T14">
        <f t="shared" ref="T14" si="41">T11-T13</f>
        <v>190.5</v>
      </c>
      <c r="U14">
        <f t="shared" ref="U14" si="42">U11-U13</f>
        <v>129</v>
      </c>
      <c r="V14">
        <f t="shared" ref="V14" si="43">V11-V13</f>
        <v>56.5</v>
      </c>
      <c r="W14">
        <f t="shared" ref="W14" si="44">W11-W13</f>
        <v>22.5</v>
      </c>
      <c r="X14">
        <f t="shared" ref="X14" si="45">X11-X13</f>
        <v>1</v>
      </c>
      <c r="Y14">
        <f t="shared" ref="Y14" si="46">Y11-Y13</f>
        <v>-2</v>
      </c>
      <c r="Z14">
        <f t="shared" ref="Z14" si="47">Z11-Z13</f>
        <v>0</v>
      </c>
      <c r="AB14">
        <f>SUM(D14:Z14)</f>
        <v>1863.5</v>
      </c>
    </row>
    <row r="15" spans="1:28">
      <c r="A15" t="s">
        <v>159</v>
      </c>
      <c r="D15" s="1">
        <f>(D11-D13)/D13</f>
        <v>2.5817555938037865E-2</v>
      </c>
      <c r="E15" s="1">
        <f t="shared" ref="E15:Z15" si="48">(E11-E13)/E13</f>
        <v>0.11616161616161616</v>
      </c>
      <c r="F15" s="1">
        <f t="shared" si="48"/>
        <v>0.53061224489795922</v>
      </c>
      <c r="G15" s="1">
        <f t="shared" si="48"/>
        <v>1.2117647058823529</v>
      </c>
      <c r="H15" s="1">
        <f t="shared" si="48"/>
        <v>1.9714285714285715</v>
      </c>
      <c r="I15" s="1">
        <f t="shared" si="48"/>
        <v>0.93548387096774188</v>
      </c>
      <c r="J15" s="1">
        <f t="shared" si="48"/>
        <v>0.8666666666666667</v>
      </c>
      <c r="K15" s="1">
        <f t="shared" si="48"/>
        <v>1.5517241379310345</v>
      </c>
      <c r="L15" s="1">
        <f t="shared" si="48"/>
        <v>1.528</v>
      </c>
      <c r="M15" s="1">
        <f t="shared" si="48"/>
        <v>2.3084112149532712</v>
      </c>
      <c r="N15" s="1">
        <f t="shared" si="48"/>
        <v>1.8672566371681416</v>
      </c>
      <c r="O15" s="1">
        <f t="shared" si="48"/>
        <v>2.2755905511811023</v>
      </c>
      <c r="P15" s="1">
        <f t="shared" si="48"/>
        <v>2.664233576642336</v>
      </c>
      <c r="Q15" s="1">
        <f t="shared" si="48"/>
        <v>2.0993377483443707</v>
      </c>
      <c r="R15" s="1">
        <f t="shared" si="48"/>
        <v>2.1310344827586207</v>
      </c>
      <c r="S15" s="1">
        <f t="shared" si="48"/>
        <v>2.2804878048780486</v>
      </c>
      <c r="T15" s="1">
        <f t="shared" si="48"/>
        <v>2.4580645161290322</v>
      </c>
      <c r="U15" s="1">
        <f t="shared" si="48"/>
        <v>1.7671232876712328</v>
      </c>
      <c r="V15" s="1">
        <f t="shared" si="48"/>
        <v>1.1188118811881189</v>
      </c>
      <c r="W15" s="1">
        <f t="shared" si="48"/>
        <v>1.2162162162162162</v>
      </c>
      <c r="X15" s="1">
        <f t="shared" si="48"/>
        <v>0.25</v>
      </c>
      <c r="Y15" s="1">
        <f t="shared" si="48"/>
        <v>-0.66666666666666663</v>
      </c>
      <c r="Z15" s="1" t="e">
        <f t="shared" si="48"/>
        <v>#DIV/0!</v>
      </c>
      <c r="AA15" s="1">
        <f t="shared" ref="AA15" si="49">(AA11-AA10)/AA10</f>
        <v>0.80355380059230008</v>
      </c>
    </row>
    <row r="17" spans="1:28">
      <c r="A17" s="2" t="s">
        <v>115</v>
      </c>
      <c r="B17" s="2" t="s">
        <v>50</v>
      </c>
      <c r="C17" s="2" t="s">
        <v>156</v>
      </c>
      <c r="D17" s="2" t="s">
        <v>134</v>
      </c>
      <c r="E17" s="2" t="s">
        <v>135</v>
      </c>
      <c r="F17" s="2" t="s">
        <v>136</v>
      </c>
      <c r="G17" s="2" t="s">
        <v>137</v>
      </c>
      <c r="H17" s="2" t="s">
        <v>138</v>
      </c>
      <c r="I17" s="2" t="s">
        <v>139</v>
      </c>
      <c r="J17" s="2" t="s">
        <v>163</v>
      </c>
      <c r="K17" s="2" t="s">
        <v>140</v>
      </c>
      <c r="L17" s="2" t="s">
        <v>141</v>
      </c>
      <c r="M17" s="2" t="s">
        <v>142</v>
      </c>
      <c r="N17" s="2" t="s">
        <v>143</v>
      </c>
      <c r="O17" s="2" t="s">
        <v>144</v>
      </c>
      <c r="P17" s="2" t="s">
        <v>145</v>
      </c>
      <c r="Q17" s="2" t="s">
        <v>146</v>
      </c>
      <c r="R17" s="2" t="s">
        <v>147</v>
      </c>
      <c r="S17" s="2" t="s">
        <v>148</v>
      </c>
      <c r="T17" s="2" t="s">
        <v>149</v>
      </c>
      <c r="U17" s="2" t="s">
        <v>150</v>
      </c>
      <c r="V17" s="2" t="s">
        <v>151</v>
      </c>
      <c r="W17" s="2" t="s">
        <v>152</v>
      </c>
      <c r="X17" s="2" t="s">
        <v>153</v>
      </c>
      <c r="Y17" s="2" t="s">
        <v>154</v>
      </c>
      <c r="Z17" s="2" t="s">
        <v>155</v>
      </c>
      <c r="AA17" s="2" t="s">
        <v>103</v>
      </c>
      <c r="AB17" s="2" t="s">
        <v>117</v>
      </c>
    </row>
    <row r="18" spans="1:28">
      <c r="A18" t="s">
        <v>133</v>
      </c>
      <c r="B18">
        <v>1852</v>
      </c>
      <c r="C18" t="s">
        <v>53</v>
      </c>
      <c r="D18">
        <f>D2+D10</f>
        <v>1379</v>
      </c>
      <c r="E18">
        <f t="shared" ref="E18:AA18" si="50">E2+E10</f>
        <v>456</v>
      </c>
      <c r="F18">
        <f t="shared" si="50"/>
        <v>107</v>
      </c>
      <c r="G18">
        <f t="shared" si="50"/>
        <v>75</v>
      </c>
      <c r="H18">
        <f t="shared" si="50"/>
        <v>36</v>
      </c>
      <c r="I18">
        <f t="shared" si="50"/>
        <v>60</v>
      </c>
      <c r="J18">
        <f t="shared" si="50"/>
        <v>114</v>
      </c>
      <c r="K18">
        <f t="shared" si="50"/>
        <v>149</v>
      </c>
      <c r="L18">
        <f t="shared" si="50"/>
        <v>133</v>
      </c>
      <c r="M18">
        <f t="shared" si="50"/>
        <v>136</v>
      </c>
      <c r="N18">
        <f t="shared" si="50"/>
        <v>150</v>
      </c>
      <c r="O18">
        <f t="shared" si="50"/>
        <v>186</v>
      </c>
      <c r="P18">
        <f t="shared" si="50"/>
        <v>176</v>
      </c>
      <c r="Q18">
        <f t="shared" si="50"/>
        <v>193</v>
      </c>
      <c r="R18">
        <f t="shared" si="50"/>
        <v>171</v>
      </c>
      <c r="S18">
        <f t="shared" si="50"/>
        <v>173</v>
      </c>
      <c r="T18">
        <f t="shared" si="50"/>
        <v>162</v>
      </c>
      <c r="U18">
        <f t="shared" si="50"/>
        <v>146</v>
      </c>
      <c r="V18">
        <f t="shared" si="50"/>
        <v>76</v>
      </c>
      <c r="W18">
        <f t="shared" si="50"/>
        <v>36</v>
      </c>
      <c r="X18">
        <f t="shared" si="50"/>
        <v>4</v>
      </c>
      <c r="Y18">
        <f t="shared" si="50"/>
        <v>2</v>
      </c>
      <c r="Z18">
        <f t="shared" si="50"/>
        <v>1</v>
      </c>
      <c r="AA18">
        <f t="shared" si="50"/>
        <v>4121</v>
      </c>
      <c r="AB18">
        <f>SUM(D18:Z18)</f>
        <v>4121</v>
      </c>
    </row>
    <row r="19" spans="1:28">
      <c r="A19" t="s">
        <v>133</v>
      </c>
      <c r="B19">
        <v>1853</v>
      </c>
      <c r="C19" t="s">
        <v>53</v>
      </c>
      <c r="D19">
        <f t="shared" ref="D19:AA19" si="51">D3+D11</f>
        <v>1314</v>
      </c>
      <c r="E19">
        <f t="shared" si="51"/>
        <v>495</v>
      </c>
      <c r="F19">
        <f t="shared" si="51"/>
        <v>166</v>
      </c>
      <c r="G19">
        <f t="shared" si="51"/>
        <v>177</v>
      </c>
      <c r="H19">
        <f t="shared" si="51"/>
        <v>89</v>
      </c>
      <c r="I19">
        <f t="shared" si="51"/>
        <v>101</v>
      </c>
      <c r="J19">
        <f t="shared" si="51"/>
        <v>273</v>
      </c>
      <c r="K19">
        <f t="shared" si="51"/>
        <v>291</v>
      </c>
      <c r="L19">
        <f t="shared" si="51"/>
        <v>324</v>
      </c>
      <c r="M19">
        <f t="shared" si="51"/>
        <v>425</v>
      </c>
      <c r="N19">
        <f t="shared" si="51"/>
        <v>408</v>
      </c>
      <c r="O19">
        <f t="shared" si="51"/>
        <v>452</v>
      </c>
      <c r="P19">
        <f t="shared" si="51"/>
        <v>539</v>
      </c>
      <c r="Q19">
        <f t="shared" si="51"/>
        <v>498</v>
      </c>
      <c r="R19">
        <f t="shared" si="51"/>
        <v>420</v>
      </c>
      <c r="S19">
        <f t="shared" si="51"/>
        <v>421</v>
      </c>
      <c r="T19">
        <f t="shared" si="51"/>
        <v>428</v>
      </c>
      <c r="U19">
        <f t="shared" si="51"/>
        <v>277</v>
      </c>
      <c r="V19">
        <f t="shared" si="51"/>
        <v>145</v>
      </c>
      <c r="W19">
        <f t="shared" si="51"/>
        <v>52</v>
      </c>
      <c r="X19">
        <f t="shared" si="51"/>
        <v>8</v>
      </c>
      <c r="Y19">
        <f t="shared" si="51"/>
        <v>2</v>
      </c>
      <c r="Z19">
        <f t="shared" si="51"/>
        <v>0</v>
      </c>
      <c r="AA19">
        <f t="shared" si="51"/>
        <v>7305</v>
      </c>
      <c r="AB19">
        <f>SUM(D19:Z19)</f>
        <v>7305</v>
      </c>
    </row>
    <row r="20" spans="1:28">
      <c r="A20" t="s">
        <v>133</v>
      </c>
      <c r="B20">
        <v>1854</v>
      </c>
      <c r="C20" t="s">
        <v>53</v>
      </c>
      <c r="D20">
        <f t="shared" ref="D20:AA20" si="52">D4+D12</f>
        <v>1193</v>
      </c>
      <c r="E20">
        <f t="shared" si="52"/>
        <v>300</v>
      </c>
      <c r="F20">
        <f t="shared" si="52"/>
        <v>79</v>
      </c>
      <c r="G20">
        <f t="shared" si="52"/>
        <v>100</v>
      </c>
      <c r="H20">
        <f t="shared" si="52"/>
        <v>32</v>
      </c>
      <c r="I20">
        <f t="shared" si="52"/>
        <v>64</v>
      </c>
      <c r="J20">
        <f t="shared" si="52"/>
        <v>138</v>
      </c>
      <c r="K20">
        <f t="shared" si="52"/>
        <v>116</v>
      </c>
      <c r="L20">
        <f t="shared" si="52"/>
        <v>125</v>
      </c>
      <c r="M20">
        <f t="shared" si="52"/>
        <v>159</v>
      </c>
      <c r="N20">
        <f t="shared" si="52"/>
        <v>129</v>
      </c>
      <c r="O20">
        <f t="shared" si="52"/>
        <v>135</v>
      </c>
      <c r="P20">
        <f t="shared" si="52"/>
        <v>160</v>
      </c>
      <c r="Q20">
        <f t="shared" si="52"/>
        <v>136</v>
      </c>
      <c r="R20">
        <f t="shared" si="52"/>
        <v>143</v>
      </c>
      <c r="S20">
        <f t="shared" si="52"/>
        <v>132</v>
      </c>
      <c r="T20">
        <f t="shared" si="52"/>
        <v>90</v>
      </c>
      <c r="U20">
        <f t="shared" si="52"/>
        <v>83</v>
      </c>
      <c r="V20">
        <f t="shared" si="52"/>
        <v>61</v>
      </c>
      <c r="W20">
        <f t="shared" si="52"/>
        <v>20</v>
      </c>
      <c r="X20">
        <f t="shared" si="52"/>
        <v>5</v>
      </c>
      <c r="Y20">
        <f t="shared" si="52"/>
        <v>4</v>
      </c>
      <c r="Z20">
        <f t="shared" si="52"/>
        <v>0</v>
      </c>
      <c r="AA20">
        <f t="shared" si="52"/>
        <v>3404</v>
      </c>
      <c r="AB20">
        <f>SUM(D20:Z20)</f>
        <v>3404</v>
      </c>
    </row>
    <row r="21" spans="1:28">
      <c r="A21" t="s">
        <v>160</v>
      </c>
      <c r="B21" t="s">
        <v>161</v>
      </c>
      <c r="C21" t="s">
        <v>53</v>
      </c>
      <c r="D21">
        <f>(D18+D20)/2</f>
        <v>1286</v>
      </c>
      <c r="E21">
        <f t="shared" ref="E21" si="53">(E18+E20)/2</f>
        <v>378</v>
      </c>
      <c r="F21">
        <f t="shared" ref="F21" si="54">(F18+F20)/2</f>
        <v>93</v>
      </c>
      <c r="G21">
        <f t="shared" ref="G21" si="55">(G18+G20)/2</f>
        <v>87.5</v>
      </c>
      <c r="H21">
        <f t="shared" ref="H21" si="56">(H18+H20)/2</f>
        <v>34</v>
      </c>
      <c r="I21">
        <f t="shared" ref="I21" si="57">(I18+I20)/2</f>
        <v>62</v>
      </c>
      <c r="J21">
        <f t="shared" ref="J21" si="58">(J18+J20)/2</f>
        <v>126</v>
      </c>
      <c r="K21">
        <f t="shared" ref="K21" si="59">(K18+K20)/2</f>
        <v>132.5</v>
      </c>
      <c r="L21">
        <f t="shared" ref="L21" si="60">(L18+L20)/2</f>
        <v>129</v>
      </c>
      <c r="M21">
        <f t="shared" ref="M21" si="61">(M18+M20)/2</f>
        <v>147.5</v>
      </c>
      <c r="N21">
        <f t="shared" ref="N21" si="62">(N18+N20)/2</f>
        <v>139.5</v>
      </c>
      <c r="O21">
        <f t="shared" ref="O21" si="63">(O18+O20)/2</f>
        <v>160.5</v>
      </c>
      <c r="P21">
        <f t="shared" ref="P21" si="64">(P18+P20)/2</f>
        <v>168</v>
      </c>
      <c r="Q21">
        <f t="shared" ref="Q21" si="65">(Q18+Q20)/2</f>
        <v>164.5</v>
      </c>
      <c r="R21">
        <f t="shared" ref="R21" si="66">(R18+R20)/2</f>
        <v>157</v>
      </c>
      <c r="S21">
        <f t="shared" ref="S21" si="67">(S18+S20)/2</f>
        <v>152.5</v>
      </c>
      <c r="T21">
        <f t="shared" ref="T21" si="68">(T18+T20)/2</f>
        <v>126</v>
      </c>
      <c r="U21">
        <f t="shared" ref="U21" si="69">(U18+U20)/2</f>
        <v>114.5</v>
      </c>
      <c r="V21">
        <f t="shared" ref="V21" si="70">(V18+V20)/2</f>
        <v>68.5</v>
      </c>
      <c r="W21">
        <f t="shared" ref="W21" si="71">(W18+W20)/2</f>
        <v>28</v>
      </c>
      <c r="X21">
        <f t="shared" ref="X21" si="72">(X18+X20)/2</f>
        <v>4.5</v>
      </c>
      <c r="Y21">
        <f t="shared" ref="Y21" si="73">(Y18+Y20)/2</f>
        <v>3</v>
      </c>
      <c r="Z21">
        <f t="shared" ref="Z21" si="74">(Z18+Z20)/2</f>
        <v>0.5</v>
      </c>
      <c r="AB21">
        <f>SUM(D21:Z21)</f>
        <v>3762.5</v>
      </c>
    </row>
    <row r="22" spans="1:28">
      <c r="A22" t="s">
        <v>158</v>
      </c>
      <c r="D22">
        <f>D19-D21</f>
        <v>28</v>
      </c>
      <c r="E22">
        <f t="shared" ref="E22" si="75">E19-E21</f>
        <v>117</v>
      </c>
      <c r="F22">
        <f t="shared" ref="F22" si="76">F19-F21</f>
        <v>73</v>
      </c>
      <c r="G22">
        <f t="shared" ref="G22" si="77">G19-G21</f>
        <v>89.5</v>
      </c>
      <c r="H22">
        <f t="shared" ref="H22" si="78">H19-H21</f>
        <v>55</v>
      </c>
      <c r="I22">
        <f t="shared" ref="I22" si="79">I19-I21</f>
        <v>39</v>
      </c>
      <c r="J22">
        <f t="shared" ref="J22" si="80">J19-J21</f>
        <v>147</v>
      </c>
      <c r="K22">
        <f t="shared" ref="K22" si="81">K19-K21</f>
        <v>158.5</v>
      </c>
      <c r="L22">
        <f t="shared" ref="L22" si="82">L19-L21</f>
        <v>195</v>
      </c>
      <c r="M22">
        <f t="shared" ref="M22" si="83">M19-M21</f>
        <v>277.5</v>
      </c>
      <c r="N22">
        <f t="shared" ref="N22" si="84">N19-N21</f>
        <v>268.5</v>
      </c>
      <c r="O22">
        <f t="shared" ref="O22" si="85">O19-O21</f>
        <v>291.5</v>
      </c>
      <c r="P22">
        <f t="shared" ref="P22" si="86">P19-P21</f>
        <v>371</v>
      </c>
      <c r="Q22">
        <f t="shared" ref="Q22" si="87">Q19-Q21</f>
        <v>333.5</v>
      </c>
      <c r="R22">
        <f t="shared" ref="R22" si="88">R19-R21</f>
        <v>263</v>
      </c>
      <c r="S22">
        <f t="shared" ref="S22" si="89">S19-S21</f>
        <v>268.5</v>
      </c>
      <c r="T22">
        <f t="shared" ref="T22" si="90">T19-T21</f>
        <v>302</v>
      </c>
      <c r="U22">
        <f t="shared" ref="U22" si="91">U19-U21</f>
        <v>162.5</v>
      </c>
      <c r="V22">
        <f t="shared" ref="V22" si="92">V19-V21</f>
        <v>76.5</v>
      </c>
      <c r="W22">
        <f t="shared" ref="W22" si="93">W19-W21</f>
        <v>24</v>
      </c>
      <c r="X22">
        <f t="shared" ref="X22" si="94">X19-X21</f>
        <v>3.5</v>
      </c>
      <c r="Y22">
        <f t="shared" ref="Y22" si="95">Y19-Y21</f>
        <v>-1</v>
      </c>
      <c r="Z22">
        <f t="shared" ref="Z22" si="96">Z19-Z21</f>
        <v>-0.5</v>
      </c>
      <c r="AB22">
        <f>SUM(D22:Z22)</f>
        <v>3542.5</v>
      </c>
    </row>
    <row r="23" spans="1:28" s="2" customFormat="1">
      <c r="A23" s="2" t="s">
        <v>159</v>
      </c>
      <c r="D23" s="14">
        <f>(D19-D21)/D21</f>
        <v>2.177293934681182E-2</v>
      </c>
      <c r="E23" s="14">
        <f t="shared" ref="E23:Z23" si="97">(E19-E21)/E21</f>
        <v>0.30952380952380953</v>
      </c>
      <c r="F23" s="14">
        <f t="shared" si="97"/>
        <v>0.78494623655913975</v>
      </c>
      <c r="G23" s="14">
        <f t="shared" si="97"/>
        <v>1.0228571428571429</v>
      </c>
      <c r="H23" s="14">
        <f t="shared" si="97"/>
        <v>1.6176470588235294</v>
      </c>
      <c r="I23" s="14">
        <f t="shared" si="97"/>
        <v>0.62903225806451613</v>
      </c>
      <c r="J23" s="14">
        <f t="shared" si="97"/>
        <v>1.1666666666666667</v>
      </c>
      <c r="K23" s="14">
        <f t="shared" si="97"/>
        <v>1.1962264150943396</v>
      </c>
      <c r="L23" s="14">
        <f t="shared" si="97"/>
        <v>1.5116279069767442</v>
      </c>
      <c r="M23" s="14">
        <f t="shared" si="97"/>
        <v>1.8813559322033899</v>
      </c>
      <c r="N23" s="14">
        <f t="shared" si="97"/>
        <v>1.924731182795699</v>
      </c>
      <c r="O23" s="14">
        <f t="shared" si="97"/>
        <v>1.8161993769470406</v>
      </c>
      <c r="P23" s="14">
        <f t="shared" si="97"/>
        <v>2.2083333333333335</v>
      </c>
      <c r="Q23" s="14">
        <f t="shared" si="97"/>
        <v>2.0273556231003038</v>
      </c>
      <c r="R23" s="14">
        <f t="shared" si="97"/>
        <v>1.6751592356687899</v>
      </c>
      <c r="S23" s="14">
        <f t="shared" si="97"/>
        <v>1.7606557377049181</v>
      </c>
      <c r="T23" s="14">
        <f t="shared" si="97"/>
        <v>2.3968253968253967</v>
      </c>
      <c r="U23" s="14">
        <f t="shared" si="97"/>
        <v>1.4192139737991267</v>
      </c>
      <c r="V23" s="14">
        <f t="shared" si="97"/>
        <v>1.1167883211678833</v>
      </c>
      <c r="W23" s="14">
        <f t="shared" si="97"/>
        <v>0.8571428571428571</v>
      </c>
      <c r="X23" s="14">
        <f t="shared" si="97"/>
        <v>0.77777777777777779</v>
      </c>
      <c r="Y23" s="14">
        <f t="shared" si="97"/>
        <v>-0.33333333333333331</v>
      </c>
      <c r="Z23" s="14">
        <f t="shared" si="97"/>
        <v>-1</v>
      </c>
      <c r="AA23" s="14">
        <f t="shared" ref="AA23" si="98">(AA19-AA18)/AA18</f>
        <v>0.77262800291191458</v>
      </c>
    </row>
    <row r="25" spans="1:28">
      <c r="C25" t="s">
        <v>195</v>
      </c>
    </row>
    <row r="26" spans="1:28">
      <c r="A26" s="4" t="s">
        <v>194</v>
      </c>
      <c r="B26" s="4"/>
      <c r="C26" s="2"/>
      <c r="D26" s="2" t="s">
        <v>177</v>
      </c>
      <c r="E26" s="9" t="s">
        <v>178</v>
      </c>
      <c r="F26" s="2" t="s">
        <v>179</v>
      </c>
      <c r="G26" s="2" t="s">
        <v>180</v>
      </c>
      <c r="H26" s="2" t="s">
        <v>181</v>
      </c>
      <c r="I26" s="2" t="s">
        <v>182</v>
      </c>
      <c r="J26" s="2" t="s">
        <v>183</v>
      </c>
      <c r="K26" s="2" t="s">
        <v>184</v>
      </c>
      <c r="L26" s="2" t="s">
        <v>185</v>
      </c>
      <c r="M26" s="2" t="s">
        <v>186</v>
      </c>
      <c r="N26" s="2" t="s">
        <v>187</v>
      </c>
    </row>
    <row r="27" spans="1:28">
      <c r="A27" s="4" t="s">
        <v>193</v>
      </c>
      <c r="B27" s="4"/>
      <c r="C27" s="2" t="s">
        <v>176</v>
      </c>
      <c r="D27" s="17">
        <f>SUM(D22:G22)</f>
        <v>307.5</v>
      </c>
      <c r="E27" s="17">
        <f>H22</f>
        <v>55</v>
      </c>
      <c r="F27" s="17">
        <f>I22</f>
        <v>39</v>
      </c>
      <c r="G27" s="17">
        <f>J22+K22</f>
        <v>305.5</v>
      </c>
      <c r="H27" s="17">
        <f>L22+M22</f>
        <v>472.5</v>
      </c>
      <c r="I27" s="17">
        <f>N22+O22</f>
        <v>560</v>
      </c>
      <c r="J27" s="17">
        <f>P22+Q22</f>
        <v>704.5</v>
      </c>
      <c r="K27" s="17">
        <f>R22+S22</f>
        <v>531.5</v>
      </c>
      <c r="L27" s="17">
        <f>T22+U22</f>
        <v>464.5</v>
      </c>
      <c r="M27" s="17">
        <f>SUM(V22:Z22)</f>
        <v>102.5</v>
      </c>
      <c r="N27" s="18">
        <f>AB22</f>
        <v>3542.5</v>
      </c>
    </row>
    <row r="28" spans="1:28">
      <c r="A28" s="4" t="s">
        <v>192</v>
      </c>
      <c r="B28" s="4"/>
      <c r="C28" s="2" t="s">
        <v>164</v>
      </c>
      <c r="D28" s="18">
        <f>B31</f>
        <v>32150.050000000003</v>
      </c>
      <c r="E28" s="18">
        <f>B32</f>
        <v>13358.45</v>
      </c>
      <c r="F28" s="18">
        <f>B33</f>
        <v>14552.35</v>
      </c>
      <c r="G28" s="18">
        <f>B34</f>
        <v>36386.375</v>
      </c>
      <c r="H28" s="18">
        <f>B35</f>
        <v>26634.6</v>
      </c>
      <c r="I28" s="18">
        <f>B36</f>
        <v>18691.825000000001</v>
      </c>
      <c r="J28" s="18">
        <f>B37</f>
        <v>12876.025</v>
      </c>
      <c r="K28" s="18">
        <f>B39</f>
        <v>3171.375</v>
      </c>
      <c r="L28" s="18">
        <f>B39</f>
        <v>3171.375</v>
      </c>
      <c r="M28" s="18">
        <f>B40+B41+B42</f>
        <v>657.07499999999993</v>
      </c>
      <c r="N28" s="19">
        <f>B44</f>
        <v>166494.82500000001</v>
      </c>
    </row>
    <row r="29" spans="1:28">
      <c r="A29" s="4" t="s">
        <v>191</v>
      </c>
      <c r="B29" s="4"/>
      <c r="C29" s="2" t="s">
        <v>188</v>
      </c>
      <c r="D29" s="1">
        <f>D27/D28</f>
        <v>9.5645263382172028E-3</v>
      </c>
      <c r="E29" s="1">
        <f t="shared" ref="E29:J29" si="99">E27/E28</f>
        <v>4.1172441413487339E-3</v>
      </c>
      <c r="F29" s="1">
        <f t="shared" si="99"/>
        <v>2.6799795222077535E-3</v>
      </c>
      <c r="G29" s="1">
        <f t="shared" si="99"/>
        <v>8.3959998763273348E-3</v>
      </c>
      <c r="H29" s="1">
        <f t="shared" si="99"/>
        <v>1.7740082449145097E-2</v>
      </c>
      <c r="I29" s="1">
        <f t="shared" si="99"/>
        <v>2.9959621385284744E-2</v>
      </c>
      <c r="J29" s="1">
        <f t="shared" si="99"/>
        <v>5.4714090722874489E-2</v>
      </c>
      <c r="K29" s="1">
        <f t="shared" ref="K29" si="100">K27/K28</f>
        <v>0.16759292105159435</v>
      </c>
      <c r="L29" s="1">
        <f t="shared" ref="L29" si="101">L27/L28</f>
        <v>0.14646643805920145</v>
      </c>
      <c r="M29" s="1">
        <f t="shared" ref="M29:N29" si="102">M27/M28</f>
        <v>0.15599436898375377</v>
      </c>
      <c r="N29" s="1">
        <f t="shared" si="102"/>
        <v>2.1276937586498557E-2</v>
      </c>
      <c r="O29" s="1"/>
      <c r="P29" s="1"/>
    </row>
    <row r="30" spans="1:28">
      <c r="A30" s="5" t="s">
        <v>175</v>
      </c>
      <c r="B30" s="5">
        <v>1853</v>
      </c>
      <c r="C30" s="2" t="s">
        <v>189</v>
      </c>
      <c r="D30" s="1">
        <f>SUM(K27:M27)/N27</f>
        <v>0.31009174311926607</v>
      </c>
    </row>
    <row r="31" spans="1:28">
      <c r="A31" s="4" t="s">
        <v>7</v>
      </c>
      <c r="B31" s="4">
        <v>32150.050000000003</v>
      </c>
      <c r="C31" s="2" t="s">
        <v>190</v>
      </c>
      <c r="D31" s="1">
        <f>SUM(K28:M28)/N28</f>
        <v>4.2042297711054978E-2</v>
      </c>
    </row>
    <row r="32" spans="1:28">
      <c r="A32" s="20" t="s">
        <v>165</v>
      </c>
      <c r="B32" s="4">
        <v>13358.45</v>
      </c>
    </row>
    <row r="33" spans="1:2">
      <c r="A33" s="21" t="s">
        <v>166</v>
      </c>
      <c r="B33" s="4">
        <v>14552.35</v>
      </c>
    </row>
    <row r="34" spans="1:2">
      <c r="A34" s="21" t="s">
        <v>167</v>
      </c>
      <c r="B34" s="4">
        <v>36386.375</v>
      </c>
    </row>
    <row r="35" spans="1:2">
      <c r="A35" s="21" t="s">
        <v>168</v>
      </c>
      <c r="B35" s="4">
        <v>26634.6</v>
      </c>
    </row>
    <row r="36" spans="1:2">
      <c r="A36" s="21" t="s">
        <v>169</v>
      </c>
      <c r="B36" s="4">
        <v>18691.825000000001</v>
      </c>
    </row>
    <row r="37" spans="1:2">
      <c r="A37" s="21" t="s">
        <v>170</v>
      </c>
      <c r="B37" s="4">
        <v>12876.025</v>
      </c>
    </row>
    <row r="38" spans="1:2">
      <c r="A38" s="21" t="s">
        <v>171</v>
      </c>
      <c r="B38" s="4">
        <v>7878.25</v>
      </c>
    </row>
    <row r="39" spans="1:2">
      <c r="A39" s="21" t="s">
        <v>172</v>
      </c>
      <c r="B39" s="4">
        <v>3171.375</v>
      </c>
    </row>
    <row r="40" spans="1:2">
      <c r="A40" s="21" t="s">
        <v>173</v>
      </c>
      <c r="B40" s="4">
        <v>628.02499999999998</v>
      </c>
    </row>
    <row r="41" spans="1:2">
      <c r="A41" s="21" t="s">
        <v>174</v>
      </c>
      <c r="B41" s="4">
        <v>28.375</v>
      </c>
    </row>
    <row r="42" spans="1:2">
      <c r="A42" s="21" t="s">
        <v>101</v>
      </c>
      <c r="B42" s="4">
        <v>0.67500000000000004</v>
      </c>
    </row>
    <row r="43" spans="1:2">
      <c r="A43" s="4" t="s">
        <v>102</v>
      </c>
      <c r="B43" s="4">
        <v>138.45000000000002</v>
      </c>
    </row>
    <row r="44" spans="1:2">
      <c r="A44" s="5" t="s">
        <v>8</v>
      </c>
      <c r="B44" s="22">
        <v>166494.82500000001</v>
      </c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5"/>
  <sheetViews>
    <sheetView workbookViewId="0">
      <selection activeCell="A85" sqref="A85"/>
    </sheetView>
  </sheetViews>
  <sheetFormatPr baseColWidth="10" defaultColWidth="8.83203125" defaultRowHeight="14" x14ac:dyDescent="0"/>
  <cols>
    <col min="1" max="1" width="19.6640625" customWidth="1"/>
    <col min="5" max="5" width="13.5" customWidth="1"/>
    <col min="6" max="6" width="12.1640625" customWidth="1"/>
  </cols>
  <sheetData>
    <row r="1" spans="1:31" s="2" customFormat="1">
      <c r="A1" s="2" t="s">
        <v>115</v>
      </c>
      <c r="B1" s="2" t="s">
        <v>50</v>
      </c>
      <c r="C1" s="2" t="s">
        <v>104</v>
      </c>
      <c r="D1" s="2" t="s">
        <v>124</v>
      </c>
      <c r="E1" s="2" t="s">
        <v>118</v>
      </c>
      <c r="F1" s="2" t="s">
        <v>119</v>
      </c>
      <c r="G1" s="2" t="s">
        <v>105</v>
      </c>
      <c r="H1" s="2" t="s">
        <v>106</v>
      </c>
      <c r="I1" s="9" t="s">
        <v>107</v>
      </c>
      <c r="J1" s="9" t="s">
        <v>108</v>
      </c>
      <c r="K1" s="9" t="s">
        <v>109</v>
      </c>
      <c r="L1" s="9" t="s">
        <v>110</v>
      </c>
      <c r="M1" s="2" t="s">
        <v>111</v>
      </c>
      <c r="N1" s="2" t="s">
        <v>111</v>
      </c>
      <c r="O1" s="2" t="s">
        <v>112</v>
      </c>
      <c r="P1" s="2" t="s">
        <v>113</v>
      </c>
      <c r="Q1" s="2" t="s">
        <v>114</v>
      </c>
      <c r="R1" s="2" t="s">
        <v>117</v>
      </c>
      <c r="S1" s="2" t="s">
        <v>7</v>
      </c>
      <c r="T1" s="10" t="s">
        <v>121</v>
      </c>
      <c r="U1" s="9" t="s">
        <v>122</v>
      </c>
      <c r="V1" s="9" t="s">
        <v>123</v>
      </c>
      <c r="AE1" s="2" t="s">
        <v>125</v>
      </c>
    </row>
    <row r="2" spans="1:31">
      <c r="A2" t="s">
        <v>16</v>
      </c>
      <c r="B2">
        <v>1852</v>
      </c>
      <c r="C2">
        <v>1</v>
      </c>
      <c r="D2">
        <v>185201</v>
      </c>
      <c r="E2">
        <v>14</v>
      </c>
      <c r="F2">
        <v>13</v>
      </c>
      <c r="G2">
        <v>54</v>
      </c>
      <c r="H2">
        <v>57</v>
      </c>
      <c r="I2">
        <v>3</v>
      </c>
      <c r="J2">
        <v>2</v>
      </c>
      <c r="K2">
        <v>31</v>
      </c>
      <c r="L2">
        <v>27</v>
      </c>
      <c r="M2">
        <v>44</v>
      </c>
      <c r="N2">
        <v>39</v>
      </c>
      <c r="O2">
        <v>150</v>
      </c>
      <c r="P2">
        <v>134</v>
      </c>
      <c r="Q2">
        <v>284</v>
      </c>
      <c r="R2">
        <v>284</v>
      </c>
      <c r="S2">
        <v>111</v>
      </c>
      <c r="T2">
        <v>5</v>
      </c>
      <c r="U2">
        <v>58</v>
      </c>
      <c r="V2">
        <v>83</v>
      </c>
      <c r="AE2">
        <v>27</v>
      </c>
    </row>
    <row r="3" spans="1:31">
      <c r="A3" t="s">
        <v>16</v>
      </c>
      <c r="B3">
        <v>1852</v>
      </c>
      <c r="C3">
        <v>2</v>
      </c>
      <c r="D3">
        <v>185202</v>
      </c>
      <c r="E3">
        <v>11</v>
      </c>
      <c r="F3">
        <v>8</v>
      </c>
      <c r="G3">
        <v>56</v>
      </c>
      <c r="H3">
        <v>35</v>
      </c>
      <c r="I3">
        <v>7</v>
      </c>
      <c r="J3">
        <v>5</v>
      </c>
      <c r="K3">
        <v>28</v>
      </c>
      <c r="L3">
        <v>21</v>
      </c>
      <c r="M3">
        <v>40</v>
      </c>
      <c r="N3">
        <v>49</v>
      </c>
      <c r="O3">
        <v>141</v>
      </c>
      <c r="P3">
        <v>119</v>
      </c>
      <c r="Q3">
        <v>260</v>
      </c>
      <c r="R3">
        <v>260</v>
      </c>
      <c r="S3">
        <v>91</v>
      </c>
      <c r="T3">
        <v>12</v>
      </c>
      <c r="U3">
        <v>49</v>
      </c>
      <c r="V3">
        <v>89</v>
      </c>
      <c r="AE3">
        <v>19</v>
      </c>
    </row>
    <row r="4" spans="1:31">
      <c r="A4" t="s">
        <v>16</v>
      </c>
      <c r="B4">
        <v>1852</v>
      </c>
      <c r="C4">
        <v>3</v>
      </c>
      <c r="D4">
        <v>185203</v>
      </c>
      <c r="E4">
        <v>11</v>
      </c>
      <c r="F4">
        <v>7</v>
      </c>
      <c r="G4">
        <v>60</v>
      </c>
      <c r="H4">
        <v>45</v>
      </c>
      <c r="I4">
        <v>5</v>
      </c>
      <c r="J4">
        <v>10</v>
      </c>
      <c r="K4">
        <v>29</v>
      </c>
      <c r="L4">
        <v>24</v>
      </c>
      <c r="M4">
        <v>44</v>
      </c>
      <c r="N4">
        <v>50</v>
      </c>
      <c r="O4">
        <v>150</v>
      </c>
      <c r="P4">
        <v>135</v>
      </c>
      <c r="Q4">
        <v>285</v>
      </c>
      <c r="R4">
        <v>285</v>
      </c>
      <c r="S4">
        <v>105</v>
      </c>
      <c r="T4">
        <v>15</v>
      </c>
      <c r="U4">
        <v>53</v>
      </c>
      <c r="V4">
        <v>94</v>
      </c>
      <c r="AE4">
        <v>18</v>
      </c>
    </row>
    <row r="5" spans="1:31">
      <c r="A5" t="s">
        <v>16</v>
      </c>
      <c r="B5">
        <v>1852</v>
      </c>
      <c r="C5">
        <v>4</v>
      </c>
      <c r="D5">
        <v>185204</v>
      </c>
      <c r="E5">
        <v>8</v>
      </c>
      <c r="F5">
        <v>7</v>
      </c>
      <c r="G5">
        <v>61</v>
      </c>
      <c r="H5">
        <v>38</v>
      </c>
      <c r="I5">
        <v>11</v>
      </c>
      <c r="J5">
        <v>6</v>
      </c>
      <c r="K5">
        <v>38</v>
      </c>
      <c r="L5">
        <v>28</v>
      </c>
      <c r="M5">
        <v>47</v>
      </c>
      <c r="N5">
        <v>57</v>
      </c>
      <c r="O5">
        <v>164</v>
      </c>
      <c r="P5">
        <v>137</v>
      </c>
      <c r="Q5">
        <v>301</v>
      </c>
      <c r="R5">
        <v>301</v>
      </c>
      <c r="S5">
        <v>99</v>
      </c>
      <c r="T5">
        <v>17</v>
      </c>
      <c r="U5">
        <v>66</v>
      </c>
      <c r="V5">
        <v>104</v>
      </c>
      <c r="AE5">
        <v>15</v>
      </c>
    </row>
    <row r="6" spans="1:31">
      <c r="A6" t="s">
        <v>16</v>
      </c>
      <c r="B6">
        <v>1852</v>
      </c>
      <c r="C6">
        <v>5</v>
      </c>
      <c r="D6">
        <v>185205</v>
      </c>
      <c r="E6">
        <v>11</v>
      </c>
      <c r="F6">
        <v>7</v>
      </c>
      <c r="G6">
        <v>56</v>
      </c>
      <c r="H6">
        <v>50</v>
      </c>
      <c r="I6">
        <v>10</v>
      </c>
      <c r="J6">
        <v>12</v>
      </c>
      <c r="K6">
        <v>38</v>
      </c>
      <c r="L6">
        <v>32</v>
      </c>
      <c r="M6">
        <v>44</v>
      </c>
      <c r="N6">
        <v>52</v>
      </c>
      <c r="O6">
        <v>158</v>
      </c>
      <c r="P6">
        <v>154</v>
      </c>
      <c r="Q6">
        <v>312</v>
      </c>
      <c r="R6">
        <v>312</v>
      </c>
      <c r="S6">
        <v>106</v>
      </c>
      <c r="T6">
        <v>22</v>
      </c>
      <c r="U6">
        <v>70</v>
      </c>
      <c r="V6">
        <v>96</v>
      </c>
      <c r="AE6">
        <v>18</v>
      </c>
    </row>
    <row r="7" spans="1:31">
      <c r="A7" t="s">
        <v>16</v>
      </c>
      <c r="B7">
        <v>1852</v>
      </c>
      <c r="C7">
        <v>6</v>
      </c>
      <c r="D7">
        <v>185206</v>
      </c>
      <c r="E7">
        <v>14</v>
      </c>
      <c r="F7">
        <v>0</v>
      </c>
      <c r="G7">
        <v>60</v>
      </c>
      <c r="H7">
        <v>55</v>
      </c>
      <c r="I7">
        <v>6</v>
      </c>
      <c r="J7">
        <v>9</v>
      </c>
      <c r="K7">
        <v>33</v>
      </c>
      <c r="L7">
        <v>26</v>
      </c>
      <c r="M7">
        <v>43</v>
      </c>
      <c r="N7">
        <v>44</v>
      </c>
      <c r="O7">
        <v>151</v>
      </c>
      <c r="P7">
        <v>139</v>
      </c>
      <c r="Q7">
        <v>290</v>
      </c>
      <c r="R7">
        <v>290</v>
      </c>
      <c r="S7">
        <v>115</v>
      </c>
      <c r="T7">
        <v>15</v>
      </c>
      <c r="U7">
        <v>59</v>
      </c>
      <c r="V7">
        <v>87</v>
      </c>
      <c r="AE7">
        <v>14</v>
      </c>
    </row>
    <row r="8" spans="1:31">
      <c r="A8" t="s">
        <v>16</v>
      </c>
      <c r="B8">
        <v>1852</v>
      </c>
      <c r="C8">
        <v>7</v>
      </c>
      <c r="D8">
        <v>185207</v>
      </c>
      <c r="E8">
        <v>10</v>
      </c>
      <c r="F8">
        <v>4</v>
      </c>
      <c r="G8">
        <v>93</v>
      </c>
      <c r="H8">
        <v>88</v>
      </c>
      <c r="I8">
        <v>12</v>
      </c>
      <c r="J8">
        <v>14</v>
      </c>
      <c r="K8">
        <v>30</v>
      </c>
      <c r="L8">
        <v>30</v>
      </c>
      <c r="M8">
        <v>38</v>
      </c>
      <c r="N8">
        <v>51</v>
      </c>
      <c r="O8">
        <v>181</v>
      </c>
      <c r="P8">
        <v>189</v>
      </c>
      <c r="Q8">
        <v>370</v>
      </c>
      <c r="R8">
        <v>370</v>
      </c>
      <c r="S8">
        <v>181</v>
      </c>
      <c r="T8">
        <v>26</v>
      </c>
      <c r="U8">
        <v>60</v>
      </c>
      <c r="V8">
        <v>89</v>
      </c>
      <c r="AE8">
        <v>14</v>
      </c>
    </row>
    <row r="9" spans="1:31">
      <c r="A9" t="s">
        <v>16</v>
      </c>
      <c r="B9">
        <v>1852</v>
      </c>
      <c r="C9">
        <v>8</v>
      </c>
      <c r="D9">
        <v>185208</v>
      </c>
      <c r="E9">
        <v>10</v>
      </c>
      <c r="F9">
        <v>5</v>
      </c>
      <c r="G9">
        <v>116</v>
      </c>
      <c r="H9">
        <v>113</v>
      </c>
      <c r="I9">
        <v>16</v>
      </c>
      <c r="J9">
        <v>5</v>
      </c>
      <c r="K9">
        <v>31</v>
      </c>
      <c r="L9">
        <v>24</v>
      </c>
      <c r="M9">
        <v>29</v>
      </c>
      <c r="N9">
        <v>41</v>
      </c>
      <c r="O9">
        <v>201</v>
      </c>
      <c r="P9">
        <v>189</v>
      </c>
      <c r="Q9">
        <v>390</v>
      </c>
      <c r="R9">
        <v>390</v>
      </c>
      <c r="S9">
        <v>229</v>
      </c>
      <c r="T9">
        <v>21</v>
      </c>
      <c r="U9">
        <v>55</v>
      </c>
      <c r="V9">
        <v>70</v>
      </c>
      <c r="AE9">
        <v>15</v>
      </c>
    </row>
    <row r="10" spans="1:31">
      <c r="A10" t="s">
        <v>16</v>
      </c>
      <c r="B10">
        <v>1852</v>
      </c>
      <c r="C10">
        <v>9</v>
      </c>
      <c r="D10">
        <v>185209</v>
      </c>
      <c r="E10">
        <v>15</v>
      </c>
      <c r="F10">
        <v>2</v>
      </c>
      <c r="G10">
        <v>128</v>
      </c>
      <c r="H10">
        <v>142</v>
      </c>
      <c r="I10">
        <v>12</v>
      </c>
      <c r="J10">
        <v>12</v>
      </c>
      <c r="K10">
        <v>51</v>
      </c>
      <c r="L10">
        <v>32</v>
      </c>
      <c r="M10">
        <v>44</v>
      </c>
      <c r="N10">
        <v>52</v>
      </c>
      <c r="O10">
        <v>241</v>
      </c>
      <c r="P10">
        <v>249</v>
      </c>
      <c r="Q10">
        <v>490</v>
      </c>
      <c r="R10">
        <v>490</v>
      </c>
      <c r="S10">
        <v>270</v>
      </c>
      <c r="T10">
        <v>24</v>
      </c>
      <c r="U10">
        <v>83</v>
      </c>
      <c r="V10">
        <v>96</v>
      </c>
      <c r="AE10">
        <v>17</v>
      </c>
    </row>
    <row r="11" spans="1:31">
      <c r="A11" t="s">
        <v>16</v>
      </c>
      <c r="B11">
        <v>1852</v>
      </c>
      <c r="C11">
        <v>10</v>
      </c>
      <c r="D11">
        <v>185210</v>
      </c>
      <c r="E11">
        <v>22</v>
      </c>
      <c r="F11">
        <v>6</v>
      </c>
      <c r="G11">
        <v>76</v>
      </c>
      <c r="H11">
        <v>91</v>
      </c>
      <c r="I11">
        <v>13</v>
      </c>
      <c r="J11">
        <v>6</v>
      </c>
      <c r="K11">
        <v>30</v>
      </c>
      <c r="L11">
        <v>31</v>
      </c>
      <c r="M11">
        <v>56</v>
      </c>
      <c r="N11">
        <v>41</v>
      </c>
      <c r="O11">
        <v>195</v>
      </c>
      <c r="P11">
        <v>177</v>
      </c>
      <c r="Q11">
        <v>372</v>
      </c>
      <c r="R11">
        <v>372</v>
      </c>
      <c r="S11">
        <v>167</v>
      </c>
      <c r="T11">
        <v>19</v>
      </c>
      <c r="U11">
        <v>61</v>
      </c>
      <c r="V11">
        <v>97</v>
      </c>
      <c r="AE11">
        <v>28</v>
      </c>
    </row>
    <row r="12" spans="1:31">
      <c r="A12" t="s">
        <v>16</v>
      </c>
      <c r="B12">
        <v>1852</v>
      </c>
      <c r="C12">
        <v>11</v>
      </c>
      <c r="D12">
        <v>185211</v>
      </c>
      <c r="E12">
        <v>14</v>
      </c>
      <c r="F12">
        <v>0</v>
      </c>
      <c r="G12">
        <v>75</v>
      </c>
      <c r="H12">
        <v>110</v>
      </c>
      <c r="I12">
        <v>5</v>
      </c>
      <c r="J12">
        <v>12</v>
      </c>
      <c r="K12">
        <v>44</v>
      </c>
      <c r="L12">
        <v>30</v>
      </c>
      <c r="M12">
        <v>50</v>
      </c>
      <c r="N12">
        <v>71</v>
      </c>
      <c r="O12">
        <v>180</v>
      </c>
      <c r="P12">
        <v>231</v>
      </c>
      <c r="Q12">
        <v>411</v>
      </c>
      <c r="R12">
        <v>411</v>
      </c>
      <c r="S12">
        <v>185</v>
      </c>
      <c r="T12">
        <v>17</v>
      </c>
      <c r="U12">
        <v>74</v>
      </c>
      <c r="V12">
        <v>121</v>
      </c>
      <c r="AE12">
        <v>14</v>
      </c>
    </row>
    <row r="13" spans="1:31">
      <c r="A13" t="s">
        <v>16</v>
      </c>
      <c r="B13">
        <v>1852</v>
      </c>
      <c r="C13">
        <v>12</v>
      </c>
      <c r="D13">
        <v>185212</v>
      </c>
      <c r="E13">
        <v>14</v>
      </c>
      <c r="F13">
        <v>7</v>
      </c>
      <c r="G13">
        <v>72</v>
      </c>
      <c r="H13">
        <v>66</v>
      </c>
      <c r="I13">
        <v>8</v>
      </c>
      <c r="J13">
        <v>9</v>
      </c>
      <c r="K13">
        <v>34</v>
      </c>
      <c r="L13">
        <v>32</v>
      </c>
      <c r="M13">
        <v>56</v>
      </c>
      <c r="N13">
        <v>58</v>
      </c>
      <c r="O13">
        <v>183</v>
      </c>
      <c r="P13">
        <v>173</v>
      </c>
      <c r="Q13">
        <v>356</v>
      </c>
      <c r="R13">
        <v>356</v>
      </c>
      <c r="S13">
        <v>138</v>
      </c>
      <c r="T13">
        <v>17</v>
      </c>
      <c r="U13">
        <v>66</v>
      </c>
      <c r="V13">
        <v>114</v>
      </c>
      <c r="AE13">
        <v>21</v>
      </c>
    </row>
    <row r="14" spans="1:31">
      <c r="A14" t="s">
        <v>16</v>
      </c>
      <c r="B14">
        <v>1853</v>
      </c>
      <c r="C14">
        <v>1</v>
      </c>
      <c r="D14">
        <v>185301</v>
      </c>
      <c r="E14">
        <v>10</v>
      </c>
      <c r="F14">
        <v>7</v>
      </c>
      <c r="G14">
        <v>103</v>
      </c>
      <c r="H14">
        <v>101</v>
      </c>
      <c r="I14">
        <v>9</v>
      </c>
      <c r="J14">
        <v>11</v>
      </c>
      <c r="K14">
        <v>33</v>
      </c>
      <c r="L14">
        <v>38</v>
      </c>
      <c r="M14">
        <v>53</v>
      </c>
      <c r="N14">
        <v>66</v>
      </c>
      <c r="O14">
        <v>207</v>
      </c>
      <c r="P14">
        <v>224</v>
      </c>
      <c r="Q14">
        <v>431</v>
      </c>
      <c r="R14">
        <v>431</v>
      </c>
      <c r="S14">
        <v>204</v>
      </c>
      <c r="T14">
        <v>20</v>
      </c>
      <c r="U14">
        <v>71</v>
      </c>
      <c r="V14">
        <v>119</v>
      </c>
      <c r="AE14">
        <v>17</v>
      </c>
    </row>
    <row r="15" spans="1:31">
      <c r="A15" t="s">
        <v>16</v>
      </c>
      <c r="B15">
        <v>1853</v>
      </c>
      <c r="C15">
        <v>2</v>
      </c>
      <c r="D15">
        <v>185302</v>
      </c>
      <c r="E15">
        <v>9</v>
      </c>
      <c r="F15">
        <v>17</v>
      </c>
      <c r="G15">
        <v>67</v>
      </c>
      <c r="H15">
        <v>59</v>
      </c>
      <c r="I15">
        <v>9</v>
      </c>
      <c r="J15">
        <v>9</v>
      </c>
      <c r="K15">
        <v>24</v>
      </c>
      <c r="L15">
        <v>18</v>
      </c>
      <c r="M15">
        <v>58</v>
      </c>
      <c r="N15">
        <v>53</v>
      </c>
      <c r="O15">
        <v>175</v>
      </c>
      <c r="P15">
        <v>148</v>
      </c>
      <c r="Q15">
        <v>323</v>
      </c>
      <c r="R15">
        <v>323</v>
      </c>
      <c r="S15">
        <v>126</v>
      </c>
      <c r="T15">
        <v>18</v>
      </c>
      <c r="U15">
        <v>42</v>
      </c>
      <c r="V15">
        <v>111</v>
      </c>
      <c r="AE15">
        <v>26</v>
      </c>
    </row>
    <row r="16" spans="1:31">
      <c r="A16" t="s">
        <v>16</v>
      </c>
      <c r="B16">
        <v>1853</v>
      </c>
      <c r="C16">
        <v>3</v>
      </c>
      <c r="D16">
        <v>185303</v>
      </c>
      <c r="E16">
        <v>12</v>
      </c>
      <c r="F16">
        <v>6</v>
      </c>
      <c r="G16">
        <v>76</v>
      </c>
      <c r="H16">
        <v>65</v>
      </c>
      <c r="I16">
        <v>7</v>
      </c>
      <c r="J16">
        <v>4</v>
      </c>
      <c r="K16">
        <v>37</v>
      </c>
      <c r="L16">
        <v>46</v>
      </c>
      <c r="M16">
        <v>44</v>
      </c>
      <c r="N16">
        <v>55</v>
      </c>
      <c r="O16">
        <v>175</v>
      </c>
      <c r="P16">
        <v>177</v>
      </c>
      <c r="Q16">
        <v>352</v>
      </c>
      <c r="R16">
        <v>352</v>
      </c>
      <c r="S16">
        <v>141</v>
      </c>
      <c r="T16">
        <v>11</v>
      </c>
      <c r="U16">
        <v>83</v>
      </c>
      <c r="V16">
        <v>99</v>
      </c>
      <c r="AE16">
        <v>18</v>
      </c>
    </row>
    <row r="17" spans="1:31">
      <c r="A17" t="s">
        <v>16</v>
      </c>
      <c r="B17">
        <v>1853</v>
      </c>
      <c r="C17">
        <v>4</v>
      </c>
      <c r="D17">
        <v>185304</v>
      </c>
      <c r="E17">
        <v>14</v>
      </c>
      <c r="F17">
        <v>5</v>
      </c>
      <c r="G17">
        <v>54</v>
      </c>
      <c r="H17">
        <v>54</v>
      </c>
      <c r="I17">
        <v>11</v>
      </c>
      <c r="J17">
        <v>21</v>
      </c>
      <c r="K17">
        <v>36</v>
      </c>
      <c r="L17">
        <v>29</v>
      </c>
      <c r="M17">
        <v>59</v>
      </c>
      <c r="N17">
        <v>63</v>
      </c>
      <c r="O17">
        <v>170</v>
      </c>
      <c r="P17">
        <v>176</v>
      </c>
      <c r="Q17">
        <v>346</v>
      </c>
      <c r="R17">
        <v>346</v>
      </c>
      <c r="S17">
        <v>108</v>
      </c>
      <c r="T17">
        <v>32</v>
      </c>
      <c r="U17">
        <v>65</v>
      </c>
      <c r="V17">
        <v>122</v>
      </c>
      <c r="AE17">
        <v>19</v>
      </c>
    </row>
    <row r="18" spans="1:31">
      <c r="A18" t="s">
        <v>16</v>
      </c>
      <c r="B18">
        <v>1853</v>
      </c>
      <c r="C18">
        <v>5</v>
      </c>
      <c r="D18">
        <v>185305</v>
      </c>
      <c r="E18">
        <v>17</v>
      </c>
      <c r="F18">
        <v>5</v>
      </c>
      <c r="G18">
        <v>64</v>
      </c>
      <c r="H18">
        <v>62</v>
      </c>
      <c r="I18">
        <v>12</v>
      </c>
      <c r="J18">
        <v>14</v>
      </c>
      <c r="K18">
        <v>54</v>
      </c>
      <c r="L18">
        <v>36</v>
      </c>
      <c r="M18">
        <v>48</v>
      </c>
      <c r="N18">
        <v>43</v>
      </c>
      <c r="O18">
        <v>191</v>
      </c>
      <c r="P18">
        <v>164</v>
      </c>
      <c r="Q18">
        <v>355</v>
      </c>
      <c r="R18">
        <v>355</v>
      </c>
      <c r="S18">
        <v>126</v>
      </c>
      <c r="T18">
        <v>26</v>
      </c>
      <c r="U18">
        <v>90</v>
      </c>
      <c r="V18">
        <v>91</v>
      </c>
      <c r="AE18">
        <v>22</v>
      </c>
    </row>
    <row r="19" spans="1:31">
      <c r="A19" t="s">
        <v>16</v>
      </c>
      <c r="B19">
        <v>1853</v>
      </c>
      <c r="C19">
        <v>6</v>
      </c>
      <c r="D19">
        <v>185306</v>
      </c>
      <c r="E19">
        <v>10</v>
      </c>
      <c r="F19">
        <v>5</v>
      </c>
      <c r="G19">
        <v>69</v>
      </c>
      <c r="H19">
        <v>55</v>
      </c>
      <c r="I19">
        <v>20</v>
      </c>
      <c r="J19">
        <v>12</v>
      </c>
      <c r="K19">
        <v>38</v>
      </c>
      <c r="L19">
        <v>31</v>
      </c>
      <c r="M19">
        <v>63</v>
      </c>
      <c r="N19">
        <v>53</v>
      </c>
      <c r="O19">
        <v>197</v>
      </c>
      <c r="P19">
        <v>159</v>
      </c>
      <c r="Q19">
        <v>356</v>
      </c>
      <c r="R19">
        <v>356</v>
      </c>
      <c r="S19">
        <v>124</v>
      </c>
      <c r="T19">
        <v>32</v>
      </c>
      <c r="U19">
        <v>69</v>
      </c>
      <c r="V19">
        <v>116</v>
      </c>
      <c r="AE19">
        <v>15</v>
      </c>
    </row>
    <row r="20" spans="1:31">
      <c r="A20" t="s">
        <v>16</v>
      </c>
      <c r="B20">
        <v>1853</v>
      </c>
      <c r="C20">
        <v>7</v>
      </c>
      <c r="D20">
        <v>185307</v>
      </c>
      <c r="E20">
        <v>20</v>
      </c>
      <c r="F20">
        <v>11</v>
      </c>
      <c r="G20">
        <v>204</v>
      </c>
      <c r="H20">
        <v>180</v>
      </c>
      <c r="I20">
        <v>95</v>
      </c>
      <c r="J20">
        <v>70</v>
      </c>
      <c r="K20">
        <v>495</v>
      </c>
      <c r="L20">
        <v>416</v>
      </c>
      <c r="M20">
        <v>532</v>
      </c>
      <c r="N20">
        <v>776</v>
      </c>
      <c r="O20">
        <v>1346</v>
      </c>
      <c r="P20">
        <v>1455</v>
      </c>
      <c r="Q20">
        <v>2799</v>
      </c>
      <c r="R20">
        <v>2799</v>
      </c>
      <c r="S20">
        <v>384</v>
      </c>
      <c r="T20">
        <v>165</v>
      </c>
      <c r="U20">
        <v>911</v>
      </c>
      <c r="V20">
        <v>1308</v>
      </c>
      <c r="AE20">
        <v>31</v>
      </c>
    </row>
    <row r="21" spans="1:31">
      <c r="A21" t="s">
        <v>16</v>
      </c>
      <c r="B21">
        <v>1853</v>
      </c>
      <c r="C21">
        <v>8</v>
      </c>
      <c r="D21">
        <v>185308</v>
      </c>
      <c r="E21">
        <v>15</v>
      </c>
      <c r="F21">
        <v>4</v>
      </c>
      <c r="G21">
        <v>157</v>
      </c>
      <c r="H21">
        <v>131</v>
      </c>
      <c r="I21">
        <v>49</v>
      </c>
      <c r="J21">
        <v>39</v>
      </c>
      <c r="K21">
        <v>207</v>
      </c>
      <c r="L21">
        <v>164</v>
      </c>
      <c r="M21">
        <v>193</v>
      </c>
      <c r="N21">
        <v>342</v>
      </c>
      <c r="O21">
        <v>616</v>
      </c>
      <c r="P21">
        <v>685</v>
      </c>
      <c r="Q21">
        <v>1301</v>
      </c>
      <c r="R21">
        <v>1301</v>
      </c>
      <c r="S21">
        <v>288</v>
      </c>
      <c r="T21">
        <v>88</v>
      </c>
      <c r="U21">
        <v>371</v>
      </c>
      <c r="V21">
        <v>535</v>
      </c>
      <c r="AE21">
        <v>19</v>
      </c>
    </row>
    <row r="22" spans="1:31">
      <c r="A22" t="s">
        <v>16</v>
      </c>
      <c r="B22">
        <v>1853</v>
      </c>
      <c r="C22">
        <v>9</v>
      </c>
      <c r="D22">
        <v>185309</v>
      </c>
      <c r="E22">
        <v>4</v>
      </c>
      <c r="F22">
        <v>6</v>
      </c>
      <c r="G22">
        <v>54</v>
      </c>
      <c r="H22">
        <v>51</v>
      </c>
      <c r="I22">
        <v>13</v>
      </c>
      <c r="J22">
        <v>9</v>
      </c>
      <c r="K22">
        <v>42</v>
      </c>
      <c r="L22">
        <v>27</v>
      </c>
      <c r="M22">
        <v>53</v>
      </c>
      <c r="N22">
        <v>33</v>
      </c>
      <c r="O22">
        <v>174</v>
      </c>
      <c r="P22">
        <v>128</v>
      </c>
      <c r="Q22">
        <v>302</v>
      </c>
      <c r="R22">
        <v>292</v>
      </c>
      <c r="S22">
        <v>105</v>
      </c>
      <c r="T22">
        <v>22</v>
      </c>
      <c r="U22">
        <v>69</v>
      </c>
      <c r="V22">
        <v>86</v>
      </c>
      <c r="AE22">
        <v>10</v>
      </c>
    </row>
    <row r="23" spans="1:31">
      <c r="A23" t="s">
        <v>16</v>
      </c>
      <c r="B23">
        <v>1853</v>
      </c>
      <c r="C23">
        <v>10</v>
      </c>
      <c r="D23">
        <v>185310</v>
      </c>
      <c r="E23">
        <v>10</v>
      </c>
      <c r="F23">
        <v>10</v>
      </c>
      <c r="G23">
        <v>52</v>
      </c>
      <c r="H23">
        <v>34</v>
      </c>
      <c r="I23">
        <v>13</v>
      </c>
      <c r="J23">
        <v>7</v>
      </c>
      <c r="K23">
        <v>29</v>
      </c>
      <c r="L23">
        <v>22</v>
      </c>
      <c r="M23">
        <v>27</v>
      </c>
      <c r="N23">
        <v>38</v>
      </c>
      <c r="O23">
        <v>130</v>
      </c>
      <c r="P23">
        <v>112</v>
      </c>
      <c r="Q23">
        <v>242</v>
      </c>
      <c r="R23">
        <v>242</v>
      </c>
      <c r="S23">
        <v>86</v>
      </c>
      <c r="T23">
        <v>20</v>
      </c>
      <c r="U23">
        <v>51</v>
      </c>
      <c r="V23">
        <v>65</v>
      </c>
      <c r="AE23">
        <v>20</v>
      </c>
    </row>
    <row r="24" spans="1:31">
      <c r="A24" t="s">
        <v>16</v>
      </c>
      <c r="B24">
        <v>1853</v>
      </c>
      <c r="C24">
        <v>11</v>
      </c>
      <c r="D24">
        <v>185311</v>
      </c>
      <c r="E24">
        <v>17</v>
      </c>
      <c r="F24">
        <v>4</v>
      </c>
      <c r="G24">
        <v>66</v>
      </c>
      <c r="H24">
        <v>49</v>
      </c>
      <c r="I24">
        <v>7</v>
      </c>
      <c r="J24">
        <v>8</v>
      </c>
      <c r="K24">
        <v>25</v>
      </c>
      <c r="L24">
        <v>14</v>
      </c>
      <c r="M24">
        <v>20</v>
      </c>
      <c r="N24">
        <v>43</v>
      </c>
      <c r="O24">
        <v>133</v>
      </c>
      <c r="P24">
        <v>120</v>
      </c>
      <c r="Q24">
        <v>253</v>
      </c>
      <c r="R24">
        <v>253</v>
      </c>
      <c r="S24">
        <v>115</v>
      </c>
      <c r="T24">
        <v>15</v>
      </c>
      <c r="U24">
        <v>39</v>
      </c>
      <c r="V24">
        <v>63</v>
      </c>
      <c r="AE24">
        <v>21</v>
      </c>
    </row>
    <row r="25" spans="1:31">
      <c r="A25" t="s">
        <v>16</v>
      </c>
      <c r="B25">
        <v>1853</v>
      </c>
      <c r="C25">
        <v>12</v>
      </c>
      <c r="D25">
        <v>185312</v>
      </c>
      <c r="E25">
        <v>10</v>
      </c>
      <c r="F25">
        <v>14</v>
      </c>
      <c r="G25">
        <v>53</v>
      </c>
      <c r="H25">
        <v>40</v>
      </c>
      <c r="I25">
        <v>8</v>
      </c>
      <c r="J25">
        <v>6</v>
      </c>
      <c r="K25">
        <v>27</v>
      </c>
      <c r="L25">
        <v>12</v>
      </c>
      <c r="M25">
        <v>35</v>
      </c>
      <c r="N25">
        <v>40</v>
      </c>
      <c r="O25">
        <v>137</v>
      </c>
      <c r="P25">
        <v>108</v>
      </c>
      <c r="Q25">
        <v>245</v>
      </c>
      <c r="R25">
        <v>245</v>
      </c>
      <c r="S25">
        <v>93</v>
      </c>
      <c r="T25">
        <v>14</v>
      </c>
      <c r="U25">
        <v>39</v>
      </c>
      <c r="V25">
        <v>75</v>
      </c>
      <c r="AE25">
        <v>24</v>
      </c>
    </row>
    <row r="26" spans="1:31">
      <c r="A26" t="s">
        <v>16</v>
      </c>
      <c r="B26">
        <v>1854</v>
      </c>
      <c r="C26">
        <v>1</v>
      </c>
      <c r="D26">
        <v>185401</v>
      </c>
      <c r="E26">
        <v>8</v>
      </c>
      <c r="F26">
        <v>5</v>
      </c>
      <c r="G26">
        <v>63</v>
      </c>
      <c r="H26">
        <v>41</v>
      </c>
      <c r="I26">
        <v>5</v>
      </c>
      <c r="J26">
        <v>6</v>
      </c>
      <c r="K26">
        <v>26</v>
      </c>
      <c r="L26">
        <v>23</v>
      </c>
      <c r="M26">
        <v>26</v>
      </c>
      <c r="N26">
        <v>49</v>
      </c>
      <c r="O26">
        <v>128</v>
      </c>
      <c r="P26">
        <v>124</v>
      </c>
      <c r="Q26">
        <v>252</v>
      </c>
      <c r="R26">
        <v>252</v>
      </c>
      <c r="S26">
        <v>104</v>
      </c>
      <c r="T26">
        <v>11</v>
      </c>
      <c r="U26">
        <v>49</v>
      </c>
      <c r="V26">
        <v>75</v>
      </c>
      <c r="AE26">
        <v>13</v>
      </c>
    </row>
    <row r="27" spans="1:31">
      <c r="A27" t="s">
        <v>16</v>
      </c>
      <c r="B27">
        <v>1854</v>
      </c>
      <c r="C27">
        <v>2</v>
      </c>
      <c r="D27">
        <v>185402</v>
      </c>
      <c r="E27">
        <v>14</v>
      </c>
      <c r="F27">
        <v>2</v>
      </c>
      <c r="G27">
        <v>37</v>
      </c>
      <c r="H27">
        <v>27</v>
      </c>
      <c r="I27">
        <v>11</v>
      </c>
      <c r="J27">
        <v>9</v>
      </c>
      <c r="K27">
        <v>25</v>
      </c>
      <c r="L27">
        <v>25</v>
      </c>
      <c r="M27">
        <v>32</v>
      </c>
      <c r="N27">
        <v>28</v>
      </c>
      <c r="O27">
        <v>111</v>
      </c>
      <c r="P27">
        <v>99</v>
      </c>
      <c r="Q27">
        <v>210</v>
      </c>
      <c r="R27">
        <v>210</v>
      </c>
      <c r="S27">
        <v>64</v>
      </c>
      <c r="T27">
        <v>20</v>
      </c>
      <c r="U27">
        <v>50</v>
      </c>
      <c r="V27">
        <v>60</v>
      </c>
      <c r="AE27">
        <v>16</v>
      </c>
    </row>
    <row r="28" spans="1:31">
      <c r="A28" t="s">
        <v>16</v>
      </c>
      <c r="B28">
        <v>1854</v>
      </c>
      <c r="C28">
        <v>3</v>
      </c>
      <c r="D28">
        <v>185403</v>
      </c>
      <c r="E28">
        <v>12</v>
      </c>
      <c r="F28">
        <v>3</v>
      </c>
      <c r="G28">
        <v>60</v>
      </c>
      <c r="H28">
        <v>46</v>
      </c>
      <c r="I28">
        <v>10</v>
      </c>
      <c r="J28">
        <v>6</v>
      </c>
      <c r="K28">
        <v>43</v>
      </c>
      <c r="L28">
        <v>21</v>
      </c>
      <c r="M28">
        <v>36</v>
      </c>
      <c r="N28">
        <v>42</v>
      </c>
      <c r="O28">
        <v>158</v>
      </c>
      <c r="P28">
        <v>121</v>
      </c>
      <c r="Q28">
        <v>279</v>
      </c>
      <c r="R28">
        <v>279</v>
      </c>
      <c r="S28">
        <v>106</v>
      </c>
      <c r="T28">
        <v>16</v>
      </c>
      <c r="U28">
        <v>64</v>
      </c>
      <c r="V28">
        <v>78</v>
      </c>
      <c r="AE28">
        <v>15</v>
      </c>
    </row>
    <row r="29" spans="1:31">
      <c r="A29" t="s">
        <v>16</v>
      </c>
      <c r="B29">
        <v>1854</v>
      </c>
      <c r="C29">
        <v>4</v>
      </c>
      <c r="D29">
        <v>185404</v>
      </c>
      <c r="E29">
        <v>10</v>
      </c>
      <c r="F29">
        <v>7</v>
      </c>
      <c r="G29">
        <v>56</v>
      </c>
      <c r="H29">
        <v>68</v>
      </c>
      <c r="I29">
        <v>8</v>
      </c>
      <c r="J29">
        <v>9</v>
      </c>
      <c r="K29">
        <v>33</v>
      </c>
      <c r="L29">
        <v>22</v>
      </c>
      <c r="M29">
        <v>38</v>
      </c>
      <c r="N29">
        <v>39</v>
      </c>
      <c r="O29">
        <v>143</v>
      </c>
      <c r="P29">
        <v>147</v>
      </c>
      <c r="Q29">
        <v>290</v>
      </c>
      <c r="R29">
        <v>290</v>
      </c>
      <c r="S29">
        <v>124</v>
      </c>
      <c r="T29">
        <v>17</v>
      </c>
      <c r="U29">
        <v>55</v>
      </c>
      <c r="V29">
        <v>77</v>
      </c>
      <c r="AE29">
        <v>17</v>
      </c>
    </row>
    <row r="30" spans="1:31">
      <c r="A30" t="s">
        <v>16</v>
      </c>
      <c r="B30">
        <v>1854</v>
      </c>
      <c r="C30">
        <v>5</v>
      </c>
      <c r="D30">
        <v>185405</v>
      </c>
      <c r="E30">
        <v>16</v>
      </c>
      <c r="F30">
        <v>10</v>
      </c>
      <c r="G30">
        <v>63</v>
      </c>
      <c r="H30">
        <v>56</v>
      </c>
      <c r="I30">
        <v>16</v>
      </c>
      <c r="J30">
        <v>12</v>
      </c>
      <c r="K30">
        <v>41</v>
      </c>
      <c r="L30">
        <v>22</v>
      </c>
      <c r="M30">
        <v>26</v>
      </c>
      <c r="N30">
        <v>38</v>
      </c>
      <c r="O30">
        <v>164</v>
      </c>
      <c r="P30">
        <v>136</v>
      </c>
      <c r="Q30">
        <v>300</v>
      </c>
      <c r="R30">
        <v>300</v>
      </c>
      <c r="S30">
        <v>119</v>
      </c>
      <c r="T30">
        <v>28</v>
      </c>
      <c r="U30">
        <v>63</v>
      </c>
      <c r="V30">
        <v>64</v>
      </c>
      <c r="AE30">
        <v>26</v>
      </c>
    </row>
    <row r="31" spans="1:31">
      <c r="A31" t="s">
        <v>16</v>
      </c>
      <c r="B31">
        <v>1854</v>
      </c>
      <c r="C31">
        <v>6</v>
      </c>
      <c r="D31">
        <v>185406</v>
      </c>
      <c r="E31">
        <v>18</v>
      </c>
      <c r="F31">
        <v>8</v>
      </c>
      <c r="G31">
        <v>73</v>
      </c>
      <c r="H31">
        <v>62</v>
      </c>
      <c r="I31">
        <v>4</v>
      </c>
      <c r="J31">
        <v>12</v>
      </c>
      <c r="K31">
        <v>43</v>
      </c>
      <c r="L31">
        <v>20</v>
      </c>
      <c r="M31">
        <v>25</v>
      </c>
      <c r="N31">
        <v>39</v>
      </c>
      <c r="O31">
        <v>159</v>
      </c>
      <c r="P31">
        <v>145</v>
      </c>
      <c r="Q31">
        <v>304</v>
      </c>
      <c r="R31">
        <v>304</v>
      </c>
      <c r="S31">
        <v>135</v>
      </c>
      <c r="T31">
        <v>16</v>
      </c>
      <c r="U31">
        <v>63</v>
      </c>
      <c r="V31">
        <v>64</v>
      </c>
      <c r="AE31">
        <v>26</v>
      </c>
    </row>
    <row r="32" spans="1:31">
      <c r="A32" t="s">
        <v>16</v>
      </c>
      <c r="B32">
        <v>1854</v>
      </c>
      <c r="C32">
        <v>7</v>
      </c>
      <c r="D32">
        <v>185407</v>
      </c>
      <c r="E32">
        <v>17</v>
      </c>
      <c r="F32">
        <v>9</v>
      </c>
      <c r="G32">
        <v>93</v>
      </c>
      <c r="H32">
        <v>69</v>
      </c>
      <c r="I32">
        <v>14</v>
      </c>
      <c r="J32">
        <v>12</v>
      </c>
      <c r="K32">
        <v>46</v>
      </c>
      <c r="L32">
        <v>25</v>
      </c>
      <c r="M32">
        <v>30</v>
      </c>
      <c r="N32">
        <v>35</v>
      </c>
      <c r="O32">
        <v>198</v>
      </c>
      <c r="P32">
        <v>152</v>
      </c>
      <c r="Q32">
        <v>350</v>
      </c>
      <c r="R32">
        <v>350</v>
      </c>
      <c r="S32">
        <v>162</v>
      </c>
      <c r="T32">
        <v>26</v>
      </c>
      <c r="U32">
        <v>71</v>
      </c>
      <c r="V32">
        <v>65</v>
      </c>
      <c r="AE32">
        <v>26</v>
      </c>
    </row>
    <row r="33" spans="1:31">
      <c r="A33" t="s">
        <v>16</v>
      </c>
      <c r="B33">
        <v>1854</v>
      </c>
      <c r="C33">
        <v>8</v>
      </c>
      <c r="D33">
        <v>185408</v>
      </c>
      <c r="E33">
        <v>15</v>
      </c>
      <c r="F33">
        <v>11</v>
      </c>
      <c r="G33">
        <v>81</v>
      </c>
      <c r="H33">
        <v>71</v>
      </c>
      <c r="I33">
        <v>10</v>
      </c>
      <c r="J33">
        <v>6</v>
      </c>
      <c r="K33">
        <v>34</v>
      </c>
      <c r="L33">
        <v>20</v>
      </c>
      <c r="M33">
        <v>25</v>
      </c>
      <c r="N33">
        <v>26</v>
      </c>
      <c r="O33">
        <v>166</v>
      </c>
      <c r="P33">
        <v>133</v>
      </c>
      <c r="Q33">
        <v>299</v>
      </c>
      <c r="R33">
        <v>299</v>
      </c>
      <c r="S33">
        <v>152</v>
      </c>
      <c r="T33">
        <v>16</v>
      </c>
      <c r="U33">
        <v>54</v>
      </c>
      <c r="V33">
        <v>51</v>
      </c>
      <c r="AE33">
        <v>26</v>
      </c>
    </row>
    <row r="34" spans="1:31">
      <c r="A34" t="s">
        <v>16</v>
      </c>
      <c r="B34">
        <v>1854</v>
      </c>
      <c r="C34">
        <v>9</v>
      </c>
      <c r="D34">
        <v>185409</v>
      </c>
      <c r="E34">
        <v>14</v>
      </c>
      <c r="F34">
        <v>2</v>
      </c>
      <c r="G34">
        <v>61</v>
      </c>
      <c r="H34">
        <v>60</v>
      </c>
      <c r="I34">
        <v>16</v>
      </c>
      <c r="J34">
        <v>7</v>
      </c>
      <c r="K34">
        <v>29</v>
      </c>
      <c r="L34">
        <v>17</v>
      </c>
      <c r="M34">
        <v>34</v>
      </c>
      <c r="N34">
        <v>26</v>
      </c>
      <c r="O34">
        <v>151</v>
      </c>
      <c r="P34">
        <v>115</v>
      </c>
      <c r="Q34">
        <v>268</v>
      </c>
      <c r="R34">
        <v>266</v>
      </c>
      <c r="S34">
        <v>121</v>
      </c>
      <c r="T34">
        <v>23</v>
      </c>
      <c r="U34">
        <v>46</v>
      </c>
      <c r="V34">
        <v>60</v>
      </c>
      <c r="AE34">
        <v>16</v>
      </c>
    </row>
    <row r="35" spans="1:31">
      <c r="A35" t="s">
        <v>16</v>
      </c>
      <c r="B35">
        <v>1854</v>
      </c>
      <c r="C35">
        <v>10</v>
      </c>
      <c r="D35">
        <v>185410</v>
      </c>
      <c r="E35">
        <v>18</v>
      </c>
      <c r="F35">
        <v>7</v>
      </c>
      <c r="G35">
        <v>64</v>
      </c>
      <c r="H35">
        <v>50</v>
      </c>
      <c r="I35">
        <v>9</v>
      </c>
      <c r="J35">
        <v>5</v>
      </c>
      <c r="K35">
        <v>35</v>
      </c>
      <c r="L35">
        <v>15</v>
      </c>
      <c r="M35">
        <v>32</v>
      </c>
      <c r="N35">
        <v>39</v>
      </c>
      <c r="O35">
        <v>152</v>
      </c>
      <c r="P35">
        <v>122</v>
      </c>
      <c r="Q35">
        <v>274</v>
      </c>
      <c r="R35">
        <v>274</v>
      </c>
      <c r="S35">
        <v>114</v>
      </c>
      <c r="T35">
        <v>14</v>
      </c>
      <c r="U35">
        <v>50</v>
      </c>
      <c r="V35">
        <v>71</v>
      </c>
      <c r="AE35">
        <v>25</v>
      </c>
    </row>
    <row r="36" spans="1:31">
      <c r="A36" t="s">
        <v>16</v>
      </c>
      <c r="B36">
        <v>1854</v>
      </c>
      <c r="C36">
        <v>11</v>
      </c>
      <c r="D36">
        <v>185411</v>
      </c>
      <c r="E36">
        <v>7</v>
      </c>
      <c r="F36">
        <v>11</v>
      </c>
      <c r="G36">
        <v>57</v>
      </c>
      <c r="H36">
        <v>57</v>
      </c>
      <c r="I36">
        <v>17</v>
      </c>
      <c r="J36">
        <v>5</v>
      </c>
      <c r="K36">
        <v>31</v>
      </c>
      <c r="L36">
        <v>23</v>
      </c>
      <c r="M36">
        <v>34</v>
      </c>
      <c r="N36">
        <v>36</v>
      </c>
      <c r="O36">
        <v>150</v>
      </c>
      <c r="P36">
        <v>128</v>
      </c>
      <c r="Q36">
        <v>278</v>
      </c>
      <c r="R36">
        <v>278</v>
      </c>
      <c r="S36">
        <v>114</v>
      </c>
      <c r="T36">
        <v>22</v>
      </c>
      <c r="U36">
        <v>54</v>
      </c>
      <c r="V36">
        <v>70</v>
      </c>
      <c r="AE36">
        <v>18</v>
      </c>
    </row>
    <row r="37" spans="1:31">
      <c r="A37" t="s">
        <v>16</v>
      </c>
      <c r="B37">
        <v>1854</v>
      </c>
      <c r="C37">
        <v>12</v>
      </c>
      <c r="D37">
        <v>185412</v>
      </c>
      <c r="E37">
        <v>11</v>
      </c>
      <c r="F37">
        <v>6</v>
      </c>
      <c r="G37">
        <v>68</v>
      </c>
      <c r="H37">
        <v>48</v>
      </c>
      <c r="I37">
        <v>14</v>
      </c>
      <c r="J37">
        <v>11</v>
      </c>
      <c r="K37">
        <v>27</v>
      </c>
      <c r="L37">
        <v>18</v>
      </c>
      <c r="M37">
        <v>51</v>
      </c>
      <c r="N37">
        <v>48</v>
      </c>
      <c r="O37">
        <v>169</v>
      </c>
      <c r="P37">
        <v>133</v>
      </c>
      <c r="Q37">
        <v>302</v>
      </c>
      <c r="R37">
        <v>302</v>
      </c>
      <c r="S37">
        <v>116</v>
      </c>
      <c r="T37">
        <v>25</v>
      </c>
      <c r="U37">
        <v>45</v>
      </c>
      <c r="V37">
        <v>99</v>
      </c>
      <c r="AE37">
        <v>17</v>
      </c>
    </row>
    <row r="38" spans="1:31">
      <c r="A38" t="s">
        <v>116</v>
      </c>
      <c r="B38">
        <v>1852</v>
      </c>
      <c r="C38">
        <v>1</v>
      </c>
      <c r="D38">
        <v>185201</v>
      </c>
      <c r="E38">
        <v>23</v>
      </c>
      <c r="F38">
        <v>5</v>
      </c>
      <c r="G38">
        <v>46</v>
      </c>
      <c r="H38">
        <v>73</v>
      </c>
      <c r="I38">
        <v>5</v>
      </c>
      <c r="J38">
        <v>17</v>
      </c>
      <c r="K38">
        <v>20</v>
      </c>
      <c r="L38">
        <v>25</v>
      </c>
      <c r="M38">
        <v>54</v>
      </c>
      <c r="N38">
        <v>70</v>
      </c>
      <c r="O38">
        <v>141</v>
      </c>
      <c r="P38">
        <v>197</v>
      </c>
      <c r="Q38">
        <v>338</v>
      </c>
      <c r="R38">
        <v>338</v>
      </c>
      <c r="S38">
        <v>119</v>
      </c>
      <c r="T38">
        <v>22</v>
      </c>
      <c r="U38">
        <v>45</v>
      </c>
      <c r="V38">
        <v>124</v>
      </c>
      <c r="AE38">
        <v>28</v>
      </c>
    </row>
    <row r="39" spans="1:31">
      <c r="A39" t="s">
        <v>116</v>
      </c>
      <c r="B39">
        <v>1852</v>
      </c>
      <c r="C39">
        <v>2</v>
      </c>
      <c r="D39">
        <v>185202</v>
      </c>
      <c r="E39">
        <v>17</v>
      </c>
      <c r="F39">
        <v>1</v>
      </c>
      <c r="G39">
        <v>52</v>
      </c>
      <c r="H39">
        <v>55</v>
      </c>
      <c r="I39">
        <v>7</v>
      </c>
      <c r="J39">
        <v>11</v>
      </c>
      <c r="K39">
        <v>31</v>
      </c>
      <c r="L39">
        <v>23</v>
      </c>
      <c r="M39">
        <v>44</v>
      </c>
      <c r="N39">
        <v>53</v>
      </c>
      <c r="O39">
        <v>145</v>
      </c>
      <c r="P39">
        <v>149</v>
      </c>
      <c r="Q39">
        <v>294</v>
      </c>
      <c r="R39">
        <v>294</v>
      </c>
      <c r="S39">
        <v>107</v>
      </c>
      <c r="T39">
        <v>18</v>
      </c>
      <c r="U39">
        <v>54</v>
      </c>
      <c r="V39">
        <v>97</v>
      </c>
      <c r="AE39">
        <v>18</v>
      </c>
    </row>
    <row r="40" spans="1:31">
      <c r="A40" t="s">
        <v>116</v>
      </c>
      <c r="B40">
        <v>1852</v>
      </c>
      <c r="C40">
        <v>3</v>
      </c>
      <c r="D40">
        <v>185203</v>
      </c>
      <c r="E40">
        <v>13</v>
      </c>
      <c r="F40">
        <v>2</v>
      </c>
      <c r="G40">
        <v>61</v>
      </c>
      <c r="H40">
        <v>33</v>
      </c>
      <c r="I40">
        <v>11</v>
      </c>
      <c r="J40">
        <v>5</v>
      </c>
      <c r="K40">
        <v>36</v>
      </c>
      <c r="L40">
        <v>28</v>
      </c>
      <c r="M40">
        <v>58</v>
      </c>
      <c r="N40">
        <v>65</v>
      </c>
      <c r="O40">
        <v>175</v>
      </c>
      <c r="P40">
        <v>137</v>
      </c>
      <c r="Q40">
        <v>312</v>
      </c>
      <c r="R40">
        <v>312</v>
      </c>
      <c r="S40">
        <v>94</v>
      </c>
      <c r="T40">
        <v>16</v>
      </c>
      <c r="U40">
        <v>64</v>
      </c>
      <c r="V40">
        <v>123</v>
      </c>
      <c r="AE40">
        <v>15</v>
      </c>
    </row>
    <row r="41" spans="1:31">
      <c r="A41" t="s">
        <v>116</v>
      </c>
      <c r="B41">
        <v>1852</v>
      </c>
      <c r="C41">
        <v>4</v>
      </c>
      <c r="D41">
        <v>185204</v>
      </c>
      <c r="E41">
        <v>21</v>
      </c>
      <c r="F41">
        <v>2</v>
      </c>
      <c r="G41">
        <v>56</v>
      </c>
      <c r="H41">
        <v>32</v>
      </c>
      <c r="I41">
        <v>7</v>
      </c>
      <c r="J41">
        <v>4</v>
      </c>
      <c r="K41">
        <v>25</v>
      </c>
      <c r="L41">
        <v>27</v>
      </c>
      <c r="M41">
        <v>50</v>
      </c>
      <c r="N41">
        <v>60</v>
      </c>
      <c r="O41">
        <v>152</v>
      </c>
      <c r="P41">
        <v>132</v>
      </c>
      <c r="Q41">
        <v>284</v>
      </c>
      <c r="R41">
        <v>284</v>
      </c>
      <c r="S41">
        <v>88</v>
      </c>
      <c r="T41">
        <v>11</v>
      </c>
      <c r="U41">
        <v>52</v>
      </c>
      <c r="V41">
        <v>110</v>
      </c>
      <c r="AE41">
        <v>23</v>
      </c>
    </row>
    <row r="42" spans="1:31">
      <c r="A42" t="s">
        <v>116</v>
      </c>
      <c r="B42">
        <v>1852</v>
      </c>
      <c r="C42">
        <v>5</v>
      </c>
      <c r="D42">
        <v>185205</v>
      </c>
      <c r="E42">
        <v>18</v>
      </c>
      <c r="F42">
        <v>5</v>
      </c>
      <c r="G42">
        <v>74</v>
      </c>
      <c r="H42">
        <v>67</v>
      </c>
      <c r="I42">
        <v>13</v>
      </c>
      <c r="J42">
        <v>7</v>
      </c>
      <c r="K42">
        <v>25</v>
      </c>
      <c r="L42">
        <v>21</v>
      </c>
      <c r="M42">
        <v>49</v>
      </c>
      <c r="N42">
        <v>39</v>
      </c>
      <c r="O42">
        <v>170</v>
      </c>
      <c r="P42">
        <v>148</v>
      </c>
      <c r="Q42">
        <v>318</v>
      </c>
      <c r="R42">
        <v>318</v>
      </c>
      <c r="S42">
        <v>141</v>
      </c>
      <c r="T42">
        <v>20</v>
      </c>
      <c r="U42">
        <v>46</v>
      </c>
      <c r="V42">
        <v>88</v>
      </c>
      <c r="AE42">
        <v>23</v>
      </c>
    </row>
    <row r="43" spans="1:31">
      <c r="A43" t="s">
        <v>116</v>
      </c>
      <c r="B43">
        <v>1852</v>
      </c>
      <c r="C43">
        <v>6</v>
      </c>
      <c r="D43">
        <v>185206</v>
      </c>
      <c r="E43">
        <v>13</v>
      </c>
      <c r="F43">
        <v>1</v>
      </c>
      <c r="G43">
        <v>51</v>
      </c>
      <c r="H43">
        <v>51</v>
      </c>
      <c r="I43">
        <v>13</v>
      </c>
      <c r="J43">
        <v>6</v>
      </c>
      <c r="K43">
        <v>27</v>
      </c>
      <c r="L43">
        <v>18</v>
      </c>
      <c r="M43">
        <v>34</v>
      </c>
      <c r="N43">
        <v>48</v>
      </c>
      <c r="O43">
        <v>134</v>
      </c>
      <c r="P43">
        <v>128</v>
      </c>
      <c r="Q43">
        <v>262</v>
      </c>
      <c r="R43">
        <v>262</v>
      </c>
      <c r="S43">
        <v>102</v>
      </c>
      <c r="T43">
        <v>19</v>
      </c>
      <c r="U43">
        <v>45</v>
      </c>
      <c r="V43">
        <v>82</v>
      </c>
      <c r="AE43">
        <v>14</v>
      </c>
    </row>
    <row r="44" spans="1:31">
      <c r="A44" t="s">
        <v>116</v>
      </c>
      <c r="B44">
        <v>1852</v>
      </c>
      <c r="C44">
        <v>7</v>
      </c>
      <c r="D44">
        <v>185207</v>
      </c>
      <c r="E44">
        <v>7</v>
      </c>
      <c r="F44">
        <v>2</v>
      </c>
      <c r="G44">
        <v>64</v>
      </c>
      <c r="H44">
        <v>68</v>
      </c>
      <c r="I44">
        <v>18</v>
      </c>
      <c r="J44">
        <v>5</v>
      </c>
      <c r="K44">
        <v>23</v>
      </c>
      <c r="L44">
        <v>20</v>
      </c>
      <c r="M44">
        <v>50</v>
      </c>
      <c r="N44">
        <v>35</v>
      </c>
      <c r="O44">
        <v>162</v>
      </c>
      <c r="P44">
        <v>130</v>
      </c>
      <c r="Q44">
        <v>292</v>
      </c>
      <c r="R44">
        <v>292</v>
      </c>
      <c r="S44">
        <v>132</v>
      </c>
      <c r="T44">
        <v>23</v>
      </c>
      <c r="U44">
        <v>43</v>
      </c>
      <c r="V44">
        <v>85</v>
      </c>
      <c r="AE44">
        <v>9</v>
      </c>
    </row>
    <row r="45" spans="1:31">
      <c r="A45" t="s">
        <v>116</v>
      </c>
      <c r="B45">
        <v>1852</v>
      </c>
      <c r="C45">
        <v>8</v>
      </c>
      <c r="D45">
        <v>185208</v>
      </c>
      <c r="E45">
        <v>17</v>
      </c>
      <c r="F45">
        <v>2</v>
      </c>
      <c r="G45">
        <v>101</v>
      </c>
      <c r="H45">
        <v>84</v>
      </c>
      <c r="I45">
        <v>19</v>
      </c>
      <c r="J45">
        <v>7</v>
      </c>
      <c r="K45">
        <v>28</v>
      </c>
      <c r="L45">
        <v>19</v>
      </c>
      <c r="M45">
        <v>48</v>
      </c>
      <c r="N45">
        <v>36</v>
      </c>
      <c r="O45">
        <v>210</v>
      </c>
      <c r="P45">
        <v>151</v>
      </c>
      <c r="Q45">
        <v>361</v>
      </c>
      <c r="R45">
        <v>361</v>
      </c>
      <c r="S45">
        <v>185</v>
      </c>
      <c r="T45">
        <v>26</v>
      </c>
      <c r="U45">
        <v>47</v>
      </c>
      <c r="V45">
        <v>84</v>
      </c>
      <c r="AE45">
        <v>19</v>
      </c>
    </row>
    <row r="46" spans="1:31">
      <c r="A46" t="s">
        <v>116</v>
      </c>
      <c r="B46">
        <v>1852</v>
      </c>
      <c r="C46">
        <v>9</v>
      </c>
      <c r="D46">
        <v>185209</v>
      </c>
      <c r="E46">
        <v>12</v>
      </c>
      <c r="F46">
        <v>3</v>
      </c>
      <c r="G46">
        <v>103</v>
      </c>
      <c r="H46">
        <v>90</v>
      </c>
      <c r="I46">
        <v>12</v>
      </c>
      <c r="J46">
        <v>13</v>
      </c>
      <c r="K46">
        <v>28</v>
      </c>
      <c r="L46">
        <v>29</v>
      </c>
      <c r="M46">
        <v>49</v>
      </c>
      <c r="N46">
        <v>42</v>
      </c>
      <c r="O46">
        <v>197</v>
      </c>
      <c r="P46">
        <v>184</v>
      </c>
      <c r="Q46">
        <v>381</v>
      </c>
      <c r="R46">
        <v>381</v>
      </c>
      <c r="S46">
        <v>193</v>
      </c>
      <c r="T46">
        <v>25</v>
      </c>
      <c r="U46">
        <v>57</v>
      </c>
      <c r="V46">
        <v>91</v>
      </c>
      <c r="AE46">
        <v>15</v>
      </c>
    </row>
    <row r="47" spans="1:31">
      <c r="A47" t="s">
        <v>116</v>
      </c>
      <c r="B47">
        <v>1852</v>
      </c>
      <c r="C47">
        <v>10</v>
      </c>
      <c r="D47">
        <v>185210</v>
      </c>
      <c r="E47">
        <v>19</v>
      </c>
      <c r="F47">
        <v>4</v>
      </c>
      <c r="G47">
        <v>59</v>
      </c>
      <c r="H47">
        <v>64</v>
      </c>
      <c r="I47">
        <v>11</v>
      </c>
      <c r="J47">
        <v>12</v>
      </c>
      <c r="K47">
        <v>25</v>
      </c>
      <c r="L47">
        <v>35</v>
      </c>
      <c r="M47">
        <v>47</v>
      </c>
      <c r="N47">
        <v>62</v>
      </c>
      <c r="O47">
        <v>157</v>
      </c>
      <c r="P47">
        <v>181</v>
      </c>
      <c r="Q47">
        <v>338</v>
      </c>
      <c r="R47">
        <v>338</v>
      </c>
      <c r="S47">
        <v>123</v>
      </c>
      <c r="T47">
        <v>23</v>
      </c>
      <c r="U47">
        <v>60</v>
      </c>
      <c r="V47">
        <v>109</v>
      </c>
      <c r="AE47">
        <v>23</v>
      </c>
    </row>
    <row r="48" spans="1:31">
      <c r="A48" t="s">
        <v>116</v>
      </c>
      <c r="B48">
        <v>1852</v>
      </c>
      <c r="C48">
        <v>11</v>
      </c>
      <c r="D48">
        <v>185211</v>
      </c>
      <c r="E48">
        <v>26</v>
      </c>
      <c r="F48">
        <v>4</v>
      </c>
      <c r="G48">
        <v>58</v>
      </c>
      <c r="H48">
        <v>62</v>
      </c>
      <c r="I48">
        <v>15</v>
      </c>
      <c r="J48">
        <v>14</v>
      </c>
      <c r="K48">
        <v>22</v>
      </c>
      <c r="L48">
        <v>27</v>
      </c>
      <c r="M48">
        <v>65</v>
      </c>
      <c r="N48">
        <v>58</v>
      </c>
      <c r="O48">
        <v>180</v>
      </c>
      <c r="P48">
        <v>171</v>
      </c>
      <c r="Q48">
        <v>351</v>
      </c>
      <c r="R48">
        <v>351</v>
      </c>
      <c r="S48">
        <v>120</v>
      </c>
      <c r="T48">
        <v>29</v>
      </c>
      <c r="U48">
        <v>49</v>
      </c>
      <c r="V48">
        <v>123</v>
      </c>
      <c r="AE48">
        <v>30</v>
      </c>
    </row>
    <row r="49" spans="1:31">
      <c r="A49" t="s">
        <v>116</v>
      </c>
      <c r="B49">
        <v>1852</v>
      </c>
      <c r="C49">
        <v>12</v>
      </c>
      <c r="D49">
        <v>185212</v>
      </c>
      <c r="E49">
        <v>16</v>
      </c>
      <c r="F49">
        <v>3</v>
      </c>
      <c r="G49">
        <v>56</v>
      </c>
      <c r="H49">
        <v>75</v>
      </c>
      <c r="I49">
        <v>10</v>
      </c>
      <c r="J49">
        <v>12</v>
      </c>
      <c r="K49">
        <v>31</v>
      </c>
      <c r="L49">
        <v>20</v>
      </c>
      <c r="M49">
        <v>49</v>
      </c>
      <c r="N49">
        <v>70</v>
      </c>
      <c r="O49">
        <v>156</v>
      </c>
      <c r="P49">
        <v>186</v>
      </c>
      <c r="Q49">
        <v>342</v>
      </c>
      <c r="R49">
        <v>342</v>
      </c>
      <c r="S49">
        <v>131</v>
      </c>
      <c r="T49">
        <v>22</v>
      </c>
      <c r="U49">
        <v>51</v>
      </c>
      <c r="V49">
        <v>119</v>
      </c>
      <c r="AE49">
        <v>19</v>
      </c>
    </row>
    <row r="50" spans="1:31">
      <c r="A50" t="s">
        <v>116</v>
      </c>
      <c r="B50">
        <v>1853</v>
      </c>
      <c r="C50">
        <v>1</v>
      </c>
      <c r="D50">
        <v>185301</v>
      </c>
      <c r="E50">
        <v>18</v>
      </c>
      <c r="F50">
        <v>1</v>
      </c>
      <c r="G50">
        <v>74</v>
      </c>
      <c r="H50">
        <v>71</v>
      </c>
      <c r="I50">
        <v>8</v>
      </c>
      <c r="J50">
        <v>10</v>
      </c>
      <c r="K50">
        <v>23</v>
      </c>
      <c r="L50">
        <v>19</v>
      </c>
      <c r="M50">
        <v>47</v>
      </c>
      <c r="N50">
        <v>75</v>
      </c>
      <c r="O50">
        <v>156</v>
      </c>
      <c r="P50">
        <v>190</v>
      </c>
      <c r="Q50">
        <v>346</v>
      </c>
      <c r="R50">
        <v>346</v>
      </c>
      <c r="S50">
        <v>145</v>
      </c>
      <c r="T50">
        <v>18</v>
      </c>
      <c r="U50">
        <v>42</v>
      </c>
      <c r="V50">
        <v>122</v>
      </c>
      <c r="AE50">
        <v>19</v>
      </c>
    </row>
    <row r="51" spans="1:31">
      <c r="A51" t="s">
        <v>116</v>
      </c>
      <c r="B51">
        <v>1853</v>
      </c>
      <c r="C51">
        <v>2</v>
      </c>
      <c r="D51">
        <v>185302</v>
      </c>
      <c r="E51">
        <v>13</v>
      </c>
      <c r="F51">
        <v>3</v>
      </c>
      <c r="G51">
        <v>80</v>
      </c>
      <c r="H51">
        <v>82</v>
      </c>
      <c r="I51">
        <v>12</v>
      </c>
      <c r="J51">
        <v>11</v>
      </c>
      <c r="K51">
        <v>30</v>
      </c>
      <c r="L51">
        <v>20</v>
      </c>
      <c r="M51">
        <v>41</v>
      </c>
      <c r="N51">
        <v>63</v>
      </c>
      <c r="O51">
        <v>171</v>
      </c>
      <c r="P51">
        <v>184</v>
      </c>
      <c r="Q51">
        <v>355</v>
      </c>
      <c r="R51">
        <v>355</v>
      </c>
      <c r="S51">
        <v>162</v>
      </c>
      <c r="T51">
        <v>23</v>
      </c>
      <c r="U51">
        <v>50</v>
      </c>
      <c r="V51">
        <v>104</v>
      </c>
      <c r="AE51">
        <v>16</v>
      </c>
    </row>
    <row r="52" spans="1:31">
      <c r="A52" t="s">
        <v>116</v>
      </c>
      <c r="B52">
        <v>1853</v>
      </c>
      <c r="C52">
        <v>3</v>
      </c>
      <c r="D52">
        <v>185303</v>
      </c>
      <c r="E52">
        <v>18</v>
      </c>
      <c r="F52">
        <v>1</v>
      </c>
      <c r="G52">
        <v>74</v>
      </c>
      <c r="H52">
        <v>63</v>
      </c>
      <c r="I52">
        <v>6</v>
      </c>
      <c r="J52">
        <v>8</v>
      </c>
      <c r="K52">
        <v>23</v>
      </c>
      <c r="L52">
        <v>29</v>
      </c>
      <c r="M52">
        <v>55</v>
      </c>
      <c r="N52">
        <v>53</v>
      </c>
      <c r="O52">
        <v>165</v>
      </c>
      <c r="P52">
        <v>165</v>
      </c>
      <c r="Q52">
        <v>330</v>
      </c>
      <c r="R52">
        <v>330</v>
      </c>
      <c r="S52">
        <v>137</v>
      </c>
      <c r="T52">
        <v>14</v>
      </c>
      <c r="U52">
        <v>52</v>
      </c>
      <c r="V52">
        <v>108</v>
      </c>
      <c r="AE52">
        <v>19</v>
      </c>
    </row>
    <row r="53" spans="1:31">
      <c r="A53" t="s">
        <v>116</v>
      </c>
      <c r="B53">
        <v>1853</v>
      </c>
      <c r="C53">
        <v>4</v>
      </c>
      <c r="D53">
        <v>185304</v>
      </c>
      <c r="E53">
        <v>16</v>
      </c>
      <c r="F53">
        <v>4</v>
      </c>
      <c r="G53">
        <v>55</v>
      </c>
      <c r="H53">
        <v>65</v>
      </c>
      <c r="I53">
        <v>10</v>
      </c>
      <c r="J53">
        <v>12</v>
      </c>
      <c r="K53">
        <v>33</v>
      </c>
      <c r="L53">
        <v>20</v>
      </c>
      <c r="M53">
        <v>56</v>
      </c>
      <c r="N53">
        <v>65</v>
      </c>
      <c r="O53">
        <v>165</v>
      </c>
      <c r="P53">
        <v>171</v>
      </c>
      <c r="Q53">
        <v>336</v>
      </c>
      <c r="R53">
        <v>336</v>
      </c>
      <c r="S53">
        <v>120</v>
      </c>
      <c r="T53">
        <v>22</v>
      </c>
      <c r="U53">
        <v>53</v>
      </c>
      <c r="V53">
        <v>121</v>
      </c>
      <c r="AE53">
        <v>20</v>
      </c>
    </row>
    <row r="54" spans="1:31">
      <c r="A54" t="s">
        <v>116</v>
      </c>
      <c r="B54">
        <v>1853</v>
      </c>
      <c r="C54">
        <v>5</v>
      </c>
      <c r="D54">
        <v>185305</v>
      </c>
      <c r="E54">
        <v>12</v>
      </c>
      <c r="F54">
        <v>6</v>
      </c>
      <c r="G54">
        <v>84</v>
      </c>
      <c r="H54">
        <v>58</v>
      </c>
      <c r="I54">
        <v>14</v>
      </c>
      <c r="J54">
        <v>7</v>
      </c>
      <c r="K54">
        <v>43</v>
      </c>
      <c r="L54">
        <v>25</v>
      </c>
      <c r="M54">
        <v>49</v>
      </c>
      <c r="N54">
        <v>63</v>
      </c>
      <c r="O54">
        <v>204</v>
      </c>
      <c r="P54">
        <v>157</v>
      </c>
      <c r="Q54">
        <v>361</v>
      </c>
      <c r="R54">
        <v>361</v>
      </c>
      <c r="S54">
        <v>142</v>
      </c>
      <c r="T54">
        <v>21</v>
      </c>
      <c r="U54">
        <v>68</v>
      </c>
      <c r="V54">
        <v>112</v>
      </c>
      <c r="AE54">
        <v>18</v>
      </c>
    </row>
    <row r="55" spans="1:31">
      <c r="A55" t="s">
        <v>116</v>
      </c>
      <c r="B55">
        <v>1853</v>
      </c>
      <c r="C55">
        <v>6</v>
      </c>
      <c r="D55">
        <v>185306</v>
      </c>
      <c r="E55">
        <v>4</v>
      </c>
      <c r="F55">
        <v>2</v>
      </c>
      <c r="G55">
        <v>65</v>
      </c>
      <c r="H55">
        <v>58</v>
      </c>
      <c r="I55">
        <v>15</v>
      </c>
      <c r="J55">
        <v>9</v>
      </c>
      <c r="K55">
        <v>33</v>
      </c>
      <c r="L55">
        <v>22</v>
      </c>
      <c r="M55">
        <v>52</v>
      </c>
      <c r="N55">
        <v>59</v>
      </c>
      <c r="O55">
        <v>166</v>
      </c>
      <c r="P55">
        <v>153</v>
      </c>
      <c r="Q55">
        <v>319</v>
      </c>
      <c r="R55">
        <v>319</v>
      </c>
      <c r="S55">
        <v>123</v>
      </c>
      <c r="T55">
        <v>24</v>
      </c>
      <c r="U55">
        <v>55</v>
      </c>
      <c r="V55">
        <v>111</v>
      </c>
      <c r="AE55">
        <v>6</v>
      </c>
    </row>
    <row r="56" spans="1:31">
      <c r="A56" t="s">
        <v>116</v>
      </c>
      <c r="B56">
        <v>1853</v>
      </c>
      <c r="C56">
        <v>7</v>
      </c>
      <c r="D56">
        <v>185307</v>
      </c>
      <c r="E56">
        <v>11</v>
      </c>
      <c r="F56">
        <v>4</v>
      </c>
      <c r="G56">
        <v>66</v>
      </c>
      <c r="H56">
        <v>60</v>
      </c>
      <c r="I56">
        <v>22</v>
      </c>
      <c r="J56">
        <v>9</v>
      </c>
      <c r="K56">
        <v>49</v>
      </c>
      <c r="L56">
        <v>37</v>
      </c>
      <c r="M56">
        <v>58</v>
      </c>
      <c r="N56">
        <v>63</v>
      </c>
      <c r="O56">
        <v>199</v>
      </c>
      <c r="P56">
        <v>180</v>
      </c>
      <c r="Q56">
        <v>379</v>
      </c>
      <c r="R56">
        <v>379</v>
      </c>
      <c r="S56">
        <v>126</v>
      </c>
      <c r="T56">
        <v>31</v>
      </c>
      <c r="U56">
        <v>86</v>
      </c>
      <c r="V56">
        <v>121</v>
      </c>
      <c r="W56">
        <f>S56-(AVERAGE(S42,S66))</f>
        <v>3</v>
      </c>
      <c r="X56">
        <f t="shared" ref="X56:Z57" si="0">T56-(AVERAGE(T42,T66))</f>
        <v>9</v>
      </c>
      <c r="Y56">
        <f t="shared" si="0"/>
        <v>31</v>
      </c>
      <c r="Z56">
        <f t="shared" si="0"/>
        <v>27.5</v>
      </c>
      <c r="AB56">
        <f>SUM(W56:Z57)</f>
        <v>780.5</v>
      </c>
      <c r="AE56">
        <v>15</v>
      </c>
    </row>
    <row r="57" spans="1:31">
      <c r="A57" t="s">
        <v>116</v>
      </c>
      <c r="B57">
        <v>1853</v>
      </c>
      <c r="C57">
        <v>8</v>
      </c>
      <c r="D57">
        <v>185308</v>
      </c>
      <c r="E57">
        <v>21</v>
      </c>
      <c r="F57">
        <v>4</v>
      </c>
      <c r="G57">
        <v>138</v>
      </c>
      <c r="H57">
        <v>104</v>
      </c>
      <c r="I57">
        <v>53</v>
      </c>
      <c r="J57">
        <v>25</v>
      </c>
      <c r="K57">
        <v>152</v>
      </c>
      <c r="L57">
        <v>154</v>
      </c>
      <c r="M57">
        <v>141</v>
      </c>
      <c r="N57">
        <v>200</v>
      </c>
      <c r="O57">
        <v>500</v>
      </c>
      <c r="P57">
        <v>492</v>
      </c>
      <c r="Q57">
        <v>992</v>
      </c>
      <c r="R57">
        <v>992</v>
      </c>
      <c r="S57">
        <v>242</v>
      </c>
      <c r="T57">
        <v>78</v>
      </c>
      <c r="U57">
        <v>306</v>
      </c>
      <c r="V57">
        <v>341</v>
      </c>
      <c r="W57">
        <f>S57-(AVERAGE(S43,S67))</f>
        <v>135</v>
      </c>
      <c r="X57">
        <f t="shared" si="0"/>
        <v>55</v>
      </c>
      <c r="Y57">
        <f t="shared" si="0"/>
        <v>259.5</v>
      </c>
      <c r="Z57">
        <f t="shared" si="0"/>
        <v>260.5</v>
      </c>
      <c r="AB57">
        <f>SUM(S57:V58)</f>
        <v>1468</v>
      </c>
      <c r="AE57">
        <v>25</v>
      </c>
    </row>
    <row r="58" spans="1:31">
      <c r="A58" t="s">
        <v>116</v>
      </c>
      <c r="B58">
        <v>1853</v>
      </c>
      <c r="C58">
        <v>9</v>
      </c>
      <c r="D58">
        <v>185309</v>
      </c>
      <c r="E58">
        <v>13</v>
      </c>
      <c r="F58">
        <v>1</v>
      </c>
      <c r="G58">
        <v>101</v>
      </c>
      <c r="H58">
        <v>56</v>
      </c>
      <c r="I58">
        <v>20</v>
      </c>
      <c r="J58">
        <v>14</v>
      </c>
      <c r="K58">
        <v>77</v>
      </c>
      <c r="L58">
        <v>53</v>
      </c>
      <c r="M58">
        <v>89</v>
      </c>
      <c r="N58">
        <v>91</v>
      </c>
      <c r="O58">
        <v>296</v>
      </c>
      <c r="P58">
        <v>219</v>
      </c>
      <c r="Q58">
        <v>515</v>
      </c>
      <c r="R58">
        <v>515</v>
      </c>
      <c r="S58">
        <v>157</v>
      </c>
      <c r="T58">
        <v>34</v>
      </c>
      <c r="U58">
        <v>130</v>
      </c>
      <c r="V58">
        <v>180</v>
      </c>
      <c r="W58">
        <f>S58-(AVERAGE(S44,S68))</f>
        <v>36.5</v>
      </c>
      <c r="X58">
        <f t="shared" ref="X58" si="1">T58-(AVERAGE(T44,T68))</f>
        <v>13</v>
      </c>
      <c r="Y58">
        <f t="shared" ref="Y58" si="2">U58-(AVERAGE(U44,U68))</f>
        <v>76.5</v>
      </c>
      <c r="Z58">
        <f t="shared" ref="Z58" si="3">V58-(AVERAGE(V44,V68))</f>
        <v>97.5</v>
      </c>
      <c r="AE58">
        <v>14</v>
      </c>
    </row>
    <row r="59" spans="1:31">
      <c r="A59" t="s">
        <v>116</v>
      </c>
      <c r="B59">
        <v>1853</v>
      </c>
      <c r="C59">
        <v>10</v>
      </c>
      <c r="D59">
        <v>185310</v>
      </c>
      <c r="E59">
        <v>16</v>
      </c>
      <c r="F59">
        <v>3</v>
      </c>
      <c r="G59">
        <v>56</v>
      </c>
      <c r="H59">
        <v>48</v>
      </c>
      <c r="I59">
        <v>15</v>
      </c>
      <c r="J59">
        <v>11</v>
      </c>
      <c r="K59">
        <v>29</v>
      </c>
      <c r="L59">
        <v>30</v>
      </c>
      <c r="M59">
        <v>48</v>
      </c>
      <c r="N59">
        <v>49</v>
      </c>
      <c r="O59">
        <v>163</v>
      </c>
      <c r="P59">
        <v>142</v>
      </c>
      <c r="Q59">
        <v>305</v>
      </c>
      <c r="R59">
        <v>305</v>
      </c>
      <c r="S59">
        <v>104</v>
      </c>
      <c r="T59">
        <v>26</v>
      </c>
      <c r="U59">
        <v>59</v>
      </c>
      <c r="V59">
        <v>97</v>
      </c>
      <c r="AE59">
        <v>19</v>
      </c>
    </row>
    <row r="60" spans="1:31">
      <c r="A60" t="s">
        <v>116</v>
      </c>
      <c r="B60">
        <v>1853</v>
      </c>
      <c r="C60">
        <v>11</v>
      </c>
      <c r="D60">
        <v>185311</v>
      </c>
      <c r="E60">
        <v>17</v>
      </c>
      <c r="F60">
        <v>3</v>
      </c>
      <c r="G60">
        <v>53</v>
      </c>
      <c r="H60">
        <v>41</v>
      </c>
      <c r="I60">
        <v>14</v>
      </c>
      <c r="J60">
        <v>9</v>
      </c>
      <c r="K60">
        <v>27</v>
      </c>
      <c r="L60">
        <v>22</v>
      </c>
      <c r="M60">
        <v>51</v>
      </c>
      <c r="N60">
        <v>50</v>
      </c>
      <c r="O60">
        <v>161</v>
      </c>
      <c r="P60">
        <v>126</v>
      </c>
      <c r="Q60">
        <v>287</v>
      </c>
      <c r="R60">
        <v>287</v>
      </c>
      <c r="S60">
        <v>94</v>
      </c>
      <c r="T60">
        <v>23</v>
      </c>
      <c r="U60">
        <v>49</v>
      </c>
      <c r="V60">
        <v>101</v>
      </c>
      <c r="AE60">
        <v>20</v>
      </c>
    </row>
    <row r="61" spans="1:31">
      <c r="A61" t="s">
        <v>116</v>
      </c>
      <c r="B61">
        <v>1853</v>
      </c>
      <c r="C61">
        <v>12</v>
      </c>
      <c r="D61">
        <v>185312</v>
      </c>
      <c r="E61">
        <v>22</v>
      </c>
      <c r="F61">
        <v>3</v>
      </c>
      <c r="G61">
        <v>52</v>
      </c>
      <c r="H61">
        <v>57</v>
      </c>
      <c r="I61">
        <v>7</v>
      </c>
      <c r="J61">
        <v>11</v>
      </c>
      <c r="K61">
        <v>26</v>
      </c>
      <c r="L61">
        <v>19</v>
      </c>
      <c r="M61">
        <v>52</v>
      </c>
      <c r="N61">
        <v>57</v>
      </c>
      <c r="O61">
        <v>152</v>
      </c>
      <c r="P61">
        <v>154</v>
      </c>
      <c r="Q61">
        <v>306</v>
      </c>
      <c r="R61">
        <v>306</v>
      </c>
      <c r="S61">
        <v>109</v>
      </c>
      <c r="T61">
        <v>18</v>
      </c>
      <c r="U61">
        <v>45</v>
      </c>
      <c r="V61">
        <v>109</v>
      </c>
      <c r="AE61">
        <v>25</v>
      </c>
    </row>
    <row r="62" spans="1:31">
      <c r="A62" t="s">
        <v>116</v>
      </c>
      <c r="B62">
        <v>1854</v>
      </c>
      <c r="C62">
        <v>1</v>
      </c>
      <c r="D62">
        <v>185401</v>
      </c>
      <c r="E62">
        <v>16</v>
      </c>
      <c r="F62">
        <v>3</v>
      </c>
      <c r="G62">
        <v>58</v>
      </c>
      <c r="H62">
        <v>56</v>
      </c>
      <c r="I62">
        <v>12</v>
      </c>
      <c r="J62">
        <v>7</v>
      </c>
      <c r="K62">
        <v>34</v>
      </c>
      <c r="L62">
        <v>15</v>
      </c>
      <c r="M62">
        <v>47</v>
      </c>
      <c r="N62">
        <v>48</v>
      </c>
      <c r="O62">
        <v>157</v>
      </c>
      <c r="P62">
        <v>139</v>
      </c>
      <c r="Q62">
        <v>296</v>
      </c>
      <c r="R62">
        <v>296</v>
      </c>
      <c r="S62">
        <v>114</v>
      </c>
      <c r="T62">
        <v>19</v>
      </c>
      <c r="U62">
        <v>49</v>
      </c>
      <c r="V62">
        <v>95</v>
      </c>
      <c r="AE62">
        <v>19</v>
      </c>
    </row>
    <row r="63" spans="1:31">
      <c r="A63" t="s">
        <v>116</v>
      </c>
      <c r="B63">
        <v>1854</v>
      </c>
      <c r="C63">
        <v>2</v>
      </c>
      <c r="D63">
        <v>185402</v>
      </c>
      <c r="E63">
        <v>9</v>
      </c>
      <c r="F63">
        <v>1</v>
      </c>
      <c r="G63">
        <v>57</v>
      </c>
      <c r="H63">
        <v>44</v>
      </c>
      <c r="I63">
        <v>12</v>
      </c>
      <c r="J63">
        <v>4</v>
      </c>
      <c r="K63">
        <v>34</v>
      </c>
      <c r="L63">
        <v>16</v>
      </c>
      <c r="M63">
        <v>39</v>
      </c>
      <c r="N63">
        <v>45</v>
      </c>
      <c r="O63">
        <v>148</v>
      </c>
      <c r="P63">
        <v>113</v>
      </c>
      <c r="Q63">
        <v>261</v>
      </c>
      <c r="R63">
        <v>261</v>
      </c>
      <c r="S63">
        <v>101</v>
      </c>
      <c r="T63">
        <v>16</v>
      </c>
      <c r="U63">
        <v>50</v>
      </c>
      <c r="V63">
        <v>84</v>
      </c>
      <c r="AE63">
        <v>10</v>
      </c>
    </row>
    <row r="64" spans="1:31">
      <c r="A64" t="s">
        <v>116</v>
      </c>
      <c r="B64">
        <v>1854</v>
      </c>
      <c r="C64">
        <v>3</v>
      </c>
      <c r="D64">
        <v>185403</v>
      </c>
      <c r="E64">
        <v>21</v>
      </c>
      <c r="F64">
        <v>1</v>
      </c>
      <c r="G64">
        <v>52</v>
      </c>
      <c r="H64">
        <v>44</v>
      </c>
      <c r="I64">
        <v>13</v>
      </c>
      <c r="J64">
        <v>10</v>
      </c>
      <c r="K64">
        <v>31</v>
      </c>
      <c r="L64">
        <v>16</v>
      </c>
      <c r="M64">
        <v>54</v>
      </c>
      <c r="N64">
        <v>49</v>
      </c>
      <c r="O64">
        <v>162</v>
      </c>
      <c r="P64">
        <v>129</v>
      </c>
      <c r="Q64">
        <v>291</v>
      </c>
      <c r="R64">
        <v>291</v>
      </c>
      <c r="S64">
        <v>96</v>
      </c>
      <c r="T64">
        <v>23</v>
      </c>
      <c r="U64">
        <v>47</v>
      </c>
      <c r="V64">
        <v>103</v>
      </c>
      <c r="AE64">
        <v>22</v>
      </c>
    </row>
    <row r="65" spans="1:31">
      <c r="A65" t="s">
        <v>116</v>
      </c>
      <c r="B65">
        <v>1854</v>
      </c>
      <c r="C65">
        <v>4</v>
      </c>
      <c r="D65">
        <v>185404</v>
      </c>
      <c r="E65">
        <v>13</v>
      </c>
      <c r="F65">
        <v>4</v>
      </c>
      <c r="G65">
        <v>49</v>
      </c>
      <c r="H65">
        <v>44</v>
      </c>
      <c r="I65">
        <v>13</v>
      </c>
      <c r="J65">
        <v>11</v>
      </c>
      <c r="K65">
        <v>25</v>
      </c>
      <c r="L65">
        <v>19</v>
      </c>
      <c r="M65">
        <v>44</v>
      </c>
      <c r="N65">
        <v>63</v>
      </c>
      <c r="O65">
        <v>140</v>
      </c>
      <c r="P65">
        <v>145</v>
      </c>
      <c r="Q65">
        <v>285</v>
      </c>
      <c r="R65">
        <v>285</v>
      </c>
      <c r="S65">
        <v>93</v>
      </c>
      <c r="T65">
        <v>24</v>
      </c>
      <c r="U65">
        <v>44</v>
      </c>
      <c r="V65">
        <v>107</v>
      </c>
      <c r="AE65">
        <v>17</v>
      </c>
    </row>
    <row r="66" spans="1:31">
      <c r="A66" t="s">
        <v>116</v>
      </c>
      <c r="B66">
        <v>1854</v>
      </c>
      <c r="C66">
        <v>5</v>
      </c>
      <c r="D66">
        <v>185405</v>
      </c>
      <c r="E66">
        <v>13</v>
      </c>
      <c r="F66">
        <v>3</v>
      </c>
      <c r="G66">
        <v>63</v>
      </c>
      <c r="H66">
        <v>42</v>
      </c>
      <c r="I66">
        <v>14</v>
      </c>
      <c r="J66">
        <v>10</v>
      </c>
      <c r="K66">
        <v>38</v>
      </c>
      <c r="L66">
        <v>26</v>
      </c>
      <c r="M66">
        <v>42</v>
      </c>
      <c r="N66">
        <v>57</v>
      </c>
      <c r="O66">
        <v>165</v>
      </c>
      <c r="P66">
        <v>143</v>
      </c>
      <c r="Q66">
        <v>308</v>
      </c>
      <c r="R66">
        <v>308</v>
      </c>
      <c r="S66">
        <v>105</v>
      </c>
      <c r="T66">
        <v>24</v>
      </c>
      <c r="U66">
        <v>64</v>
      </c>
      <c r="V66">
        <v>99</v>
      </c>
      <c r="AE66">
        <v>16</v>
      </c>
    </row>
    <row r="67" spans="1:31">
      <c r="A67" t="s">
        <v>116</v>
      </c>
      <c r="B67">
        <v>1854</v>
      </c>
      <c r="C67">
        <v>6</v>
      </c>
      <c r="D67">
        <v>185406</v>
      </c>
      <c r="E67">
        <v>15</v>
      </c>
      <c r="F67">
        <v>0</v>
      </c>
      <c r="G67">
        <v>61</v>
      </c>
      <c r="H67">
        <v>51</v>
      </c>
      <c r="I67">
        <v>16</v>
      </c>
      <c r="J67">
        <v>11</v>
      </c>
      <c r="K67">
        <v>28</v>
      </c>
      <c r="L67">
        <v>20</v>
      </c>
      <c r="M67">
        <v>31</v>
      </c>
      <c r="N67">
        <v>48</v>
      </c>
      <c r="O67">
        <v>145</v>
      </c>
      <c r="P67">
        <v>136</v>
      </c>
      <c r="Q67">
        <v>281</v>
      </c>
      <c r="R67">
        <v>281</v>
      </c>
      <c r="S67">
        <v>112</v>
      </c>
      <c r="T67">
        <v>27</v>
      </c>
      <c r="U67">
        <v>48</v>
      </c>
      <c r="V67">
        <v>79</v>
      </c>
      <c r="AE67">
        <v>15</v>
      </c>
    </row>
    <row r="68" spans="1:31">
      <c r="A68" t="s">
        <v>116</v>
      </c>
      <c r="B68">
        <v>1854</v>
      </c>
      <c r="C68">
        <v>7</v>
      </c>
      <c r="D68">
        <v>185407</v>
      </c>
      <c r="E68">
        <v>9</v>
      </c>
      <c r="F68">
        <v>2</v>
      </c>
      <c r="G68">
        <v>66</v>
      </c>
      <c r="H68">
        <v>43</v>
      </c>
      <c r="I68">
        <v>9</v>
      </c>
      <c r="J68">
        <v>10</v>
      </c>
      <c r="K68">
        <v>32</v>
      </c>
      <c r="L68">
        <v>32</v>
      </c>
      <c r="M68">
        <v>38</v>
      </c>
      <c r="N68">
        <v>42</v>
      </c>
      <c r="O68">
        <v>148</v>
      </c>
      <c r="P68">
        <v>135</v>
      </c>
      <c r="Q68">
        <v>283</v>
      </c>
      <c r="R68">
        <v>283</v>
      </c>
      <c r="S68">
        <v>109</v>
      </c>
      <c r="T68">
        <v>19</v>
      </c>
      <c r="U68">
        <v>64</v>
      </c>
      <c r="V68">
        <v>80</v>
      </c>
      <c r="AE68">
        <v>11</v>
      </c>
    </row>
    <row r="69" spans="1:31">
      <c r="A69" t="s">
        <v>116</v>
      </c>
      <c r="B69">
        <v>1854</v>
      </c>
      <c r="C69">
        <v>8</v>
      </c>
      <c r="D69">
        <v>185408</v>
      </c>
      <c r="E69">
        <v>16</v>
      </c>
      <c r="F69">
        <v>0</v>
      </c>
      <c r="G69">
        <v>73</v>
      </c>
      <c r="H69">
        <v>68</v>
      </c>
      <c r="I69">
        <v>15</v>
      </c>
      <c r="J69">
        <v>9</v>
      </c>
      <c r="K69">
        <v>28</v>
      </c>
      <c r="L69">
        <v>30</v>
      </c>
      <c r="M69">
        <v>34</v>
      </c>
      <c r="N69">
        <v>45</v>
      </c>
      <c r="O69">
        <v>156</v>
      </c>
      <c r="P69">
        <v>162</v>
      </c>
      <c r="Q69">
        <v>318</v>
      </c>
      <c r="R69">
        <v>318</v>
      </c>
      <c r="S69">
        <v>141</v>
      </c>
      <c r="T69">
        <v>24</v>
      </c>
      <c r="U69">
        <v>58</v>
      </c>
      <c r="V69">
        <v>79</v>
      </c>
      <c r="AE69">
        <v>16</v>
      </c>
    </row>
    <row r="70" spans="1:31">
      <c r="A70" t="s">
        <v>116</v>
      </c>
      <c r="B70">
        <v>1854</v>
      </c>
      <c r="C70">
        <v>9</v>
      </c>
      <c r="D70">
        <v>185409</v>
      </c>
      <c r="E70">
        <v>13</v>
      </c>
      <c r="F70">
        <v>3</v>
      </c>
      <c r="G70">
        <v>57</v>
      </c>
      <c r="H70">
        <v>78</v>
      </c>
      <c r="I70">
        <v>15</v>
      </c>
      <c r="J70">
        <v>6</v>
      </c>
      <c r="K70">
        <v>32</v>
      </c>
      <c r="L70">
        <v>19</v>
      </c>
      <c r="M70">
        <v>40</v>
      </c>
      <c r="N70">
        <v>44</v>
      </c>
      <c r="O70">
        <v>154</v>
      </c>
      <c r="P70">
        <v>153</v>
      </c>
      <c r="Q70">
        <v>307</v>
      </c>
      <c r="R70">
        <v>307</v>
      </c>
      <c r="S70">
        <v>135</v>
      </c>
      <c r="T70">
        <v>21</v>
      </c>
      <c r="U70">
        <v>51</v>
      </c>
      <c r="V70">
        <v>84</v>
      </c>
      <c r="AE70">
        <v>16</v>
      </c>
    </row>
    <row r="71" spans="1:31">
      <c r="A71" t="s">
        <v>116</v>
      </c>
      <c r="B71">
        <v>1854</v>
      </c>
      <c r="C71">
        <v>10</v>
      </c>
      <c r="D71">
        <v>185410</v>
      </c>
      <c r="E71">
        <v>18</v>
      </c>
      <c r="F71">
        <v>0</v>
      </c>
      <c r="G71">
        <v>73</v>
      </c>
      <c r="H71">
        <v>54</v>
      </c>
      <c r="I71">
        <v>14</v>
      </c>
      <c r="J71">
        <v>6</v>
      </c>
      <c r="K71">
        <v>29</v>
      </c>
      <c r="L71">
        <v>22</v>
      </c>
      <c r="M71">
        <v>38</v>
      </c>
      <c r="N71">
        <v>38</v>
      </c>
      <c r="O71">
        <v>163</v>
      </c>
      <c r="P71">
        <v>129</v>
      </c>
      <c r="Q71">
        <v>292</v>
      </c>
      <c r="R71">
        <v>292</v>
      </c>
      <c r="S71">
        <v>127</v>
      </c>
      <c r="T71">
        <v>20</v>
      </c>
      <c r="U71">
        <v>51</v>
      </c>
      <c r="V71">
        <v>76</v>
      </c>
      <c r="AE71">
        <v>18</v>
      </c>
    </row>
    <row r="72" spans="1:31">
      <c r="A72" t="s">
        <v>116</v>
      </c>
      <c r="B72">
        <v>1854</v>
      </c>
      <c r="C72">
        <v>11</v>
      </c>
      <c r="D72">
        <v>185411</v>
      </c>
      <c r="E72">
        <v>16</v>
      </c>
      <c r="F72">
        <v>4</v>
      </c>
      <c r="G72">
        <v>59</v>
      </c>
      <c r="H72">
        <v>63</v>
      </c>
      <c r="I72">
        <v>11</v>
      </c>
      <c r="J72">
        <v>3</v>
      </c>
      <c r="K72">
        <v>37</v>
      </c>
      <c r="L72">
        <v>22</v>
      </c>
      <c r="M72">
        <v>60</v>
      </c>
      <c r="N72">
        <v>60</v>
      </c>
      <c r="O72">
        <v>180</v>
      </c>
      <c r="P72">
        <v>155</v>
      </c>
      <c r="Q72">
        <v>335</v>
      </c>
      <c r="R72">
        <v>335</v>
      </c>
      <c r="S72">
        <v>122</v>
      </c>
      <c r="T72">
        <v>14</v>
      </c>
      <c r="U72">
        <v>59</v>
      </c>
      <c r="V72">
        <v>120</v>
      </c>
      <c r="AE72">
        <v>20</v>
      </c>
    </row>
    <row r="73" spans="1:31">
      <c r="A73" t="s">
        <v>116</v>
      </c>
      <c r="B73">
        <v>1854</v>
      </c>
      <c r="C73">
        <v>12</v>
      </c>
      <c r="D73">
        <v>185412</v>
      </c>
      <c r="E73">
        <v>22</v>
      </c>
      <c r="F73">
        <v>3</v>
      </c>
      <c r="G73">
        <v>61</v>
      </c>
      <c r="H73">
        <v>73</v>
      </c>
      <c r="I73">
        <v>9</v>
      </c>
      <c r="J73">
        <v>16</v>
      </c>
      <c r="K73">
        <v>28</v>
      </c>
      <c r="L73">
        <v>25</v>
      </c>
      <c r="M73">
        <v>49</v>
      </c>
      <c r="N73">
        <v>55</v>
      </c>
      <c r="O73">
        <v>162</v>
      </c>
      <c r="P73">
        <v>179</v>
      </c>
      <c r="Q73">
        <v>341</v>
      </c>
      <c r="R73">
        <v>341</v>
      </c>
      <c r="S73">
        <v>134</v>
      </c>
      <c r="T73">
        <v>25</v>
      </c>
      <c r="U73">
        <v>53</v>
      </c>
      <c r="V73">
        <v>104</v>
      </c>
      <c r="AE73">
        <v>25</v>
      </c>
    </row>
    <row r="74" spans="1:31">
      <c r="A74" t="s">
        <v>120</v>
      </c>
      <c r="B74">
        <v>1852</v>
      </c>
      <c r="C74">
        <v>1</v>
      </c>
      <c r="D74">
        <v>185201</v>
      </c>
      <c r="E74">
        <v>37</v>
      </c>
      <c r="F74">
        <v>18</v>
      </c>
      <c r="G74">
        <v>100</v>
      </c>
      <c r="H74">
        <v>130</v>
      </c>
      <c r="I74">
        <v>8</v>
      </c>
      <c r="J74">
        <v>19</v>
      </c>
      <c r="K74">
        <v>51</v>
      </c>
      <c r="L74">
        <v>52</v>
      </c>
      <c r="M74">
        <v>98</v>
      </c>
      <c r="N74">
        <v>109</v>
      </c>
      <c r="O74">
        <v>291</v>
      </c>
      <c r="P74">
        <v>331</v>
      </c>
      <c r="Q74">
        <v>622</v>
      </c>
      <c r="R74">
        <v>622</v>
      </c>
      <c r="S74">
        <v>230</v>
      </c>
      <c r="T74">
        <v>27</v>
      </c>
      <c r="U74">
        <v>103</v>
      </c>
      <c r="V74">
        <v>207</v>
      </c>
      <c r="AE74">
        <v>55</v>
      </c>
    </row>
    <row r="75" spans="1:31">
      <c r="A75" t="s">
        <v>120</v>
      </c>
      <c r="B75">
        <v>1852</v>
      </c>
      <c r="C75">
        <v>2</v>
      </c>
      <c r="D75">
        <v>185202</v>
      </c>
      <c r="E75">
        <v>28</v>
      </c>
      <c r="F75">
        <v>9</v>
      </c>
      <c r="G75">
        <v>108</v>
      </c>
      <c r="H75">
        <v>90</v>
      </c>
      <c r="I75">
        <v>14</v>
      </c>
      <c r="J75">
        <v>16</v>
      </c>
      <c r="K75">
        <v>59</v>
      </c>
      <c r="L75">
        <v>44</v>
      </c>
      <c r="M75">
        <v>84</v>
      </c>
      <c r="N75">
        <v>102</v>
      </c>
      <c r="O75">
        <v>286</v>
      </c>
      <c r="P75">
        <v>268</v>
      </c>
      <c r="Q75">
        <v>554</v>
      </c>
      <c r="R75">
        <v>554</v>
      </c>
      <c r="S75">
        <v>198</v>
      </c>
      <c r="T75">
        <v>30</v>
      </c>
      <c r="U75">
        <v>103</v>
      </c>
      <c r="V75">
        <v>186</v>
      </c>
      <c r="AE75">
        <v>37</v>
      </c>
    </row>
    <row r="76" spans="1:31">
      <c r="A76" t="s">
        <v>120</v>
      </c>
      <c r="B76">
        <v>1852</v>
      </c>
      <c r="C76">
        <v>3</v>
      </c>
      <c r="D76">
        <v>185203</v>
      </c>
      <c r="E76">
        <v>24</v>
      </c>
      <c r="F76">
        <v>9</v>
      </c>
      <c r="G76">
        <v>121</v>
      </c>
      <c r="H76">
        <v>78</v>
      </c>
      <c r="I76">
        <v>16</v>
      </c>
      <c r="J76">
        <v>15</v>
      </c>
      <c r="K76">
        <v>65</v>
      </c>
      <c r="L76">
        <v>52</v>
      </c>
      <c r="M76">
        <v>102</v>
      </c>
      <c r="N76">
        <v>115</v>
      </c>
      <c r="O76">
        <v>325</v>
      </c>
      <c r="P76">
        <v>272</v>
      </c>
      <c r="Q76">
        <v>597</v>
      </c>
      <c r="R76">
        <v>597</v>
      </c>
      <c r="S76">
        <v>199</v>
      </c>
      <c r="T76">
        <v>31</v>
      </c>
      <c r="U76">
        <v>117</v>
      </c>
      <c r="V76">
        <v>217</v>
      </c>
      <c r="AE76">
        <v>33</v>
      </c>
    </row>
    <row r="77" spans="1:31">
      <c r="A77" t="s">
        <v>120</v>
      </c>
      <c r="B77">
        <v>1852</v>
      </c>
      <c r="C77">
        <v>4</v>
      </c>
      <c r="D77">
        <v>185204</v>
      </c>
      <c r="E77">
        <v>29</v>
      </c>
      <c r="F77">
        <v>9</v>
      </c>
      <c r="G77">
        <v>117</v>
      </c>
      <c r="H77">
        <v>70</v>
      </c>
      <c r="I77">
        <v>18</v>
      </c>
      <c r="J77">
        <v>10</v>
      </c>
      <c r="K77">
        <v>63</v>
      </c>
      <c r="L77">
        <v>55</v>
      </c>
      <c r="M77">
        <v>97</v>
      </c>
      <c r="N77">
        <v>117</v>
      </c>
      <c r="O77">
        <v>316</v>
      </c>
      <c r="P77">
        <v>269</v>
      </c>
      <c r="Q77">
        <v>585</v>
      </c>
      <c r="R77">
        <v>585</v>
      </c>
      <c r="S77">
        <v>187</v>
      </c>
      <c r="T77">
        <v>28</v>
      </c>
      <c r="U77">
        <v>118</v>
      </c>
      <c r="V77">
        <v>214</v>
      </c>
      <c r="AE77">
        <v>38</v>
      </c>
    </row>
    <row r="78" spans="1:31">
      <c r="A78" t="s">
        <v>120</v>
      </c>
      <c r="B78">
        <v>1852</v>
      </c>
      <c r="C78">
        <v>5</v>
      </c>
      <c r="D78">
        <v>185205</v>
      </c>
      <c r="E78">
        <v>29</v>
      </c>
      <c r="F78">
        <v>12</v>
      </c>
      <c r="G78">
        <v>130</v>
      </c>
      <c r="H78">
        <v>117</v>
      </c>
      <c r="I78">
        <v>23</v>
      </c>
      <c r="J78">
        <v>19</v>
      </c>
      <c r="K78">
        <v>63</v>
      </c>
      <c r="L78">
        <v>53</v>
      </c>
      <c r="M78">
        <v>93</v>
      </c>
      <c r="N78">
        <v>91</v>
      </c>
      <c r="O78">
        <v>328</v>
      </c>
      <c r="P78">
        <v>302</v>
      </c>
      <c r="Q78">
        <v>630</v>
      </c>
      <c r="R78">
        <v>630</v>
      </c>
      <c r="S78">
        <v>247</v>
      </c>
      <c r="T78">
        <v>42</v>
      </c>
      <c r="U78">
        <v>116</v>
      </c>
      <c r="V78">
        <v>184</v>
      </c>
      <c r="AE78">
        <v>41</v>
      </c>
    </row>
    <row r="79" spans="1:31">
      <c r="A79" t="s">
        <v>120</v>
      </c>
      <c r="B79">
        <v>1852</v>
      </c>
      <c r="C79">
        <v>6</v>
      </c>
      <c r="D79">
        <v>185206</v>
      </c>
      <c r="E79">
        <v>27</v>
      </c>
      <c r="F79">
        <v>1</v>
      </c>
      <c r="G79">
        <v>111</v>
      </c>
      <c r="H79">
        <v>106</v>
      </c>
      <c r="I79">
        <v>19</v>
      </c>
      <c r="J79">
        <v>15</v>
      </c>
      <c r="K79">
        <v>60</v>
      </c>
      <c r="L79">
        <v>44</v>
      </c>
      <c r="M79">
        <v>77</v>
      </c>
      <c r="N79">
        <v>92</v>
      </c>
      <c r="O79">
        <v>285</v>
      </c>
      <c r="P79">
        <v>267</v>
      </c>
      <c r="Q79">
        <v>552</v>
      </c>
      <c r="R79">
        <v>552</v>
      </c>
      <c r="S79">
        <v>217</v>
      </c>
      <c r="T79">
        <v>34</v>
      </c>
      <c r="U79">
        <v>104</v>
      </c>
      <c r="V79">
        <v>169</v>
      </c>
      <c r="AE79">
        <v>28</v>
      </c>
    </row>
    <row r="80" spans="1:31">
      <c r="A80" t="s">
        <v>120</v>
      </c>
      <c r="B80">
        <v>1852</v>
      </c>
      <c r="C80">
        <v>7</v>
      </c>
      <c r="D80">
        <v>185207</v>
      </c>
      <c r="E80">
        <v>17</v>
      </c>
      <c r="F80">
        <v>6</v>
      </c>
      <c r="G80">
        <v>157</v>
      </c>
      <c r="H80">
        <v>156</v>
      </c>
      <c r="I80">
        <v>30</v>
      </c>
      <c r="J80">
        <v>19</v>
      </c>
      <c r="K80">
        <v>53</v>
      </c>
      <c r="L80">
        <v>50</v>
      </c>
      <c r="M80">
        <v>88</v>
      </c>
      <c r="N80">
        <v>86</v>
      </c>
      <c r="O80">
        <v>343</v>
      </c>
      <c r="P80">
        <v>319</v>
      </c>
      <c r="Q80">
        <v>662</v>
      </c>
      <c r="R80">
        <v>662</v>
      </c>
      <c r="S80">
        <v>313</v>
      </c>
      <c r="T80">
        <v>49</v>
      </c>
      <c r="U80">
        <v>103</v>
      </c>
      <c r="V80">
        <v>174</v>
      </c>
      <c r="AE80">
        <v>23</v>
      </c>
    </row>
    <row r="81" spans="1:31">
      <c r="A81" t="s">
        <v>120</v>
      </c>
      <c r="B81">
        <v>1852</v>
      </c>
      <c r="C81">
        <v>8</v>
      </c>
      <c r="D81">
        <v>185208</v>
      </c>
      <c r="E81">
        <v>27</v>
      </c>
      <c r="F81">
        <v>7</v>
      </c>
      <c r="G81">
        <v>217</v>
      </c>
      <c r="H81">
        <v>197</v>
      </c>
      <c r="I81">
        <v>35</v>
      </c>
      <c r="J81">
        <v>12</v>
      </c>
      <c r="K81">
        <v>59</v>
      </c>
      <c r="L81">
        <v>43</v>
      </c>
      <c r="M81">
        <v>77</v>
      </c>
      <c r="N81">
        <v>77</v>
      </c>
      <c r="O81">
        <v>411</v>
      </c>
      <c r="P81">
        <v>340</v>
      </c>
      <c r="Q81">
        <v>751</v>
      </c>
      <c r="R81">
        <v>751</v>
      </c>
      <c r="S81">
        <v>414</v>
      </c>
      <c r="T81">
        <v>47</v>
      </c>
      <c r="U81">
        <v>102</v>
      </c>
      <c r="V81">
        <v>154</v>
      </c>
      <c r="AE81">
        <v>34</v>
      </c>
    </row>
    <row r="82" spans="1:31">
      <c r="A82" t="s">
        <v>120</v>
      </c>
      <c r="B82">
        <v>1852</v>
      </c>
      <c r="C82">
        <v>9</v>
      </c>
      <c r="D82">
        <v>185209</v>
      </c>
      <c r="E82">
        <v>27</v>
      </c>
      <c r="F82">
        <v>5</v>
      </c>
      <c r="G82">
        <v>231</v>
      </c>
      <c r="H82">
        <v>232</v>
      </c>
      <c r="I82">
        <v>24</v>
      </c>
      <c r="J82">
        <v>25</v>
      </c>
      <c r="K82">
        <v>79</v>
      </c>
      <c r="L82">
        <v>61</v>
      </c>
      <c r="M82">
        <v>93</v>
      </c>
      <c r="N82">
        <v>94</v>
      </c>
      <c r="O82">
        <v>438</v>
      </c>
      <c r="P82">
        <v>433</v>
      </c>
      <c r="Q82">
        <v>871</v>
      </c>
      <c r="R82">
        <v>871</v>
      </c>
      <c r="S82">
        <v>463</v>
      </c>
      <c r="T82">
        <v>49</v>
      </c>
      <c r="U82">
        <v>140</v>
      </c>
      <c r="V82">
        <v>187</v>
      </c>
      <c r="AE82">
        <v>32</v>
      </c>
    </row>
    <row r="83" spans="1:31">
      <c r="A83" t="s">
        <v>120</v>
      </c>
      <c r="B83">
        <v>1852</v>
      </c>
      <c r="C83">
        <v>10</v>
      </c>
      <c r="D83">
        <v>185210</v>
      </c>
      <c r="E83">
        <v>41</v>
      </c>
      <c r="F83">
        <v>10</v>
      </c>
      <c r="G83">
        <v>135</v>
      </c>
      <c r="H83">
        <v>155</v>
      </c>
      <c r="I83">
        <v>24</v>
      </c>
      <c r="J83">
        <v>18</v>
      </c>
      <c r="K83">
        <v>55</v>
      </c>
      <c r="L83">
        <v>66</v>
      </c>
      <c r="M83">
        <v>103</v>
      </c>
      <c r="N83">
        <v>103</v>
      </c>
      <c r="O83">
        <v>352</v>
      </c>
      <c r="P83">
        <v>358</v>
      </c>
      <c r="Q83">
        <v>710</v>
      </c>
      <c r="R83">
        <v>710</v>
      </c>
      <c r="S83">
        <v>290</v>
      </c>
      <c r="T83">
        <v>42</v>
      </c>
      <c r="U83">
        <v>121</v>
      </c>
      <c r="V83">
        <v>206</v>
      </c>
      <c r="AE83">
        <v>51</v>
      </c>
    </row>
    <row r="84" spans="1:31">
      <c r="A84" t="s">
        <v>120</v>
      </c>
      <c r="B84">
        <v>1852</v>
      </c>
      <c r="C84">
        <v>11</v>
      </c>
      <c r="D84">
        <v>185211</v>
      </c>
      <c r="E84">
        <v>40</v>
      </c>
      <c r="F84">
        <v>4</v>
      </c>
      <c r="G84">
        <v>133</v>
      </c>
      <c r="H84">
        <v>172</v>
      </c>
      <c r="I84">
        <v>20</v>
      </c>
      <c r="J84">
        <v>26</v>
      </c>
      <c r="K84">
        <v>66</v>
      </c>
      <c r="L84">
        <v>57</v>
      </c>
      <c r="M84">
        <v>115</v>
      </c>
      <c r="N84">
        <v>129</v>
      </c>
      <c r="O84">
        <v>360</v>
      </c>
      <c r="P84">
        <v>402</v>
      </c>
      <c r="Q84">
        <v>762</v>
      </c>
      <c r="R84">
        <v>762</v>
      </c>
      <c r="S84">
        <v>305</v>
      </c>
      <c r="T84">
        <v>46</v>
      </c>
      <c r="U84">
        <v>123</v>
      </c>
      <c r="V84">
        <v>244</v>
      </c>
      <c r="AE84">
        <v>44</v>
      </c>
    </row>
    <row r="85" spans="1:31">
      <c r="A85" t="s">
        <v>120</v>
      </c>
      <c r="B85">
        <v>1852</v>
      </c>
      <c r="C85">
        <v>12</v>
      </c>
      <c r="D85">
        <v>185212</v>
      </c>
      <c r="E85">
        <v>30</v>
      </c>
      <c r="F85">
        <v>10</v>
      </c>
      <c r="G85">
        <v>128</v>
      </c>
      <c r="H85">
        <v>141</v>
      </c>
      <c r="I85">
        <v>18</v>
      </c>
      <c r="J85">
        <v>21</v>
      </c>
      <c r="K85">
        <v>65</v>
      </c>
      <c r="L85">
        <v>52</v>
      </c>
      <c r="M85">
        <v>105</v>
      </c>
      <c r="N85">
        <v>128</v>
      </c>
      <c r="O85">
        <v>339</v>
      </c>
      <c r="P85">
        <v>359</v>
      </c>
      <c r="Q85">
        <v>698</v>
      </c>
      <c r="R85">
        <v>698</v>
      </c>
      <c r="S85">
        <v>269</v>
      </c>
      <c r="T85">
        <v>39</v>
      </c>
      <c r="U85">
        <v>117</v>
      </c>
      <c r="V85">
        <v>233</v>
      </c>
      <c r="AE85">
        <v>40</v>
      </c>
    </row>
    <row r="86" spans="1:31">
      <c r="A86" t="s">
        <v>120</v>
      </c>
      <c r="B86">
        <v>1853</v>
      </c>
      <c r="C86">
        <v>1</v>
      </c>
      <c r="D86">
        <v>185301</v>
      </c>
      <c r="E86">
        <v>28</v>
      </c>
      <c r="F86">
        <v>8</v>
      </c>
      <c r="G86">
        <v>177</v>
      </c>
      <c r="H86">
        <v>172</v>
      </c>
      <c r="I86">
        <v>17</v>
      </c>
      <c r="J86">
        <v>21</v>
      </c>
      <c r="K86">
        <v>56</v>
      </c>
      <c r="L86">
        <v>57</v>
      </c>
      <c r="M86">
        <v>100</v>
      </c>
      <c r="N86">
        <v>141</v>
      </c>
      <c r="O86">
        <v>363</v>
      </c>
      <c r="P86">
        <v>414</v>
      </c>
      <c r="Q86">
        <v>777</v>
      </c>
      <c r="R86">
        <v>777</v>
      </c>
      <c r="S86">
        <v>349</v>
      </c>
      <c r="T86">
        <v>38</v>
      </c>
      <c r="U86">
        <v>113</v>
      </c>
      <c r="V86">
        <v>241</v>
      </c>
      <c r="AE86">
        <v>36</v>
      </c>
    </row>
    <row r="87" spans="1:31">
      <c r="A87" t="s">
        <v>120</v>
      </c>
      <c r="B87">
        <v>1853</v>
      </c>
      <c r="C87">
        <v>2</v>
      </c>
      <c r="D87">
        <v>185302</v>
      </c>
      <c r="E87">
        <v>22</v>
      </c>
      <c r="F87">
        <v>20</v>
      </c>
      <c r="G87">
        <v>147</v>
      </c>
      <c r="H87">
        <v>141</v>
      </c>
      <c r="I87">
        <v>21</v>
      </c>
      <c r="J87">
        <v>20</v>
      </c>
      <c r="K87">
        <v>54</v>
      </c>
      <c r="L87">
        <v>38</v>
      </c>
      <c r="M87">
        <v>99</v>
      </c>
      <c r="N87">
        <v>116</v>
      </c>
      <c r="O87">
        <v>346</v>
      </c>
      <c r="P87">
        <v>332</v>
      </c>
      <c r="Q87">
        <v>678</v>
      </c>
      <c r="R87">
        <v>678</v>
      </c>
      <c r="S87">
        <v>288</v>
      </c>
      <c r="T87">
        <v>41</v>
      </c>
      <c r="U87">
        <v>92</v>
      </c>
      <c r="V87">
        <v>215</v>
      </c>
      <c r="AE87">
        <v>42</v>
      </c>
    </row>
    <row r="88" spans="1:31">
      <c r="A88" t="s">
        <v>120</v>
      </c>
      <c r="B88">
        <v>1853</v>
      </c>
      <c r="C88">
        <v>3</v>
      </c>
      <c r="D88">
        <v>185303</v>
      </c>
      <c r="E88">
        <v>30</v>
      </c>
      <c r="F88">
        <v>7</v>
      </c>
      <c r="G88">
        <v>150</v>
      </c>
      <c r="H88">
        <v>128</v>
      </c>
      <c r="I88">
        <v>13</v>
      </c>
      <c r="J88">
        <v>12</v>
      </c>
      <c r="K88">
        <v>60</v>
      </c>
      <c r="L88">
        <v>75</v>
      </c>
      <c r="M88">
        <v>99</v>
      </c>
      <c r="N88">
        <v>108</v>
      </c>
      <c r="O88">
        <v>340</v>
      </c>
      <c r="P88">
        <v>342</v>
      </c>
      <c r="Q88">
        <v>682</v>
      </c>
      <c r="R88">
        <v>682</v>
      </c>
      <c r="S88">
        <v>278</v>
      </c>
      <c r="T88">
        <v>25</v>
      </c>
      <c r="U88">
        <v>135</v>
      </c>
      <c r="V88">
        <v>207</v>
      </c>
      <c r="AE88">
        <v>37</v>
      </c>
    </row>
    <row r="89" spans="1:31">
      <c r="A89" t="s">
        <v>120</v>
      </c>
      <c r="B89">
        <v>1853</v>
      </c>
      <c r="C89">
        <v>4</v>
      </c>
      <c r="D89">
        <v>185304</v>
      </c>
      <c r="E89">
        <v>30</v>
      </c>
      <c r="F89">
        <v>9</v>
      </c>
      <c r="G89">
        <v>109</v>
      </c>
      <c r="H89">
        <v>119</v>
      </c>
      <c r="I89">
        <v>21</v>
      </c>
      <c r="J89">
        <v>33</v>
      </c>
      <c r="K89">
        <v>69</v>
      </c>
      <c r="L89">
        <v>49</v>
      </c>
      <c r="M89">
        <v>115</v>
      </c>
      <c r="N89">
        <v>128</v>
      </c>
      <c r="O89">
        <v>335</v>
      </c>
      <c r="P89">
        <v>347</v>
      </c>
      <c r="Q89">
        <v>682</v>
      </c>
      <c r="R89">
        <v>682</v>
      </c>
      <c r="S89">
        <v>228</v>
      </c>
      <c r="T89">
        <v>54</v>
      </c>
      <c r="U89">
        <v>118</v>
      </c>
      <c r="V89">
        <v>243</v>
      </c>
      <c r="AE89">
        <v>39</v>
      </c>
    </row>
    <row r="90" spans="1:31">
      <c r="A90" t="s">
        <v>120</v>
      </c>
      <c r="B90">
        <v>1853</v>
      </c>
      <c r="C90">
        <v>5</v>
      </c>
      <c r="D90">
        <v>185305</v>
      </c>
      <c r="E90">
        <v>29</v>
      </c>
      <c r="F90">
        <v>11</v>
      </c>
      <c r="G90">
        <v>148</v>
      </c>
      <c r="H90">
        <v>120</v>
      </c>
      <c r="I90">
        <v>26</v>
      </c>
      <c r="J90">
        <v>21</v>
      </c>
      <c r="K90">
        <v>97</v>
      </c>
      <c r="L90">
        <v>61</v>
      </c>
      <c r="M90">
        <v>97</v>
      </c>
      <c r="N90">
        <v>106</v>
      </c>
      <c r="O90">
        <v>395</v>
      </c>
      <c r="P90">
        <v>321</v>
      </c>
      <c r="Q90">
        <v>716</v>
      </c>
      <c r="R90">
        <v>716</v>
      </c>
      <c r="S90">
        <v>268</v>
      </c>
      <c r="T90">
        <v>47</v>
      </c>
      <c r="U90">
        <v>158</v>
      </c>
      <c r="V90">
        <v>203</v>
      </c>
      <c r="AE90">
        <v>40</v>
      </c>
    </row>
    <row r="91" spans="1:31">
      <c r="A91" t="s">
        <v>120</v>
      </c>
      <c r="B91">
        <v>1853</v>
      </c>
      <c r="C91">
        <v>6</v>
      </c>
      <c r="D91">
        <v>185306</v>
      </c>
      <c r="E91">
        <v>14</v>
      </c>
      <c r="F91">
        <v>7</v>
      </c>
      <c r="G91">
        <v>134</v>
      </c>
      <c r="H91">
        <v>113</v>
      </c>
      <c r="I91">
        <v>35</v>
      </c>
      <c r="J91">
        <v>21</v>
      </c>
      <c r="K91">
        <v>71</v>
      </c>
      <c r="L91">
        <v>53</v>
      </c>
      <c r="M91">
        <v>115</v>
      </c>
      <c r="N91">
        <v>112</v>
      </c>
      <c r="O91">
        <v>363</v>
      </c>
      <c r="P91">
        <v>312</v>
      </c>
      <c r="Q91">
        <v>675</v>
      </c>
      <c r="R91">
        <v>675</v>
      </c>
      <c r="S91">
        <v>247</v>
      </c>
      <c r="T91">
        <v>56</v>
      </c>
      <c r="U91">
        <v>124</v>
      </c>
      <c r="V91">
        <v>227</v>
      </c>
      <c r="AE91">
        <v>21</v>
      </c>
    </row>
    <row r="92" spans="1:31">
      <c r="A92" t="s">
        <v>120</v>
      </c>
      <c r="B92">
        <v>1853</v>
      </c>
      <c r="C92">
        <v>7</v>
      </c>
      <c r="D92">
        <v>185307</v>
      </c>
      <c r="E92">
        <v>31</v>
      </c>
      <c r="F92">
        <v>15</v>
      </c>
      <c r="G92">
        <v>270</v>
      </c>
      <c r="H92">
        <v>240</v>
      </c>
      <c r="I92">
        <v>117</v>
      </c>
      <c r="J92">
        <v>79</v>
      </c>
      <c r="K92">
        <v>544</v>
      </c>
      <c r="L92">
        <v>453</v>
      </c>
      <c r="M92">
        <v>590</v>
      </c>
      <c r="N92">
        <v>839</v>
      </c>
      <c r="O92">
        <v>1545</v>
      </c>
      <c r="P92">
        <v>1635</v>
      </c>
      <c r="Q92">
        <v>3178</v>
      </c>
      <c r="R92">
        <v>3178</v>
      </c>
      <c r="S92">
        <v>510</v>
      </c>
      <c r="T92">
        <v>196</v>
      </c>
      <c r="U92">
        <v>997</v>
      </c>
      <c r="V92">
        <v>1429</v>
      </c>
      <c r="AE92">
        <v>46</v>
      </c>
    </row>
    <row r="93" spans="1:31">
      <c r="A93" t="s">
        <v>120</v>
      </c>
      <c r="B93">
        <v>1853</v>
      </c>
      <c r="C93">
        <v>8</v>
      </c>
      <c r="D93">
        <v>185308</v>
      </c>
      <c r="E93">
        <v>36</v>
      </c>
      <c r="F93">
        <v>8</v>
      </c>
      <c r="G93">
        <v>295</v>
      </c>
      <c r="H93">
        <v>235</v>
      </c>
      <c r="I93">
        <v>102</v>
      </c>
      <c r="J93">
        <v>64</v>
      </c>
      <c r="K93">
        <v>359</v>
      </c>
      <c r="L93">
        <v>318</v>
      </c>
      <c r="M93">
        <v>334</v>
      </c>
      <c r="N93">
        <v>542</v>
      </c>
      <c r="O93">
        <v>1116</v>
      </c>
      <c r="P93">
        <v>1177</v>
      </c>
      <c r="Q93">
        <v>2293</v>
      </c>
      <c r="R93">
        <v>2293</v>
      </c>
      <c r="S93">
        <v>530</v>
      </c>
      <c r="T93">
        <v>166</v>
      </c>
      <c r="U93">
        <v>677</v>
      </c>
      <c r="V93">
        <v>876</v>
      </c>
      <c r="AE93">
        <v>44</v>
      </c>
    </row>
    <row r="94" spans="1:31">
      <c r="A94" t="s">
        <v>120</v>
      </c>
      <c r="B94">
        <v>1853</v>
      </c>
      <c r="C94">
        <v>9</v>
      </c>
      <c r="D94">
        <v>185309</v>
      </c>
      <c r="E94">
        <v>17</v>
      </c>
      <c r="F94">
        <v>7</v>
      </c>
      <c r="G94">
        <v>155</v>
      </c>
      <c r="H94">
        <v>107</v>
      </c>
      <c r="I94">
        <v>33</v>
      </c>
      <c r="J94">
        <v>23</v>
      </c>
      <c r="K94">
        <v>119</v>
      </c>
      <c r="L94">
        <v>80</v>
      </c>
      <c r="M94">
        <v>142</v>
      </c>
      <c r="N94">
        <v>124</v>
      </c>
      <c r="O94">
        <v>470</v>
      </c>
      <c r="P94">
        <v>347</v>
      </c>
      <c r="Q94">
        <v>817</v>
      </c>
      <c r="R94">
        <v>807</v>
      </c>
      <c r="S94">
        <v>262</v>
      </c>
      <c r="T94">
        <v>56</v>
      </c>
      <c r="U94">
        <v>199</v>
      </c>
      <c r="V94">
        <v>266</v>
      </c>
      <c r="AE94">
        <v>24</v>
      </c>
    </row>
    <row r="95" spans="1:31">
      <c r="A95" t="s">
        <v>120</v>
      </c>
      <c r="B95">
        <v>1853</v>
      </c>
      <c r="C95">
        <v>10</v>
      </c>
      <c r="D95">
        <v>185310</v>
      </c>
      <c r="E95">
        <v>26</v>
      </c>
      <c r="F95">
        <v>13</v>
      </c>
      <c r="G95">
        <v>108</v>
      </c>
      <c r="H95">
        <v>82</v>
      </c>
      <c r="I95">
        <v>28</v>
      </c>
      <c r="J95">
        <v>18</v>
      </c>
      <c r="K95">
        <v>58</v>
      </c>
      <c r="L95">
        <v>52</v>
      </c>
      <c r="M95">
        <v>75</v>
      </c>
      <c r="N95">
        <v>87</v>
      </c>
      <c r="O95">
        <v>293</v>
      </c>
      <c r="P95">
        <v>254</v>
      </c>
      <c r="Q95">
        <v>547</v>
      </c>
      <c r="R95">
        <v>547</v>
      </c>
      <c r="S95">
        <v>190</v>
      </c>
      <c r="T95">
        <v>46</v>
      </c>
      <c r="U95">
        <v>110</v>
      </c>
      <c r="V95">
        <v>162</v>
      </c>
      <c r="AE95">
        <v>39</v>
      </c>
    </row>
    <row r="96" spans="1:31">
      <c r="A96" t="s">
        <v>120</v>
      </c>
      <c r="B96">
        <v>1853</v>
      </c>
      <c r="C96">
        <v>11</v>
      </c>
      <c r="D96">
        <v>185311</v>
      </c>
      <c r="E96">
        <v>34</v>
      </c>
      <c r="F96">
        <v>7</v>
      </c>
      <c r="G96">
        <v>119</v>
      </c>
      <c r="H96">
        <v>90</v>
      </c>
      <c r="I96">
        <v>21</v>
      </c>
      <c r="J96">
        <v>17</v>
      </c>
      <c r="K96">
        <v>52</v>
      </c>
      <c r="L96">
        <v>36</v>
      </c>
      <c r="M96">
        <v>71</v>
      </c>
      <c r="N96">
        <v>93</v>
      </c>
      <c r="O96">
        <v>294</v>
      </c>
      <c r="P96">
        <v>246</v>
      </c>
      <c r="Q96">
        <v>540</v>
      </c>
      <c r="R96">
        <v>540</v>
      </c>
      <c r="S96">
        <v>209</v>
      </c>
      <c r="T96">
        <v>38</v>
      </c>
      <c r="U96">
        <v>88</v>
      </c>
      <c r="V96">
        <v>164</v>
      </c>
      <c r="AE96">
        <v>41</v>
      </c>
    </row>
    <row r="97" spans="1:31">
      <c r="A97" t="s">
        <v>120</v>
      </c>
      <c r="B97">
        <v>1853</v>
      </c>
      <c r="C97">
        <v>12</v>
      </c>
      <c r="D97">
        <v>185312</v>
      </c>
      <c r="E97">
        <v>32</v>
      </c>
      <c r="F97">
        <v>17</v>
      </c>
      <c r="G97">
        <v>105</v>
      </c>
      <c r="H97">
        <v>97</v>
      </c>
      <c r="I97">
        <v>15</v>
      </c>
      <c r="J97">
        <v>17</v>
      </c>
      <c r="K97">
        <v>53</v>
      </c>
      <c r="L97">
        <v>31</v>
      </c>
      <c r="M97">
        <v>87</v>
      </c>
      <c r="N97">
        <v>97</v>
      </c>
      <c r="O97">
        <v>289</v>
      </c>
      <c r="P97">
        <v>262</v>
      </c>
      <c r="Q97">
        <v>551</v>
      </c>
      <c r="R97">
        <v>551</v>
      </c>
      <c r="S97">
        <v>202</v>
      </c>
      <c r="T97">
        <v>32</v>
      </c>
      <c r="U97">
        <v>84</v>
      </c>
      <c r="V97">
        <v>184</v>
      </c>
      <c r="AE97">
        <v>49</v>
      </c>
    </row>
    <row r="98" spans="1:31">
      <c r="A98" t="s">
        <v>120</v>
      </c>
      <c r="B98">
        <v>1854</v>
      </c>
      <c r="C98">
        <v>1</v>
      </c>
      <c r="D98">
        <v>185401</v>
      </c>
      <c r="E98">
        <v>24</v>
      </c>
      <c r="F98">
        <v>8</v>
      </c>
      <c r="G98">
        <v>121</v>
      </c>
      <c r="H98">
        <v>97</v>
      </c>
      <c r="I98">
        <v>17</v>
      </c>
      <c r="J98">
        <v>13</v>
      </c>
      <c r="K98">
        <v>60</v>
      </c>
      <c r="L98">
        <v>38</v>
      </c>
      <c r="M98">
        <v>73</v>
      </c>
      <c r="N98">
        <v>97</v>
      </c>
      <c r="O98">
        <v>285</v>
      </c>
      <c r="P98">
        <v>263</v>
      </c>
      <c r="Q98">
        <v>548</v>
      </c>
      <c r="R98">
        <v>548</v>
      </c>
      <c r="S98">
        <v>218</v>
      </c>
      <c r="T98">
        <v>30</v>
      </c>
      <c r="U98">
        <v>98</v>
      </c>
      <c r="V98">
        <v>170</v>
      </c>
      <c r="AE98">
        <v>32</v>
      </c>
    </row>
    <row r="99" spans="1:31">
      <c r="A99" t="s">
        <v>120</v>
      </c>
      <c r="B99">
        <v>1854</v>
      </c>
      <c r="C99">
        <v>2</v>
      </c>
      <c r="D99">
        <v>185402</v>
      </c>
      <c r="E99">
        <v>23</v>
      </c>
      <c r="F99">
        <v>3</v>
      </c>
      <c r="G99">
        <v>94</v>
      </c>
      <c r="H99">
        <v>71</v>
      </c>
      <c r="I99">
        <v>23</v>
      </c>
      <c r="J99">
        <v>13</v>
      </c>
      <c r="K99">
        <v>59</v>
      </c>
      <c r="L99">
        <v>41</v>
      </c>
      <c r="M99">
        <v>71</v>
      </c>
      <c r="N99">
        <v>73</v>
      </c>
      <c r="O99">
        <v>259</v>
      </c>
      <c r="P99">
        <v>212</v>
      </c>
      <c r="Q99">
        <v>471</v>
      </c>
      <c r="R99">
        <v>471</v>
      </c>
      <c r="S99">
        <v>165</v>
      </c>
      <c r="T99">
        <v>36</v>
      </c>
      <c r="U99">
        <v>100</v>
      </c>
      <c r="V99">
        <v>144</v>
      </c>
      <c r="AE99">
        <v>26</v>
      </c>
    </row>
    <row r="100" spans="1:31">
      <c r="A100" t="s">
        <v>120</v>
      </c>
      <c r="B100">
        <v>1854</v>
      </c>
      <c r="C100">
        <v>3</v>
      </c>
      <c r="D100">
        <v>185403</v>
      </c>
      <c r="E100">
        <v>33</v>
      </c>
      <c r="F100">
        <v>4</v>
      </c>
      <c r="G100">
        <v>112</v>
      </c>
      <c r="H100">
        <v>90</v>
      </c>
      <c r="I100">
        <v>23</v>
      </c>
      <c r="J100">
        <v>16</v>
      </c>
      <c r="K100">
        <v>74</v>
      </c>
      <c r="L100">
        <v>37</v>
      </c>
      <c r="M100">
        <v>90</v>
      </c>
      <c r="N100">
        <v>91</v>
      </c>
      <c r="O100">
        <v>320</v>
      </c>
      <c r="P100">
        <v>250</v>
      </c>
      <c r="Q100">
        <v>570</v>
      </c>
      <c r="R100">
        <v>570</v>
      </c>
      <c r="S100">
        <v>202</v>
      </c>
      <c r="T100">
        <v>39</v>
      </c>
      <c r="U100">
        <v>111</v>
      </c>
      <c r="V100">
        <v>181</v>
      </c>
      <c r="AE100">
        <v>37</v>
      </c>
    </row>
    <row r="101" spans="1:31">
      <c r="A101" t="s">
        <v>120</v>
      </c>
      <c r="B101">
        <v>1854</v>
      </c>
      <c r="C101">
        <v>4</v>
      </c>
      <c r="D101">
        <v>185404</v>
      </c>
      <c r="E101">
        <v>23</v>
      </c>
      <c r="F101">
        <v>11</v>
      </c>
      <c r="G101">
        <v>105</v>
      </c>
      <c r="H101">
        <v>112</v>
      </c>
      <c r="I101">
        <v>21</v>
      </c>
      <c r="J101">
        <v>20</v>
      </c>
      <c r="K101">
        <v>58</v>
      </c>
      <c r="L101">
        <v>41</v>
      </c>
      <c r="M101">
        <v>82</v>
      </c>
      <c r="N101">
        <v>102</v>
      </c>
      <c r="O101">
        <v>283</v>
      </c>
      <c r="P101">
        <v>292</v>
      </c>
      <c r="Q101">
        <v>575</v>
      </c>
      <c r="R101">
        <v>575</v>
      </c>
      <c r="S101">
        <v>217</v>
      </c>
      <c r="T101">
        <v>41</v>
      </c>
      <c r="U101">
        <v>99</v>
      </c>
      <c r="V101">
        <v>184</v>
      </c>
      <c r="AE101">
        <v>34</v>
      </c>
    </row>
    <row r="102" spans="1:31">
      <c r="A102" t="s">
        <v>120</v>
      </c>
      <c r="B102">
        <v>1854</v>
      </c>
      <c r="C102">
        <v>5</v>
      </c>
      <c r="D102">
        <v>185405</v>
      </c>
      <c r="E102">
        <v>29</v>
      </c>
      <c r="F102">
        <v>13</v>
      </c>
      <c r="G102">
        <v>126</v>
      </c>
      <c r="H102">
        <v>98</v>
      </c>
      <c r="I102">
        <v>30</v>
      </c>
      <c r="J102">
        <v>22</v>
      </c>
      <c r="K102">
        <v>79</v>
      </c>
      <c r="L102">
        <v>48</v>
      </c>
      <c r="M102">
        <v>68</v>
      </c>
      <c r="N102">
        <v>95</v>
      </c>
      <c r="O102">
        <v>329</v>
      </c>
      <c r="P102">
        <v>279</v>
      </c>
      <c r="Q102">
        <v>608</v>
      </c>
      <c r="R102">
        <v>608</v>
      </c>
      <c r="S102">
        <v>224</v>
      </c>
      <c r="T102">
        <v>52</v>
      </c>
      <c r="U102">
        <v>127</v>
      </c>
      <c r="V102">
        <v>163</v>
      </c>
      <c r="AE102">
        <v>42</v>
      </c>
    </row>
    <row r="103" spans="1:31">
      <c r="A103" t="s">
        <v>120</v>
      </c>
      <c r="B103">
        <v>1854</v>
      </c>
      <c r="C103">
        <v>6</v>
      </c>
      <c r="D103">
        <v>185406</v>
      </c>
      <c r="E103">
        <v>33</v>
      </c>
      <c r="F103">
        <v>8</v>
      </c>
      <c r="G103">
        <v>134</v>
      </c>
      <c r="H103">
        <v>113</v>
      </c>
      <c r="I103">
        <v>20</v>
      </c>
      <c r="J103">
        <v>23</v>
      </c>
      <c r="K103">
        <v>71</v>
      </c>
      <c r="L103">
        <v>40</v>
      </c>
      <c r="M103">
        <v>56</v>
      </c>
      <c r="N103">
        <v>87</v>
      </c>
      <c r="O103">
        <v>304</v>
      </c>
      <c r="P103">
        <v>281</v>
      </c>
      <c r="Q103">
        <v>585</v>
      </c>
      <c r="R103">
        <v>585</v>
      </c>
      <c r="S103">
        <v>247</v>
      </c>
      <c r="T103">
        <v>43</v>
      </c>
      <c r="U103">
        <v>111</v>
      </c>
      <c r="V103">
        <v>143</v>
      </c>
      <c r="AE103">
        <v>41</v>
      </c>
    </row>
    <row r="104" spans="1:31">
      <c r="A104" t="s">
        <v>120</v>
      </c>
      <c r="B104">
        <v>1854</v>
      </c>
      <c r="C104">
        <v>7</v>
      </c>
      <c r="D104">
        <v>185407</v>
      </c>
      <c r="E104">
        <v>26</v>
      </c>
      <c r="F104">
        <v>11</v>
      </c>
      <c r="G104">
        <v>159</v>
      </c>
      <c r="H104">
        <v>112</v>
      </c>
      <c r="I104">
        <v>23</v>
      </c>
      <c r="J104">
        <v>22</v>
      </c>
      <c r="K104">
        <v>78</v>
      </c>
      <c r="L104">
        <v>57</v>
      </c>
      <c r="M104">
        <v>68</v>
      </c>
      <c r="N104">
        <v>77</v>
      </c>
      <c r="O104">
        <v>346</v>
      </c>
      <c r="P104">
        <v>287</v>
      </c>
      <c r="Q104">
        <v>633</v>
      </c>
      <c r="R104">
        <v>633</v>
      </c>
      <c r="S104">
        <v>271</v>
      </c>
      <c r="T104">
        <v>45</v>
      </c>
      <c r="U104">
        <v>135</v>
      </c>
      <c r="V104">
        <v>145</v>
      </c>
      <c r="AE104">
        <v>37</v>
      </c>
    </row>
    <row r="105" spans="1:31">
      <c r="A105" t="s">
        <v>120</v>
      </c>
      <c r="B105">
        <v>1854</v>
      </c>
      <c r="C105">
        <v>8</v>
      </c>
      <c r="D105">
        <v>185408</v>
      </c>
      <c r="E105">
        <v>31</v>
      </c>
      <c r="F105">
        <v>11</v>
      </c>
      <c r="G105">
        <v>154</v>
      </c>
      <c r="H105">
        <v>139</v>
      </c>
      <c r="I105">
        <v>25</v>
      </c>
      <c r="J105">
        <v>15</v>
      </c>
      <c r="K105">
        <v>62</v>
      </c>
      <c r="L105">
        <v>50</v>
      </c>
      <c r="M105">
        <v>59</v>
      </c>
      <c r="N105">
        <v>71</v>
      </c>
      <c r="O105">
        <v>322</v>
      </c>
      <c r="P105">
        <v>295</v>
      </c>
      <c r="Q105">
        <v>617</v>
      </c>
      <c r="R105">
        <v>617</v>
      </c>
      <c r="S105">
        <v>293</v>
      </c>
      <c r="T105">
        <v>40</v>
      </c>
      <c r="U105">
        <v>112</v>
      </c>
      <c r="V105">
        <v>130</v>
      </c>
      <c r="AE105">
        <v>42</v>
      </c>
    </row>
    <row r="106" spans="1:31">
      <c r="A106" t="s">
        <v>120</v>
      </c>
      <c r="B106">
        <v>1854</v>
      </c>
      <c r="C106">
        <v>9</v>
      </c>
      <c r="D106">
        <v>185409</v>
      </c>
      <c r="E106">
        <v>27</v>
      </c>
      <c r="F106">
        <v>5</v>
      </c>
      <c r="G106">
        <v>118</v>
      </c>
      <c r="H106">
        <v>138</v>
      </c>
      <c r="I106">
        <v>31</v>
      </c>
      <c r="J106">
        <v>13</v>
      </c>
      <c r="K106">
        <v>61</v>
      </c>
      <c r="L106">
        <v>36</v>
      </c>
      <c r="M106">
        <v>74</v>
      </c>
      <c r="N106">
        <v>70</v>
      </c>
      <c r="O106">
        <v>305</v>
      </c>
      <c r="P106">
        <v>268</v>
      </c>
      <c r="Q106">
        <v>575</v>
      </c>
      <c r="R106">
        <v>573</v>
      </c>
      <c r="S106">
        <v>256</v>
      </c>
      <c r="T106">
        <v>44</v>
      </c>
      <c r="U106">
        <v>97</v>
      </c>
      <c r="V106">
        <v>144</v>
      </c>
      <c r="AE106">
        <v>32</v>
      </c>
    </row>
    <row r="107" spans="1:31">
      <c r="A107" t="s">
        <v>120</v>
      </c>
      <c r="B107">
        <v>1854</v>
      </c>
      <c r="C107">
        <v>10</v>
      </c>
      <c r="D107">
        <v>185410</v>
      </c>
      <c r="E107">
        <v>36</v>
      </c>
      <c r="F107">
        <v>7</v>
      </c>
      <c r="G107">
        <v>137</v>
      </c>
      <c r="H107">
        <v>104</v>
      </c>
      <c r="I107">
        <v>23</v>
      </c>
      <c r="J107">
        <v>11</v>
      </c>
      <c r="K107">
        <v>64</v>
      </c>
      <c r="L107">
        <v>37</v>
      </c>
      <c r="M107">
        <v>70</v>
      </c>
      <c r="N107">
        <v>77</v>
      </c>
      <c r="O107">
        <v>315</v>
      </c>
      <c r="P107">
        <v>251</v>
      </c>
      <c r="Q107">
        <v>566</v>
      </c>
      <c r="R107">
        <v>566</v>
      </c>
      <c r="S107">
        <v>241</v>
      </c>
      <c r="T107">
        <v>34</v>
      </c>
      <c r="U107">
        <v>101</v>
      </c>
      <c r="V107">
        <v>147</v>
      </c>
      <c r="AE107">
        <v>43</v>
      </c>
    </row>
    <row r="108" spans="1:31">
      <c r="A108" t="s">
        <v>120</v>
      </c>
      <c r="B108">
        <v>1854</v>
      </c>
      <c r="C108">
        <v>11</v>
      </c>
      <c r="D108">
        <v>185411</v>
      </c>
      <c r="E108">
        <v>23</v>
      </c>
      <c r="F108">
        <v>15</v>
      </c>
      <c r="G108">
        <v>116</v>
      </c>
      <c r="H108">
        <v>120</v>
      </c>
      <c r="I108">
        <v>28</v>
      </c>
      <c r="J108">
        <v>8</v>
      </c>
      <c r="K108">
        <v>68</v>
      </c>
      <c r="L108">
        <v>45</v>
      </c>
      <c r="M108">
        <v>94</v>
      </c>
      <c r="N108">
        <v>96</v>
      </c>
      <c r="O108">
        <v>330</v>
      </c>
      <c r="P108">
        <v>283</v>
      </c>
      <c r="Q108">
        <v>613</v>
      </c>
      <c r="R108">
        <v>613</v>
      </c>
      <c r="S108">
        <v>236</v>
      </c>
      <c r="T108">
        <v>36</v>
      </c>
      <c r="U108">
        <v>113</v>
      </c>
      <c r="V108">
        <v>190</v>
      </c>
      <c r="AE108">
        <v>38</v>
      </c>
    </row>
    <row r="109" spans="1:31">
      <c r="A109" t="s">
        <v>120</v>
      </c>
      <c r="B109">
        <v>1854</v>
      </c>
      <c r="C109">
        <v>12</v>
      </c>
      <c r="D109">
        <v>185412</v>
      </c>
      <c r="E109">
        <v>33</v>
      </c>
      <c r="F109">
        <v>9</v>
      </c>
      <c r="G109">
        <v>129</v>
      </c>
      <c r="H109">
        <v>121</v>
      </c>
      <c r="I109">
        <v>23</v>
      </c>
      <c r="J109">
        <v>27</v>
      </c>
      <c r="K109">
        <v>55</v>
      </c>
      <c r="L109">
        <v>43</v>
      </c>
      <c r="M109">
        <v>100</v>
      </c>
      <c r="N109">
        <v>103</v>
      </c>
      <c r="O109">
        <v>331</v>
      </c>
      <c r="P109">
        <v>312</v>
      </c>
      <c r="Q109">
        <v>643</v>
      </c>
      <c r="R109">
        <v>643</v>
      </c>
      <c r="S109">
        <v>250</v>
      </c>
      <c r="T109">
        <v>50</v>
      </c>
      <c r="U109">
        <v>98</v>
      </c>
      <c r="V109">
        <v>203</v>
      </c>
      <c r="AE109">
        <v>42</v>
      </c>
    </row>
    <row r="110" spans="1:31">
      <c r="A110" t="s">
        <v>132</v>
      </c>
      <c r="B110">
        <v>1852</v>
      </c>
      <c r="C110">
        <v>1</v>
      </c>
      <c r="D110">
        <f>B110*100+C110</f>
        <v>185201</v>
      </c>
      <c r="E110">
        <v>155</v>
      </c>
      <c r="F110">
        <v>16</v>
      </c>
      <c r="G110">
        <v>386</v>
      </c>
      <c r="H110">
        <v>352</v>
      </c>
      <c r="I110">
        <v>64</v>
      </c>
      <c r="J110">
        <v>70</v>
      </c>
      <c r="K110">
        <v>123</v>
      </c>
      <c r="L110">
        <v>154</v>
      </c>
      <c r="M110">
        <v>389</v>
      </c>
      <c r="N110">
        <v>394</v>
      </c>
      <c r="O110">
        <v>1066</v>
      </c>
      <c r="P110">
        <v>1037</v>
      </c>
      <c r="Q110">
        <v>2103</v>
      </c>
      <c r="R110">
        <f>SUM(E110:N110)</f>
        <v>2103</v>
      </c>
    </row>
    <row r="111" spans="1:31">
      <c r="A111" t="s">
        <v>132</v>
      </c>
      <c r="B111">
        <v>1852</v>
      </c>
      <c r="C111">
        <v>2</v>
      </c>
      <c r="D111">
        <f t="shared" ref="D111:D145" si="4">B111*100+C111</f>
        <v>185202</v>
      </c>
      <c r="Q111">
        <v>1947</v>
      </c>
      <c r="R111">
        <f t="shared" ref="R111:R133" si="5">SUM(E111:N111)</f>
        <v>0</v>
      </c>
    </row>
    <row r="112" spans="1:31">
      <c r="A112" t="s">
        <v>132</v>
      </c>
      <c r="B112">
        <v>1852</v>
      </c>
      <c r="C112">
        <v>3</v>
      </c>
      <c r="D112">
        <f t="shared" si="4"/>
        <v>185203</v>
      </c>
      <c r="Q112">
        <v>2310</v>
      </c>
      <c r="R112">
        <f t="shared" si="5"/>
        <v>0</v>
      </c>
    </row>
    <row r="113" spans="1:18">
      <c r="A113" t="s">
        <v>132</v>
      </c>
      <c r="B113">
        <v>1852</v>
      </c>
      <c r="C113">
        <v>4</v>
      </c>
      <c r="D113">
        <f t="shared" si="4"/>
        <v>185204</v>
      </c>
      <c r="Q113">
        <v>2136</v>
      </c>
      <c r="R113">
        <f t="shared" si="5"/>
        <v>0</v>
      </c>
    </row>
    <row r="114" spans="1:18">
      <c r="A114" t="s">
        <v>132</v>
      </c>
      <c r="B114">
        <v>1852</v>
      </c>
      <c r="C114">
        <v>5</v>
      </c>
      <c r="D114">
        <f t="shared" si="4"/>
        <v>185205</v>
      </c>
      <c r="Q114">
        <v>2137</v>
      </c>
      <c r="R114">
        <f t="shared" si="5"/>
        <v>0</v>
      </c>
    </row>
    <row r="115" spans="1:18">
      <c r="A115" t="s">
        <v>132</v>
      </c>
      <c r="B115">
        <v>1852</v>
      </c>
      <c r="C115">
        <v>6</v>
      </c>
      <c r="D115">
        <f t="shared" si="4"/>
        <v>185206</v>
      </c>
      <c r="Q115">
        <v>1733</v>
      </c>
      <c r="R115">
        <f t="shared" si="5"/>
        <v>0</v>
      </c>
    </row>
    <row r="116" spans="1:18">
      <c r="A116" t="s">
        <v>132</v>
      </c>
      <c r="B116">
        <v>1852</v>
      </c>
      <c r="C116">
        <v>7</v>
      </c>
      <c r="D116">
        <f t="shared" si="4"/>
        <v>185207</v>
      </c>
      <c r="Q116">
        <v>1676</v>
      </c>
      <c r="R116">
        <f t="shared" si="5"/>
        <v>0</v>
      </c>
    </row>
    <row r="117" spans="1:18">
      <c r="A117" t="s">
        <v>132</v>
      </c>
      <c r="B117">
        <v>1852</v>
      </c>
      <c r="C117">
        <v>8</v>
      </c>
      <c r="D117">
        <f t="shared" si="4"/>
        <v>185208</v>
      </c>
      <c r="Q117">
        <v>1577</v>
      </c>
      <c r="R117">
        <f t="shared" si="5"/>
        <v>0</v>
      </c>
    </row>
    <row r="118" spans="1:18">
      <c r="A118" t="s">
        <v>132</v>
      </c>
      <c r="B118">
        <v>1852</v>
      </c>
      <c r="C118">
        <v>9</v>
      </c>
      <c r="D118">
        <f t="shared" si="4"/>
        <v>185209</v>
      </c>
      <c r="Q118">
        <v>1654</v>
      </c>
      <c r="R118">
        <f t="shared" si="5"/>
        <v>0</v>
      </c>
    </row>
    <row r="119" spans="1:18">
      <c r="A119" t="s">
        <v>132</v>
      </c>
      <c r="B119">
        <v>1852</v>
      </c>
      <c r="C119">
        <v>10</v>
      </c>
      <c r="D119">
        <f t="shared" si="4"/>
        <v>185210</v>
      </c>
      <c r="Q119">
        <v>1784</v>
      </c>
      <c r="R119">
        <f t="shared" si="5"/>
        <v>0</v>
      </c>
    </row>
    <row r="120" spans="1:18">
      <c r="A120" t="s">
        <v>132</v>
      </c>
      <c r="B120">
        <v>1852</v>
      </c>
      <c r="C120">
        <v>11</v>
      </c>
      <c r="D120">
        <f t="shared" si="4"/>
        <v>185211</v>
      </c>
      <c r="Q120">
        <v>1807</v>
      </c>
      <c r="R120">
        <f t="shared" si="5"/>
        <v>0</v>
      </c>
    </row>
    <row r="121" spans="1:18">
      <c r="A121" t="s">
        <v>132</v>
      </c>
      <c r="B121">
        <v>1852</v>
      </c>
      <c r="C121">
        <v>12</v>
      </c>
      <c r="D121">
        <f t="shared" si="4"/>
        <v>185212</v>
      </c>
      <c r="Q121">
        <v>1960</v>
      </c>
      <c r="R121">
        <f t="shared" si="5"/>
        <v>0</v>
      </c>
    </row>
    <row r="122" spans="1:18">
      <c r="A122" t="s">
        <v>132</v>
      </c>
      <c r="B122">
        <v>1853</v>
      </c>
      <c r="C122">
        <v>1</v>
      </c>
      <c r="D122">
        <f t="shared" si="4"/>
        <v>185301</v>
      </c>
      <c r="Q122">
        <v>2103</v>
      </c>
      <c r="R122">
        <f t="shared" si="5"/>
        <v>0</v>
      </c>
    </row>
    <row r="123" spans="1:18">
      <c r="A123" t="s">
        <v>132</v>
      </c>
      <c r="B123">
        <v>1853</v>
      </c>
      <c r="C123">
        <v>2</v>
      </c>
      <c r="D123">
        <f t="shared" si="4"/>
        <v>185302</v>
      </c>
      <c r="Q123">
        <v>2523</v>
      </c>
      <c r="R123">
        <f t="shared" si="5"/>
        <v>0</v>
      </c>
    </row>
    <row r="124" spans="1:18">
      <c r="A124" t="s">
        <v>132</v>
      </c>
      <c r="B124">
        <v>1853</v>
      </c>
      <c r="C124">
        <v>3</v>
      </c>
      <c r="D124">
        <f t="shared" si="4"/>
        <v>185303</v>
      </c>
      <c r="Q124">
        <v>2804</v>
      </c>
      <c r="R124">
        <f t="shared" si="5"/>
        <v>0</v>
      </c>
    </row>
    <row r="125" spans="1:18">
      <c r="A125" t="s">
        <v>132</v>
      </c>
      <c r="B125">
        <v>1853</v>
      </c>
      <c r="C125">
        <v>4</v>
      </c>
      <c r="D125">
        <f t="shared" si="4"/>
        <v>185304</v>
      </c>
      <c r="Q125">
        <v>2709</v>
      </c>
      <c r="R125">
        <f t="shared" si="5"/>
        <v>0</v>
      </c>
    </row>
    <row r="126" spans="1:18">
      <c r="A126" t="s">
        <v>132</v>
      </c>
      <c r="B126">
        <v>1853</v>
      </c>
      <c r="C126">
        <v>5</v>
      </c>
      <c r="D126">
        <f t="shared" si="4"/>
        <v>185305</v>
      </c>
      <c r="Q126">
        <v>2492</v>
      </c>
      <c r="R126">
        <f t="shared" si="5"/>
        <v>0</v>
      </c>
    </row>
    <row r="127" spans="1:18">
      <c r="A127" t="s">
        <v>132</v>
      </c>
      <c r="B127">
        <v>1853</v>
      </c>
      <c r="C127">
        <v>6</v>
      </c>
      <c r="D127">
        <f t="shared" si="4"/>
        <v>185306</v>
      </c>
      <c r="Q127">
        <v>2012</v>
      </c>
      <c r="R127">
        <f t="shared" si="5"/>
        <v>0</v>
      </c>
    </row>
    <row r="128" spans="1:18">
      <c r="A128" t="s">
        <v>132</v>
      </c>
      <c r="B128">
        <v>1853</v>
      </c>
      <c r="C128">
        <v>7</v>
      </c>
      <c r="D128">
        <f t="shared" si="4"/>
        <v>185307</v>
      </c>
      <c r="Q128">
        <v>2109</v>
      </c>
      <c r="R128">
        <f t="shared" si="5"/>
        <v>0</v>
      </c>
    </row>
    <row r="129" spans="1:18">
      <c r="A129" t="s">
        <v>132</v>
      </c>
      <c r="B129">
        <v>1853</v>
      </c>
      <c r="C129">
        <v>8</v>
      </c>
      <c r="D129">
        <f t="shared" si="4"/>
        <v>185308</v>
      </c>
      <c r="Q129">
        <v>2143</v>
      </c>
      <c r="R129">
        <f t="shared" si="5"/>
        <v>0</v>
      </c>
    </row>
    <row r="130" spans="1:18">
      <c r="A130" t="s">
        <v>132</v>
      </c>
      <c r="B130">
        <v>1853</v>
      </c>
      <c r="C130">
        <v>9</v>
      </c>
      <c r="D130">
        <f t="shared" si="4"/>
        <v>185309</v>
      </c>
      <c r="Q130">
        <v>1594</v>
      </c>
      <c r="R130">
        <f t="shared" si="5"/>
        <v>0</v>
      </c>
    </row>
    <row r="131" spans="1:18">
      <c r="A131" t="s">
        <v>132</v>
      </c>
      <c r="B131">
        <v>1853</v>
      </c>
      <c r="C131">
        <v>10</v>
      </c>
      <c r="D131">
        <f t="shared" si="4"/>
        <v>185310</v>
      </c>
      <c r="Q131">
        <v>1643</v>
      </c>
      <c r="R131">
        <f t="shared" si="5"/>
        <v>0</v>
      </c>
    </row>
    <row r="132" spans="1:18">
      <c r="A132" t="s">
        <v>132</v>
      </c>
      <c r="B132">
        <v>1853</v>
      </c>
      <c r="C132">
        <v>11</v>
      </c>
      <c r="D132">
        <f t="shared" si="4"/>
        <v>185311</v>
      </c>
      <c r="Q132">
        <v>1598</v>
      </c>
      <c r="R132">
        <f t="shared" si="5"/>
        <v>0</v>
      </c>
    </row>
    <row r="133" spans="1:18">
      <c r="A133" t="s">
        <v>132</v>
      </c>
      <c r="B133">
        <v>1853</v>
      </c>
      <c r="C133">
        <v>12</v>
      </c>
      <c r="D133">
        <f t="shared" si="4"/>
        <v>185312</v>
      </c>
      <c r="Q133">
        <v>1969</v>
      </c>
      <c r="R133">
        <f t="shared" si="5"/>
        <v>0</v>
      </c>
    </row>
    <row r="134" spans="1:18">
      <c r="A134" t="s">
        <v>132</v>
      </c>
      <c r="B134">
        <v>1854</v>
      </c>
      <c r="C134">
        <v>1</v>
      </c>
      <c r="D134">
        <f t="shared" si="4"/>
        <v>185401</v>
      </c>
      <c r="Q134">
        <v>2041</v>
      </c>
    </row>
    <row r="135" spans="1:18">
      <c r="A135" t="s">
        <v>132</v>
      </c>
      <c r="B135">
        <v>1854</v>
      </c>
      <c r="C135">
        <v>2</v>
      </c>
      <c r="D135">
        <f t="shared" si="4"/>
        <v>185402</v>
      </c>
      <c r="Q135">
        <v>1882</v>
      </c>
    </row>
    <row r="136" spans="1:18">
      <c r="A136" t="s">
        <v>132</v>
      </c>
      <c r="B136">
        <v>1854</v>
      </c>
      <c r="C136">
        <v>3</v>
      </c>
      <c r="D136">
        <f t="shared" si="4"/>
        <v>185403</v>
      </c>
      <c r="Q136">
        <v>2313</v>
      </c>
    </row>
    <row r="137" spans="1:18">
      <c r="A137" t="s">
        <v>132</v>
      </c>
      <c r="B137">
        <v>1854</v>
      </c>
      <c r="C137">
        <v>4</v>
      </c>
      <c r="D137">
        <f t="shared" si="4"/>
        <v>185404</v>
      </c>
      <c r="Q137">
        <v>2293</v>
      </c>
    </row>
    <row r="138" spans="1:18">
      <c r="A138" t="s">
        <v>132</v>
      </c>
      <c r="B138">
        <v>1854</v>
      </c>
      <c r="C138">
        <v>5</v>
      </c>
      <c r="D138">
        <f t="shared" si="4"/>
        <v>185405</v>
      </c>
      <c r="Q138">
        <v>2226</v>
      </c>
    </row>
    <row r="139" spans="1:18">
      <c r="A139" t="s">
        <v>132</v>
      </c>
      <c r="B139">
        <v>1854</v>
      </c>
      <c r="C139">
        <v>6</v>
      </c>
      <c r="D139">
        <f t="shared" si="4"/>
        <v>185406</v>
      </c>
      <c r="Q139">
        <v>1856</v>
      </c>
    </row>
    <row r="140" spans="1:18">
      <c r="A140" t="s">
        <v>132</v>
      </c>
      <c r="B140">
        <v>1854</v>
      </c>
      <c r="C140">
        <v>7</v>
      </c>
      <c r="D140">
        <f t="shared" si="4"/>
        <v>185407</v>
      </c>
      <c r="Q140">
        <v>1652</v>
      </c>
    </row>
    <row r="141" spans="1:18">
      <c r="A141" t="s">
        <v>132</v>
      </c>
      <c r="B141">
        <v>1854</v>
      </c>
      <c r="C141">
        <v>8</v>
      </c>
      <c r="D141">
        <f t="shared" si="4"/>
        <v>185408</v>
      </c>
      <c r="Q141">
        <v>1485</v>
      </c>
    </row>
    <row r="142" spans="1:18">
      <c r="A142" t="s">
        <v>132</v>
      </c>
      <c r="B142">
        <v>1854</v>
      </c>
      <c r="C142">
        <v>9</v>
      </c>
      <c r="D142">
        <f t="shared" si="4"/>
        <v>185409</v>
      </c>
      <c r="Q142">
        <v>1499</v>
      </c>
    </row>
    <row r="143" spans="1:18">
      <c r="A143" t="s">
        <v>132</v>
      </c>
      <c r="B143">
        <v>1854</v>
      </c>
      <c r="C143">
        <v>10</v>
      </c>
      <c r="D143">
        <f t="shared" si="4"/>
        <v>185410</v>
      </c>
      <c r="Q143">
        <v>1611</v>
      </c>
    </row>
    <row r="144" spans="1:18">
      <c r="A144" t="s">
        <v>132</v>
      </c>
      <c r="B144">
        <v>1854</v>
      </c>
      <c r="C144">
        <v>11</v>
      </c>
      <c r="D144">
        <f t="shared" si="4"/>
        <v>185411</v>
      </c>
      <c r="Q144">
        <v>1855</v>
      </c>
    </row>
    <row r="145" spans="1:17">
      <c r="A145" t="s">
        <v>132</v>
      </c>
      <c r="B145">
        <v>1854</v>
      </c>
      <c r="C145">
        <v>12</v>
      </c>
      <c r="D145">
        <f t="shared" si="4"/>
        <v>185412</v>
      </c>
      <c r="Q145">
        <v>2015</v>
      </c>
    </row>
  </sheetData>
  <sortState ref="A2:U109">
    <sortCondition descending="1" ref="A2:A109"/>
    <sortCondition ref="B2:B109"/>
    <sortCondition ref="C2:C109"/>
  </sortState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4"/>
  <sheetViews>
    <sheetView topLeftCell="T40" workbookViewId="0">
      <selection activeCell="AF63" sqref="AF63"/>
    </sheetView>
  </sheetViews>
  <sheetFormatPr baseColWidth="10" defaultColWidth="8.83203125" defaultRowHeight="14" x14ac:dyDescent="0"/>
  <cols>
    <col min="5" max="5" width="11.83203125" customWidth="1"/>
    <col min="7" max="7" width="10.6640625" customWidth="1"/>
    <col min="8" max="8" width="11.83203125" customWidth="1"/>
    <col min="32" max="32" width="12.33203125" customWidth="1"/>
    <col min="33" max="36" width="11.5" bestFit="1" customWidth="1"/>
  </cols>
  <sheetData>
    <row r="1" spans="7:25">
      <c r="G1" s="2" t="s">
        <v>12</v>
      </c>
      <c r="I1" s="2">
        <v>1860</v>
      </c>
      <c r="J1" s="2">
        <v>1870</v>
      </c>
      <c r="K1" s="2">
        <v>1880</v>
      </c>
      <c r="L1" s="2">
        <v>1890</v>
      </c>
      <c r="M1" s="2">
        <v>1901</v>
      </c>
      <c r="N1" s="2" t="s">
        <v>14</v>
      </c>
      <c r="O1" s="2"/>
      <c r="Q1" s="2" t="s">
        <v>13</v>
      </c>
      <c r="S1" s="2">
        <v>1860</v>
      </c>
      <c r="T1" s="2">
        <v>1870</v>
      </c>
      <c r="U1" s="2">
        <v>1880</v>
      </c>
      <c r="V1" s="2">
        <v>1890</v>
      </c>
      <c r="W1" s="2">
        <v>1901</v>
      </c>
      <c r="X1" s="2" t="s">
        <v>14</v>
      </c>
      <c r="Y1" s="2"/>
    </row>
    <row r="2" spans="7:25">
      <c r="H2" t="s">
        <v>7</v>
      </c>
      <c r="I2">
        <v>386748</v>
      </c>
      <c r="J2">
        <v>412685</v>
      </c>
      <c r="K2">
        <v>467352</v>
      </c>
      <c r="L2">
        <v>529166</v>
      </c>
      <c r="M2">
        <v>575119</v>
      </c>
      <c r="N2" s="1">
        <f>(M2-K2)/K2</f>
        <v>0.23059064687858402</v>
      </c>
      <c r="R2" t="s">
        <v>7</v>
      </c>
      <c r="U2">
        <v>52906</v>
      </c>
      <c r="W2">
        <v>95256</v>
      </c>
      <c r="X2" s="1">
        <f>(W2-U2)/U2</f>
        <v>0.80047631648584283</v>
      </c>
    </row>
    <row r="3" spans="7:25">
      <c r="H3" t="s">
        <v>10</v>
      </c>
      <c r="I3">
        <f>37097+9420+529+5+82708</f>
        <v>129759</v>
      </c>
      <c r="J3">
        <f>46705+10741+715+6+99587</f>
        <v>157754</v>
      </c>
      <c r="K3">
        <f>56143+13161+797+5+118433</f>
        <v>188539</v>
      </c>
      <c r="L3">
        <f>69909+16450+986+5+134412</f>
        <v>221762</v>
      </c>
      <c r="M3">
        <f>77824+20487+1033+141499</f>
        <v>240843</v>
      </c>
      <c r="N3" s="1">
        <f t="shared" ref="N3:N4" si="0">(M3-K3)/K3</f>
        <v>0.27741740435665829</v>
      </c>
      <c r="R3" t="s">
        <v>10</v>
      </c>
      <c r="U3">
        <f>13312+5328+1031+52</f>
        <v>19723</v>
      </c>
      <c r="W3">
        <f>22996+11177+2711+129</f>
        <v>37013</v>
      </c>
      <c r="X3" s="1">
        <f>(W3-U3)/U3</f>
        <v>0.87664148456117219</v>
      </c>
    </row>
    <row r="4" spans="7:25">
      <c r="H4" s="3" t="s">
        <v>8</v>
      </c>
      <c r="I4">
        <v>1600551</v>
      </c>
      <c r="J4">
        <v>1784741</v>
      </c>
      <c r="K4">
        <v>1969639</v>
      </c>
      <c r="L4">
        <v>2172380</v>
      </c>
      <c r="M4">
        <v>2449540</v>
      </c>
      <c r="N4" s="1">
        <f t="shared" si="0"/>
        <v>0.2436492169377231</v>
      </c>
      <c r="R4" s="3" t="s">
        <v>8</v>
      </c>
      <c r="U4">
        <v>261360</v>
      </c>
      <c r="W4">
        <v>476806</v>
      </c>
      <c r="X4" s="1">
        <f>(W4-U4)/U4</f>
        <v>0.82432659932659935</v>
      </c>
    </row>
    <row r="5" spans="7:25">
      <c r="H5" t="s">
        <v>9</v>
      </c>
      <c r="I5" s="1">
        <f>I2/I4</f>
        <v>0.24163428719234814</v>
      </c>
      <c r="J5" s="1">
        <f>J2/J4</f>
        <v>0.23122962939720665</v>
      </c>
      <c r="K5" s="1">
        <f>K2/K4</f>
        <v>0.23727799865863744</v>
      </c>
      <c r="L5" s="1">
        <f>L2/L4</f>
        <v>0.24358813835516807</v>
      </c>
      <c r="M5" s="1">
        <f>M2/M4</f>
        <v>0.23478653134874303</v>
      </c>
      <c r="R5" t="s">
        <v>9</v>
      </c>
      <c r="S5" s="1"/>
      <c r="T5" s="1"/>
      <c r="U5" s="1">
        <f>U2/U4</f>
        <v>0.20242577288031832</v>
      </c>
      <c r="V5" s="1"/>
      <c r="W5" s="1">
        <f>W2/W4</f>
        <v>0.1997793651925521</v>
      </c>
    </row>
    <row r="6" spans="7:25">
      <c r="H6" t="s">
        <v>11</v>
      </c>
      <c r="I6" s="1">
        <f>I3/I4</f>
        <v>8.1071456017334037E-2</v>
      </c>
      <c r="J6" s="1">
        <f t="shared" ref="J6:M6" si="1">J3/J4</f>
        <v>8.8390416312506964E-2</v>
      </c>
      <c r="K6" s="1">
        <f t="shared" si="1"/>
        <v>9.5722617190256695E-2</v>
      </c>
      <c r="L6" s="1">
        <f t="shared" si="1"/>
        <v>0.10208250858505417</v>
      </c>
      <c r="M6" s="1">
        <f t="shared" si="1"/>
        <v>9.8321725711766297E-2</v>
      </c>
      <c r="R6" t="s">
        <v>11</v>
      </c>
      <c r="S6" s="1"/>
      <c r="T6" s="1"/>
      <c r="U6" s="1">
        <f t="shared" ref="U6:W6" si="2">U3/U4</f>
        <v>7.5462962962962968E-2</v>
      </c>
      <c r="V6" s="1"/>
      <c r="W6" s="1">
        <f t="shared" si="2"/>
        <v>7.762695939228953E-2</v>
      </c>
    </row>
    <row r="17" spans="2:36">
      <c r="AF17" t="s">
        <v>196</v>
      </c>
    </row>
    <row r="18" spans="2:36">
      <c r="AF18" t="s">
        <v>197</v>
      </c>
    </row>
    <row r="19" spans="2:36">
      <c r="AE19" t="s">
        <v>175</v>
      </c>
      <c r="AF19">
        <v>1853</v>
      </c>
      <c r="AG19">
        <v>1801</v>
      </c>
      <c r="AH19">
        <v>1840</v>
      </c>
      <c r="AI19">
        <v>1880</v>
      </c>
      <c r="AJ19">
        <v>1901</v>
      </c>
    </row>
    <row r="20" spans="2:36">
      <c r="AE20" t="s">
        <v>7</v>
      </c>
      <c r="AF20" s="18">
        <f t="shared" ref="AF20:AF33" si="3">(AI20-AH20)/40*13+AH20</f>
        <v>32150.050000000003</v>
      </c>
      <c r="AG20">
        <v>18978</v>
      </c>
      <c r="AH20">
        <v>22142</v>
      </c>
      <c r="AI20">
        <v>52936</v>
      </c>
      <c r="AJ20">
        <v>96256</v>
      </c>
    </row>
    <row r="21" spans="2:36">
      <c r="AE21" s="15" t="s">
        <v>165</v>
      </c>
      <c r="AF21" s="18">
        <f t="shared" si="3"/>
        <v>13358.45</v>
      </c>
      <c r="AG21">
        <v>15387</v>
      </c>
      <c r="AH21">
        <v>9788</v>
      </c>
      <c r="AI21">
        <v>20774</v>
      </c>
      <c r="AJ21">
        <v>42828</v>
      </c>
    </row>
    <row r="22" spans="2:36">
      <c r="AE22" s="8" t="s">
        <v>166</v>
      </c>
      <c r="AF22" s="18">
        <f t="shared" si="3"/>
        <v>14552.35</v>
      </c>
      <c r="AG22">
        <v>22187</v>
      </c>
      <c r="AH22">
        <v>11407</v>
      </c>
      <c r="AI22">
        <v>21085</v>
      </c>
      <c r="AJ22">
        <v>42174</v>
      </c>
    </row>
    <row r="23" spans="2:36">
      <c r="AE23" s="8" t="s">
        <v>167</v>
      </c>
      <c r="AF23" s="18">
        <f t="shared" si="3"/>
        <v>36386.375</v>
      </c>
      <c r="AG23">
        <v>16628</v>
      </c>
      <c r="AH23">
        <v>28120</v>
      </c>
      <c r="AI23">
        <v>53555</v>
      </c>
      <c r="AJ23">
        <v>90843</v>
      </c>
    </row>
    <row r="24" spans="2:36">
      <c r="AE24" s="8" t="s">
        <v>168</v>
      </c>
      <c r="AF24" s="18">
        <f t="shared" si="3"/>
        <v>26634.6</v>
      </c>
      <c r="AG24">
        <v>12690</v>
      </c>
      <c r="AH24">
        <v>19417</v>
      </c>
      <c r="AI24">
        <v>41625</v>
      </c>
      <c r="AJ24">
        <v>71656</v>
      </c>
    </row>
    <row r="25" spans="2:36">
      <c r="AE25" s="8" t="s">
        <v>169</v>
      </c>
      <c r="AF25" s="18">
        <f t="shared" si="3"/>
        <v>18691.825000000001</v>
      </c>
      <c r="AG25">
        <v>8389</v>
      </c>
      <c r="AH25">
        <v>13277</v>
      </c>
      <c r="AI25">
        <v>29938</v>
      </c>
      <c r="AJ25">
        <v>57795</v>
      </c>
    </row>
    <row r="26" spans="2:36">
      <c r="AE26" s="8" t="s">
        <v>170</v>
      </c>
      <c r="AF26" s="18">
        <f t="shared" si="3"/>
        <v>12876.025</v>
      </c>
      <c r="AG26">
        <v>4463</v>
      </c>
      <c r="AH26">
        <v>8821</v>
      </c>
      <c r="AI26">
        <v>21298</v>
      </c>
      <c r="AJ26">
        <v>37422</v>
      </c>
    </row>
    <row r="27" spans="2:36">
      <c r="AE27" s="8" t="s">
        <v>171</v>
      </c>
      <c r="AF27" s="18">
        <f t="shared" si="3"/>
        <v>7878.25</v>
      </c>
      <c r="AG27">
        <v>1837</v>
      </c>
      <c r="AH27">
        <v>5262</v>
      </c>
      <c r="AI27">
        <v>13312</v>
      </c>
      <c r="AJ27">
        <v>22996</v>
      </c>
    </row>
    <row r="28" spans="2:36">
      <c r="AE28" s="8" t="s">
        <v>172</v>
      </c>
      <c r="AF28" s="18">
        <f t="shared" si="3"/>
        <v>3171.375</v>
      </c>
      <c r="AG28">
        <v>386</v>
      </c>
      <c r="AH28">
        <v>2133</v>
      </c>
      <c r="AI28">
        <v>5328</v>
      </c>
      <c r="AJ28">
        <v>11177</v>
      </c>
    </row>
    <row r="29" spans="2:36">
      <c r="AE29" s="8" t="s">
        <v>173</v>
      </c>
      <c r="AF29" s="18">
        <f t="shared" si="3"/>
        <v>628.02499999999998</v>
      </c>
      <c r="AG29">
        <v>30</v>
      </c>
      <c r="AH29">
        <v>434</v>
      </c>
      <c r="AI29">
        <v>1031</v>
      </c>
      <c r="AJ29">
        <v>2711</v>
      </c>
    </row>
    <row r="30" spans="2:36">
      <c r="C30" t="s">
        <v>3</v>
      </c>
      <c r="E30">
        <v>1852.5</v>
      </c>
      <c r="AE30" s="8" t="s">
        <v>174</v>
      </c>
      <c r="AF30" s="18">
        <f t="shared" si="3"/>
        <v>28.375</v>
      </c>
      <c r="AG30">
        <v>0</v>
      </c>
      <c r="AH30">
        <v>17</v>
      </c>
      <c r="AI30">
        <v>52</v>
      </c>
      <c r="AJ30">
        <v>129</v>
      </c>
    </row>
    <row r="31" spans="2:36">
      <c r="C31">
        <v>1850</v>
      </c>
      <c r="D31">
        <v>1855</v>
      </c>
      <c r="E31" t="s">
        <v>164</v>
      </c>
      <c r="AE31" s="8" t="s">
        <v>101</v>
      </c>
      <c r="AF31" s="18">
        <f t="shared" si="3"/>
        <v>0.67500000000000004</v>
      </c>
      <c r="AG31">
        <v>0</v>
      </c>
      <c r="AH31">
        <v>1</v>
      </c>
      <c r="AI31">
        <v>0</v>
      </c>
      <c r="AJ31">
        <v>0</v>
      </c>
    </row>
    <row r="32" spans="2:36">
      <c r="B32" t="s">
        <v>7</v>
      </c>
      <c r="C32">
        <v>326482</v>
      </c>
      <c r="D32">
        <v>352719</v>
      </c>
      <c r="E32">
        <f>(C32+D32)/2</f>
        <v>339600.5</v>
      </c>
      <c r="AE32" t="s">
        <v>102</v>
      </c>
      <c r="AF32" s="18">
        <f t="shared" si="3"/>
        <v>138.45000000000002</v>
      </c>
      <c r="AG32">
        <v>0</v>
      </c>
      <c r="AH32">
        <v>0</v>
      </c>
      <c r="AI32">
        <v>426</v>
      </c>
      <c r="AJ32">
        <v>1819</v>
      </c>
    </row>
    <row r="33" spans="2:36">
      <c r="B33" s="8" t="s">
        <v>92</v>
      </c>
      <c r="C33">
        <v>266118</v>
      </c>
      <c r="D33">
        <v>285154</v>
      </c>
      <c r="E33">
        <f t="shared" ref="E33:E44" si="4">(C33+D33)/2</f>
        <v>275636</v>
      </c>
      <c r="AE33" s="2" t="s">
        <v>8</v>
      </c>
      <c r="AF33" s="16">
        <f t="shared" si="3"/>
        <v>166494.82500000001</v>
      </c>
      <c r="AG33" s="16">
        <v>100975</v>
      </c>
      <c r="AH33" s="16">
        <v>120819</v>
      </c>
      <c r="AI33" s="16">
        <v>261360</v>
      </c>
      <c r="AJ33" s="16">
        <v>476806</v>
      </c>
    </row>
    <row r="34" spans="2:36">
      <c r="B34" s="8" t="s">
        <v>93</v>
      </c>
      <c r="C34">
        <v>238932</v>
      </c>
      <c r="D34">
        <v>242154</v>
      </c>
      <c r="E34">
        <f t="shared" si="4"/>
        <v>240543</v>
      </c>
    </row>
    <row r="35" spans="2:36">
      <c r="B35" s="8" t="s">
        <v>94</v>
      </c>
      <c r="C35">
        <v>195344</v>
      </c>
      <c r="D35">
        <v>218051</v>
      </c>
      <c r="E35">
        <f t="shared" si="4"/>
        <v>206697.5</v>
      </c>
    </row>
    <row r="36" spans="2:36">
      <c r="B36" s="8" t="s">
        <v>95</v>
      </c>
      <c r="C36">
        <v>154997</v>
      </c>
      <c r="D36">
        <v>157042</v>
      </c>
      <c r="E36">
        <f t="shared" si="4"/>
        <v>156019.5</v>
      </c>
    </row>
    <row r="37" spans="2:36">
      <c r="B37" s="8" t="s">
        <v>96</v>
      </c>
      <c r="C37">
        <v>110927</v>
      </c>
      <c r="D37">
        <v>122715</v>
      </c>
      <c r="E37">
        <f t="shared" si="4"/>
        <v>116821</v>
      </c>
    </row>
    <row r="38" spans="2:36">
      <c r="B38" s="8" t="s">
        <v>97</v>
      </c>
      <c r="C38">
        <v>70957</v>
      </c>
      <c r="D38">
        <v>75089</v>
      </c>
      <c r="E38">
        <f t="shared" si="4"/>
        <v>73023</v>
      </c>
    </row>
    <row r="39" spans="2:36">
      <c r="B39" s="8" t="s">
        <v>98</v>
      </c>
      <c r="C39">
        <v>35181</v>
      </c>
      <c r="D39">
        <v>37475</v>
      </c>
      <c r="E39">
        <f t="shared" si="4"/>
        <v>36328</v>
      </c>
    </row>
    <row r="40" spans="2:36">
      <c r="B40" s="8" t="s">
        <v>99</v>
      </c>
      <c r="C40">
        <v>8258</v>
      </c>
      <c r="D40">
        <v>8499</v>
      </c>
      <c r="E40">
        <f t="shared" si="4"/>
        <v>8378.5</v>
      </c>
    </row>
    <row r="41" spans="2:36">
      <c r="B41" t="s">
        <v>100</v>
      </c>
      <c r="C41">
        <v>542</v>
      </c>
      <c r="D41">
        <v>579</v>
      </c>
      <c r="E41">
        <f t="shared" si="4"/>
        <v>560.5</v>
      </c>
    </row>
    <row r="42" spans="2:36">
      <c r="B42" t="s">
        <v>101</v>
      </c>
      <c r="C42">
        <v>9</v>
      </c>
      <c r="D42">
        <v>6</v>
      </c>
      <c r="E42">
        <f t="shared" si="4"/>
        <v>7.5</v>
      </c>
    </row>
    <row r="43" spans="2:36">
      <c r="B43" t="s">
        <v>102</v>
      </c>
      <c r="C43">
        <v>0</v>
      </c>
      <c r="D43">
        <v>0</v>
      </c>
      <c r="E43">
        <f t="shared" si="4"/>
        <v>0</v>
      </c>
    </row>
    <row r="44" spans="2:36">
      <c r="B44" t="s">
        <v>103</v>
      </c>
      <c r="C44">
        <v>1407747</v>
      </c>
      <c r="D44">
        <v>1499850</v>
      </c>
      <c r="E44">
        <f t="shared" si="4"/>
        <v>1453798.5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J20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0:P17"/>
  <sheetViews>
    <sheetView workbookViewId="0">
      <selection activeCell="K6" sqref="K6"/>
    </sheetView>
  </sheetViews>
  <sheetFormatPr baseColWidth="10" defaultColWidth="8.83203125" defaultRowHeight="14" x14ac:dyDescent="0"/>
  <cols>
    <col min="11" max="11" width="12.1640625" customWidth="1"/>
    <col min="12" max="12" width="16.1640625" customWidth="1"/>
  </cols>
  <sheetData>
    <row r="10" spans="11:16">
      <c r="L10" t="s">
        <v>65</v>
      </c>
      <c r="M10" t="s">
        <v>56</v>
      </c>
      <c r="N10" t="s">
        <v>57</v>
      </c>
      <c r="O10" t="s">
        <v>66</v>
      </c>
    </row>
    <row r="11" spans="11:16">
      <c r="K11" t="s">
        <v>71</v>
      </c>
      <c r="L11" t="s">
        <v>72</v>
      </c>
    </row>
    <row r="12" spans="11:16">
      <c r="K12" t="s">
        <v>73</v>
      </c>
      <c r="L12" t="s">
        <v>74</v>
      </c>
    </row>
    <row r="13" spans="11:16">
      <c r="K13" t="s">
        <v>76</v>
      </c>
      <c r="L13" t="s">
        <v>75</v>
      </c>
      <c r="P13" t="s">
        <v>77</v>
      </c>
    </row>
    <row r="14" spans="11:16">
      <c r="K14">
        <v>1831</v>
      </c>
      <c r="L14" t="s">
        <v>64</v>
      </c>
      <c r="M14">
        <v>69000</v>
      </c>
      <c r="N14">
        <v>4200</v>
      </c>
      <c r="O14" s="1">
        <f>N14/M14</f>
        <v>6.0869565217391307E-2</v>
      </c>
    </row>
    <row r="15" spans="11:16">
      <c r="K15" t="s">
        <v>67</v>
      </c>
      <c r="L15" t="s">
        <v>68</v>
      </c>
      <c r="M15">
        <v>17000</v>
      </c>
    </row>
    <row r="16" spans="11:16">
      <c r="K16" t="s">
        <v>69</v>
      </c>
      <c r="L16" t="s">
        <v>70</v>
      </c>
    </row>
    <row r="17" spans="11:14">
      <c r="K17">
        <v>1853</v>
      </c>
      <c r="L17" t="s">
        <v>78</v>
      </c>
      <c r="N17">
        <v>6000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L18" sqref="L18"/>
    </sheetView>
  </sheetViews>
  <sheetFormatPr baseColWidth="10" defaultColWidth="8.83203125" defaultRowHeight="14" x14ac:dyDescent="0"/>
  <sheetData>
    <row r="1" spans="2:15">
      <c r="B1" s="2" t="s">
        <v>32</v>
      </c>
    </row>
    <row r="2" spans="2:15">
      <c r="K2" s="2" t="s">
        <v>33</v>
      </c>
    </row>
    <row r="3" spans="2:15">
      <c r="K3" t="s">
        <v>36</v>
      </c>
      <c r="L3" t="s">
        <v>37</v>
      </c>
      <c r="M3" t="s">
        <v>38</v>
      </c>
      <c r="N3" t="s">
        <v>39</v>
      </c>
    </row>
    <row r="4" spans="2:15">
      <c r="K4">
        <v>1801</v>
      </c>
      <c r="L4" t="s">
        <v>42</v>
      </c>
      <c r="M4">
        <v>500</v>
      </c>
      <c r="O4" t="s">
        <v>43</v>
      </c>
    </row>
    <row r="5" spans="2:15">
      <c r="K5">
        <v>1802</v>
      </c>
      <c r="M5">
        <v>100</v>
      </c>
      <c r="O5" t="s">
        <v>41</v>
      </c>
    </row>
    <row r="6" spans="2:15">
      <c r="K6" t="s">
        <v>44</v>
      </c>
      <c r="L6">
        <v>0</v>
      </c>
      <c r="M6">
        <v>0</v>
      </c>
    </row>
    <row r="7" spans="2:15">
      <c r="K7" t="s">
        <v>45</v>
      </c>
      <c r="L7" t="s">
        <v>46</v>
      </c>
    </row>
    <row r="8" spans="2:15">
      <c r="K8">
        <v>1835</v>
      </c>
      <c r="L8">
        <v>10000</v>
      </c>
      <c r="M8">
        <v>444</v>
      </c>
      <c r="N8" s="1">
        <f>M8/L8</f>
        <v>4.4400000000000002E-2</v>
      </c>
      <c r="O8" t="s">
        <v>47</v>
      </c>
    </row>
    <row r="9" spans="2:15">
      <c r="K9" t="s">
        <v>48</v>
      </c>
      <c r="M9">
        <v>230</v>
      </c>
    </row>
    <row r="10" spans="2:15">
      <c r="K10" t="s">
        <v>34</v>
      </c>
      <c r="L10">
        <f>2300</f>
        <v>2300</v>
      </c>
      <c r="M10">
        <f>79+185</f>
        <v>264</v>
      </c>
      <c r="N10" s="1">
        <f>M10/L10</f>
        <v>0.11478260869565217</v>
      </c>
    </row>
    <row r="11" spans="2:15">
      <c r="K11" t="s">
        <v>35</v>
      </c>
      <c r="L11">
        <f>1677+1791+1179+4426</f>
        <v>9073</v>
      </c>
      <c r="M11">
        <f>89+172+110+405</f>
        <v>776</v>
      </c>
      <c r="N11" s="1">
        <f>M11/L11</f>
        <v>8.5528491127521214E-2</v>
      </c>
    </row>
    <row r="12" spans="2:15">
      <c r="K12">
        <v>1875</v>
      </c>
      <c r="L12">
        <v>2924</v>
      </c>
      <c r="M12">
        <v>394</v>
      </c>
      <c r="N12" s="1">
        <f>M12/L12</f>
        <v>0.13474692202462379</v>
      </c>
    </row>
    <row r="13" spans="2:15">
      <c r="K13" t="s">
        <v>40</v>
      </c>
      <c r="L13">
        <f>157+148</f>
        <v>305</v>
      </c>
      <c r="M13">
        <f>19</f>
        <v>19</v>
      </c>
      <c r="N13" s="1">
        <f>M13/L13</f>
        <v>6.2295081967213117E-2</v>
      </c>
    </row>
    <row r="14" spans="2:15">
      <c r="K14">
        <v>1885</v>
      </c>
      <c r="L14">
        <v>138</v>
      </c>
      <c r="M14">
        <v>23</v>
      </c>
      <c r="N14" s="1">
        <f t="shared" ref="N14:N15" si="0">M14/L14</f>
        <v>0.16666666666666666</v>
      </c>
    </row>
    <row r="15" spans="2:15">
      <c r="K15">
        <v>1891</v>
      </c>
      <c r="L15">
        <v>133</v>
      </c>
      <c r="M15">
        <v>12</v>
      </c>
      <c r="N15" s="1">
        <f t="shared" si="0"/>
        <v>9.0225563909774431E-2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Find literature</vt:lpstr>
      <vt:lpstr>Befolkningstal</vt:lpstr>
      <vt:lpstr>Pivot</vt:lpstr>
      <vt:lpstr>Cholera age-year-city</vt:lpstr>
      <vt:lpstr>Cholera 1853 ACmort</vt:lpstr>
      <vt:lpstr>Aldersfordeling</vt:lpstr>
      <vt:lpstr>Barselsfeber</vt:lpstr>
      <vt:lpstr>Malaria,oversigt</vt:lpstr>
      <vt:lpstr>Kopper</vt:lpstr>
      <vt:lpstr>Typhus, Cholera</vt:lpstr>
      <vt:lpstr>diphtheria</vt:lpstr>
      <vt:lpstr>d 13yr 1876-03 cause, gend, age</vt:lpstr>
      <vt:lpstr>doede annual by cause</vt:lpstr>
      <vt:lpstr>Doede per maaned</vt:lpstr>
      <vt:lpstr>Doede boern u5, by vs land</vt:lpstr>
      <vt:lpstr>Doede aldersfordeling</vt:lpstr>
      <vt:lpstr>Moedres alder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Matthew Phelps</cp:lastModifiedBy>
  <dcterms:created xsi:type="dcterms:W3CDTF">2013-02-13T12:00:19Z</dcterms:created>
  <dcterms:modified xsi:type="dcterms:W3CDTF">2014-11-15T09:59:24Z</dcterms:modified>
</cp:coreProperties>
</file>