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240" windowHeight="8355" tabRatio="868"/>
  </bookViews>
  <sheets>
    <sheet name="NOTES" sheetId="28" r:id="rId1"/>
    <sheet name="Table 1" sheetId="4" r:id="rId2"/>
    <sheet name="Table 2" sheetId="3" r:id="rId3"/>
    <sheet name="Table 3" sheetId="7" r:id="rId4"/>
    <sheet name="Table 4" sheetId="8" r:id="rId5"/>
    <sheet name="Table 5" sheetId="12" r:id="rId6"/>
    <sheet name="Table 6" sheetId="13" r:id="rId7"/>
    <sheet name="Table 7" sheetId="10" r:id="rId8"/>
    <sheet name="Table 8" sheetId="11" r:id="rId9"/>
    <sheet name="Table 9" sheetId="9" r:id="rId10"/>
    <sheet name="Table 10" sheetId="5" r:id="rId11"/>
    <sheet name="Table 11" sheetId="6" r:id="rId12"/>
    <sheet name="Table 12" sheetId="17" r:id="rId13"/>
    <sheet name="Table 12a" sheetId="18" r:id="rId14"/>
    <sheet name="Table 13" sheetId="19" r:id="rId15"/>
    <sheet name="Table 13a" sheetId="20" r:id="rId16"/>
    <sheet name="Table 14" sheetId="15" r:id="rId17"/>
    <sheet name="Table 15" sheetId="16" r:id="rId18"/>
    <sheet name="Table 16" sheetId="21" r:id="rId19"/>
    <sheet name="Table 17" sheetId="22" r:id="rId20"/>
    <sheet name="Table 18" sheetId="23" r:id="rId21"/>
    <sheet name="Table 19" sheetId="24" r:id="rId22"/>
    <sheet name="Table 20" sheetId="25" r:id="rId23"/>
    <sheet name="Table 21" sheetId="26" r:id="rId24"/>
    <sheet name="Table 22" sheetId="27" r:id="rId25"/>
  </sheets>
  <definedNames>
    <definedName name="\S" localSheetId="16">'Table 14'!#REF!</definedName>
    <definedName name="\S" localSheetId="17">'Table 15'!#REF!</definedName>
    <definedName name="\S" localSheetId="5">'Table 5'!$J$2</definedName>
    <definedName name="\S" localSheetId="6">'Table 6'!#REF!</definedName>
    <definedName name="\S" localSheetId="9">'Table 9'!$N$2</definedName>
    <definedName name="\S">'Table 10'!#REF!</definedName>
    <definedName name="_5">'Table 6'!#REF!</definedName>
    <definedName name="aGE">#REF!</definedName>
    <definedName name="AgeW">#REF!</definedName>
    <definedName name="APR2OR">#REF!</definedName>
    <definedName name="APR2RE">#REF!</definedName>
    <definedName name="APROR">#REF!</definedName>
    <definedName name="APRRE">#REF!</definedName>
    <definedName name="AUGOR">#REF!</definedName>
    <definedName name="AUGRE">#REF!</definedName>
    <definedName name="AvAgeW2010">#REF!</definedName>
    <definedName name="AveAGE">#REF!</definedName>
    <definedName name="AveAgeW">#REF!</definedName>
    <definedName name="CERT">#REF!</definedName>
    <definedName name="DECOR">#REF!</definedName>
    <definedName name="DECRE">#REF!</definedName>
    <definedName name="ESTIMATED_ACTIVE_WOMEN_AIRMEN_CERTIFICATES_HELD">'Table 2'!$A$2</definedName>
    <definedName name="FEB2OR">#REF!</definedName>
    <definedName name="FEB2RE">#REF!</definedName>
    <definedName name="FEBOR">#REF!</definedName>
    <definedName name="FEBRE">#REF!</definedName>
    <definedName name="ForTable4">'Table 3'!$A$7:$B$58</definedName>
    <definedName name="FSDO">#REF!</definedName>
    <definedName name="InstrumentMaster">#REF!</definedName>
    <definedName name="JAN2OR">#REF!</definedName>
    <definedName name="JAN2RE">#REF!</definedName>
    <definedName name="JANOR">#REF!</definedName>
    <definedName name="JANRE">#REF!</definedName>
    <definedName name="JULOR">#REF!</definedName>
    <definedName name="JULRE">#REF!</definedName>
    <definedName name="JUNOR">#REF!</definedName>
    <definedName name="JUNRE">#REF!</definedName>
    <definedName name="MAR2OR">#REF!</definedName>
    <definedName name="MAR2RE">#REF!</definedName>
    <definedName name="MAROR">#REF!</definedName>
    <definedName name="MARRE">#REF!</definedName>
    <definedName name="Master4T1pl">#REF!</definedName>
    <definedName name="MAYOR">#REF!</definedName>
    <definedName name="MAYRE">#REF!</definedName>
    <definedName name="NonPilot">#REF!</definedName>
    <definedName name="NonPilotandWomen">#REF!</definedName>
    <definedName name="NOVOR">#REF!</definedName>
    <definedName name="NOVRE">#REF!</definedName>
    <definedName name="OCTOR">#REF!</definedName>
    <definedName name="OCTRE">#REF!</definedName>
    <definedName name="_xlnm.Print_Area" localSheetId="0">NOTES!$A$1:$B$34</definedName>
    <definedName name="_xlnm.Print_Area" localSheetId="1">'Table 1'!$A$1:$L$45</definedName>
    <definedName name="_xlnm.Print_Area" localSheetId="10">'Table 10'!$A$1:$J$47</definedName>
    <definedName name="_xlnm.Print_Area" localSheetId="11">'Table 11'!$A$1:$F$24</definedName>
    <definedName name="_xlnm.Print_Area" localSheetId="12">'Table 12'!$A$1:$I$30</definedName>
    <definedName name="_xlnm.Print_Area" localSheetId="13">'Table 12a'!$A$1:$I$30</definedName>
    <definedName name="_xlnm.Print_Area" localSheetId="14">'Table 13'!$A$1:$H$28</definedName>
    <definedName name="_xlnm.Print_Area" localSheetId="15">'Table 13a'!$A$1:$H$19</definedName>
    <definedName name="_xlnm.Print_Area" localSheetId="16">'Table 14'!$A$1:$J$90</definedName>
    <definedName name="_xlnm.Print_Area" localSheetId="17">'Table 15'!$A$1:$J$89</definedName>
    <definedName name="_xlnm.Print_Area" localSheetId="18">'Table 16'!$A$1:$J$40</definedName>
    <definedName name="_xlnm.Print_Area" localSheetId="19">'Table 17'!$A$1:$N$39</definedName>
    <definedName name="_xlnm.Print_Area" localSheetId="20">'Table 18'!$A$1:$N$41</definedName>
    <definedName name="_xlnm.Print_Area" localSheetId="21">'Table 19'!$A$1:$I$31</definedName>
    <definedName name="_xlnm.Print_Area" localSheetId="2">'Table 2'!$A$1:$N$36</definedName>
    <definedName name="_xlnm.Print_Area" localSheetId="22">'Table 20'!$A$1:$I$37</definedName>
    <definedName name="_xlnm.Print_Area" localSheetId="23">'Table 21'!$A$1:$L$11</definedName>
    <definedName name="_xlnm.Print_Area" localSheetId="24">'Table 22'!$A$1:$N$21</definedName>
    <definedName name="_xlnm.Print_Area" localSheetId="3">'Table 3'!$A$1:$K$70</definedName>
    <definedName name="_xlnm.Print_Area" localSheetId="4">'Table 4'!$A$7:$N$72</definedName>
    <definedName name="_xlnm.Print_Area" localSheetId="5">'Table 5'!$A$7:$H$88</definedName>
    <definedName name="_xlnm.Print_Area" localSheetId="6">'Table 6'!$A$7:$H$87</definedName>
    <definedName name="_xlnm.Print_Area" localSheetId="7">'Table 7'!$A$1:$N$40</definedName>
    <definedName name="_xlnm.Print_Area" localSheetId="8">'Table 8'!$A$1:$N$31</definedName>
    <definedName name="_xlnm.Print_Area" localSheetId="9">'Table 9'!$A$1:$K$67</definedName>
    <definedName name="_xlnm.Print_Titles" localSheetId="10">'Table 10'!$1:$5</definedName>
    <definedName name="_xlnm.Print_Titles" localSheetId="16">'Table 14'!$1:$6</definedName>
    <definedName name="_xlnm.Print_Titles" localSheetId="17">'Table 15'!$1:$6</definedName>
    <definedName name="_xlnm.Print_Titles" localSheetId="3">'Table 3'!$1:$6</definedName>
    <definedName name="_xlnm.Print_Titles" localSheetId="4">'Table 4'!$1:$6</definedName>
    <definedName name="_xlnm.Print_Titles" localSheetId="5">'Table 5'!$1:$6</definedName>
    <definedName name="_xlnm.Print_Titles" localSheetId="6">'Table 6'!$1:$6</definedName>
    <definedName name="_xlnm.Print_Titles" localSheetId="7">'Table 7'!$1:$5</definedName>
    <definedName name="_xlnm.Print_Titles" localSheetId="9">'Table 9'!$1:$6</definedName>
    <definedName name="RegionCheck">#REF!</definedName>
    <definedName name="RegionContNP">#REF!</definedName>
    <definedName name="RegionControl">#REF!</definedName>
    <definedName name="RegionControlNPAll">#REF!</definedName>
    <definedName name="RegionControlNPW">#REF!</definedName>
    <definedName name="RegionControlWNP">#REF!</definedName>
    <definedName name="RegionWControl">#REF!</definedName>
    <definedName name="SEPOR">#REF!</definedName>
    <definedName name="SEPRE">#REF!</definedName>
    <definedName name="SPACE">'Table 5'!$J$2:$L$2</definedName>
    <definedName name="StatesTotal">#REF!</definedName>
    <definedName name="StatesWomen">#REF!</definedName>
    <definedName name="TABLE_2">'Table 2'!$A$1:$A$3</definedName>
    <definedName name="Table11">#REF!</definedName>
    <definedName name="Table1718">#REF!</definedName>
    <definedName name="Table21">#REF!</definedName>
    <definedName name="Table22">#REF!</definedName>
    <definedName name="Table4">'Table 3'!$A$7:$B$58</definedName>
    <definedName name="Women">#REF!</definedName>
    <definedName name="WomenStat">#REF!</definedName>
    <definedName name="WomenStats">#REF!</definedName>
  </definedNames>
  <calcPr calcId="145621"/>
</workbook>
</file>

<file path=xl/calcChain.xml><?xml version="1.0" encoding="utf-8"?>
<calcChain xmlns="http://schemas.openxmlformats.org/spreadsheetml/2006/main">
  <c r="I27" i="25" l="1"/>
  <c r="E27" i="25"/>
  <c r="E21" i="25"/>
  <c r="E26" i="24"/>
  <c r="E20" i="24"/>
  <c r="J66" i="16"/>
  <c r="I66" i="16"/>
  <c r="H66" i="16"/>
  <c r="G66" i="16"/>
  <c r="F66" i="16"/>
  <c r="E66" i="16"/>
  <c r="D66" i="16"/>
  <c r="C66" i="16"/>
  <c r="J59" i="16"/>
  <c r="I59" i="16"/>
  <c r="H59" i="16"/>
  <c r="G59" i="16"/>
  <c r="F59" i="16"/>
  <c r="E59" i="16"/>
  <c r="D59" i="16"/>
  <c r="C59" i="16"/>
  <c r="J51" i="16"/>
  <c r="I51" i="16"/>
  <c r="H51" i="16"/>
  <c r="G51" i="16"/>
  <c r="F51" i="16"/>
  <c r="E51" i="16"/>
  <c r="D51" i="16"/>
  <c r="C51" i="16"/>
  <c r="J43" i="16"/>
  <c r="I43" i="16"/>
  <c r="H43" i="16"/>
  <c r="G43" i="16"/>
  <c r="F43" i="16"/>
  <c r="E43" i="16"/>
  <c r="D43" i="16"/>
  <c r="C43" i="16"/>
  <c r="J34" i="16"/>
  <c r="I34" i="16"/>
  <c r="H34" i="16"/>
  <c r="G34" i="16"/>
  <c r="F34" i="16"/>
  <c r="E34" i="16"/>
  <c r="D34" i="16"/>
  <c r="C34" i="16"/>
  <c r="J17" i="16"/>
  <c r="I17" i="16"/>
  <c r="H17" i="16"/>
  <c r="G17" i="16"/>
  <c r="F17" i="16"/>
  <c r="E17" i="16"/>
  <c r="D17" i="16"/>
  <c r="C17" i="16"/>
  <c r="J10" i="16"/>
  <c r="I10" i="16"/>
  <c r="H10" i="16"/>
  <c r="G10" i="16"/>
  <c r="F10" i="16"/>
  <c r="E10" i="16"/>
  <c r="D10" i="16"/>
  <c r="C10" i="16"/>
  <c r="J66" i="15"/>
  <c r="I66" i="15"/>
  <c r="H66" i="15"/>
  <c r="G66" i="15"/>
  <c r="F66" i="15"/>
  <c r="E66" i="15"/>
  <c r="D66" i="15"/>
  <c r="C66" i="15"/>
  <c r="J59" i="15"/>
  <c r="I59" i="15"/>
  <c r="H59" i="15"/>
  <c r="G59" i="15"/>
  <c r="F59" i="15"/>
  <c r="E59" i="15"/>
  <c r="D59" i="15"/>
  <c r="C59" i="15"/>
  <c r="J51" i="15"/>
  <c r="I51" i="15"/>
  <c r="H51" i="15"/>
  <c r="G51" i="15"/>
  <c r="F51" i="15"/>
  <c r="E51" i="15"/>
  <c r="D51" i="15"/>
  <c r="C51" i="15"/>
  <c r="J43" i="15"/>
  <c r="I43" i="15"/>
  <c r="H43" i="15"/>
  <c r="G43" i="15"/>
  <c r="F43" i="15"/>
  <c r="E43" i="15"/>
  <c r="D43" i="15"/>
  <c r="C43" i="15"/>
  <c r="J34" i="15"/>
  <c r="I34" i="15"/>
  <c r="H34" i="15"/>
  <c r="G34" i="15"/>
  <c r="F34" i="15"/>
  <c r="E34" i="15"/>
  <c r="D34" i="15"/>
  <c r="C34" i="15"/>
  <c r="J17" i="15"/>
  <c r="I17" i="15"/>
  <c r="H17" i="15"/>
  <c r="G17" i="15"/>
  <c r="F17" i="15"/>
  <c r="E17" i="15"/>
  <c r="D17" i="15"/>
  <c r="C17" i="15"/>
  <c r="J10" i="15"/>
  <c r="I10" i="15"/>
  <c r="H10" i="15"/>
  <c r="G10" i="15"/>
  <c r="F10" i="15"/>
  <c r="E10" i="15"/>
  <c r="D10" i="15"/>
  <c r="C10" i="15"/>
  <c r="B23" i="17"/>
  <c r="B22" i="17"/>
  <c r="B21" i="17"/>
  <c r="B20" i="17"/>
  <c r="B19" i="17"/>
  <c r="B18" i="17"/>
  <c r="B17" i="17"/>
  <c r="B16" i="17"/>
  <c r="B15" i="17"/>
  <c r="B14" i="17"/>
  <c r="B13" i="17"/>
  <c r="B12" i="17"/>
  <c r="B11" i="17"/>
  <c r="B10" i="17"/>
  <c r="B9" i="17"/>
  <c r="K38" i="9"/>
  <c r="J38" i="9"/>
  <c r="I38" i="9"/>
  <c r="H38" i="9"/>
  <c r="G38" i="9"/>
  <c r="F38" i="9"/>
  <c r="E38" i="9"/>
  <c r="D38" i="9"/>
  <c r="C38" i="9"/>
  <c r="K34" i="9"/>
  <c r="J34" i="9"/>
  <c r="I34" i="9"/>
  <c r="H34" i="9"/>
  <c r="G34" i="9"/>
  <c r="F34" i="9"/>
  <c r="E34" i="9"/>
  <c r="D34" i="9"/>
  <c r="C34" i="9"/>
  <c r="K16" i="9"/>
  <c r="J16" i="9"/>
  <c r="I16" i="9"/>
  <c r="H16" i="9"/>
  <c r="G16" i="9"/>
  <c r="F16" i="9"/>
  <c r="E16" i="9"/>
  <c r="D16" i="9"/>
  <c r="C16" i="9"/>
  <c r="H66" i="13"/>
  <c r="G66" i="13"/>
  <c r="F66" i="13"/>
  <c r="E66" i="13"/>
  <c r="D66" i="13"/>
  <c r="C66" i="13"/>
  <c r="H59" i="13"/>
  <c r="G59" i="13"/>
  <c r="F59" i="13"/>
  <c r="E59" i="13"/>
  <c r="D59" i="13"/>
  <c r="C59" i="13"/>
  <c r="H51" i="13"/>
  <c r="G51" i="13"/>
  <c r="F51" i="13"/>
  <c r="E51" i="13"/>
  <c r="D51" i="13"/>
  <c r="C51" i="13"/>
  <c r="H43" i="13"/>
  <c r="G43" i="13"/>
  <c r="F43" i="13"/>
  <c r="E43" i="13"/>
  <c r="D43" i="13"/>
  <c r="C43" i="13"/>
  <c r="H34" i="13"/>
  <c r="G34" i="13"/>
  <c r="F34" i="13"/>
  <c r="E34" i="13"/>
  <c r="D34" i="13"/>
  <c r="C34" i="13"/>
  <c r="H17" i="13"/>
  <c r="G17" i="13"/>
  <c r="F17" i="13"/>
  <c r="E17" i="13"/>
  <c r="D17" i="13"/>
  <c r="C17" i="13"/>
  <c r="H10" i="13"/>
  <c r="G10" i="13"/>
  <c r="F10" i="13"/>
  <c r="E10" i="13"/>
  <c r="D10" i="13"/>
  <c r="C10" i="13"/>
  <c r="H66" i="12" l="1"/>
  <c r="G66" i="12"/>
  <c r="F66" i="12"/>
  <c r="E66" i="12"/>
  <c r="D66" i="12"/>
  <c r="C66" i="12"/>
  <c r="H59" i="12"/>
  <c r="G59" i="12"/>
  <c r="F59" i="12"/>
  <c r="E59" i="12"/>
  <c r="D59" i="12"/>
  <c r="C59" i="12"/>
  <c r="H51" i="12"/>
  <c r="G51" i="12"/>
  <c r="F51" i="12"/>
  <c r="E51" i="12"/>
  <c r="D51" i="12"/>
  <c r="C51" i="12"/>
  <c r="H43" i="12"/>
  <c r="G43" i="12"/>
  <c r="F43" i="12"/>
  <c r="E43" i="12"/>
  <c r="D43" i="12"/>
  <c r="C43" i="12"/>
  <c r="H34" i="12"/>
  <c r="G34" i="12"/>
  <c r="F34" i="12"/>
  <c r="E34" i="12"/>
  <c r="D34" i="12"/>
  <c r="C34" i="12"/>
  <c r="H17" i="12"/>
  <c r="G17" i="12"/>
  <c r="F17" i="12"/>
  <c r="E17" i="12"/>
  <c r="D17" i="12"/>
  <c r="C17" i="12"/>
  <c r="H10" i="12"/>
  <c r="G10" i="12"/>
  <c r="F10" i="12"/>
  <c r="E10" i="12"/>
  <c r="D10" i="12"/>
  <c r="C10" i="12"/>
  <c r="K53" i="7"/>
  <c r="J53" i="7"/>
  <c r="I53" i="7"/>
  <c r="H53" i="7"/>
  <c r="G53" i="7"/>
  <c r="F53" i="7"/>
  <c r="E53" i="7"/>
  <c r="D53" i="7"/>
  <c r="C53" i="7"/>
  <c r="K41" i="7"/>
  <c r="J41" i="7"/>
  <c r="I41" i="7"/>
  <c r="H41" i="7"/>
  <c r="G41" i="7"/>
  <c r="F41" i="7"/>
  <c r="E41" i="7"/>
  <c r="D41" i="7"/>
  <c r="C41" i="7"/>
  <c r="K37" i="7"/>
  <c r="J37" i="7"/>
  <c r="I37" i="7"/>
  <c r="H37" i="7"/>
  <c r="G37" i="7"/>
  <c r="F37" i="7"/>
  <c r="E37" i="7"/>
  <c r="D37" i="7"/>
  <c r="C37" i="7"/>
  <c r="K20" i="7"/>
  <c r="J20" i="7"/>
  <c r="I20" i="7"/>
  <c r="H20" i="7"/>
  <c r="G20" i="7"/>
  <c r="F20" i="7"/>
  <c r="E20" i="7"/>
  <c r="D20" i="7"/>
  <c r="C20" i="7"/>
  <c r="K12" i="7"/>
  <c r="J12" i="7"/>
  <c r="I12" i="7"/>
  <c r="H12" i="7"/>
  <c r="G12" i="7"/>
  <c r="F12" i="7"/>
  <c r="E12" i="7"/>
  <c r="D12" i="7"/>
  <c r="C12" i="7"/>
  <c r="E22" i="6"/>
  <c r="E21" i="6"/>
  <c r="E20" i="6"/>
  <c r="E19" i="6"/>
  <c r="E18" i="6"/>
  <c r="E17" i="6"/>
  <c r="E16" i="6"/>
  <c r="E15" i="6"/>
  <c r="E14" i="6"/>
  <c r="E13" i="6"/>
  <c r="E12" i="6"/>
  <c r="E11" i="6"/>
  <c r="E10" i="6"/>
  <c r="D4" i="12"/>
  <c r="B6" i="27" l="1"/>
  <c r="C6" i="27"/>
  <c r="D6" i="27"/>
  <c r="E6" i="27"/>
  <c r="F6" i="27"/>
  <c r="G6" i="27"/>
  <c r="H6" i="27"/>
  <c r="I6" i="27"/>
  <c r="J6" i="27"/>
  <c r="L6" i="27"/>
  <c r="M6" i="27"/>
  <c r="N6" i="27"/>
  <c r="K18" i="27"/>
  <c r="K6" i="27" s="1"/>
  <c r="B6" i="26" l="1"/>
  <c r="C6" i="26"/>
  <c r="D6" i="26"/>
  <c r="E6" i="26"/>
  <c r="F6" i="26"/>
  <c r="G6" i="26"/>
  <c r="H6" i="26"/>
  <c r="I6" i="26"/>
  <c r="J6" i="26"/>
  <c r="K6" i="26"/>
  <c r="L6" i="26"/>
  <c r="M6" i="26"/>
  <c r="N6" i="26"/>
  <c r="B7" i="25"/>
  <c r="D7" i="25" s="1"/>
  <c r="C7" i="25"/>
  <c r="F7" i="25"/>
  <c r="G7" i="25"/>
  <c r="D8" i="25"/>
  <c r="H8" i="25"/>
  <c r="D9" i="25"/>
  <c r="E9" i="25" s="1"/>
  <c r="H9" i="25"/>
  <c r="D11" i="25"/>
  <c r="E11" i="25" s="1"/>
  <c r="H11" i="25"/>
  <c r="I11" i="25" s="1"/>
  <c r="D12" i="25"/>
  <c r="E12" i="25" s="1"/>
  <c r="H12" i="25"/>
  <c r="I12" i="25" s="1"/>
  <c r="D13" i="25"/>
  <c r="E13" i="25" s="1"/>
  <c r="H13" i="25"/>
  <c r="I13" i="25"/>
  <c r="D14" i="25"/>
  <c r="E14" i="25" s="1"/>
  <c r="H14" i="25"/>
  <c r="I14" i="25" s="1"/>
  <c r="D15" i="25"/>
  <c r="E15" i="25" s="1"/>
  <c r="H15" i="25"/>
  <c r="D16" i="25"/>
  <c r="E16" i="25" s="1"/>
  <c r="H16" i="25"/>
  <c r="I16" i="25" s="1"/>
  <c r="B17" i="25"/>
  <c r="C17" i="25"/>
  <c r="F17" i="25"/>
  <c r="G17" i="25"/>
  <c r="H17" i="25" s="1"/>
  <c r="D18" i="25"/>
  <c r="E18" i="25" s="1"/>
  <c r="H18" i="25"/>
  <c r="I18" i="25" s="1"/>
  <c r="D19" i="25"/>
  <c r="E19" i="25" s="1"/>
  <c r="H19" i="25"/>
  <c r="D20" i="25"/>
  <c r="E20" i="25" s="1"/>
  <c r="H20" i="25"/>
  <c r="D21" i="25"/>
  <c r="H21" i="25"/>
  <c r="D22" i="25"/>
  <c r="E22" i="25" s="1"/>
  <c r="H22" i="25"/>
  <c r="D23" i="25"/>
  <c r="H23" i="25"/>
  <c r="D24" i="25"/>
  <c r="H24" i="25"/>
  <c r="D25" i="25"/>
  <c r="E25" i="25" s="1"/>
  <c r="H25" i="25"/>
  <c r="D26" i="25"/>
  <c r="H26" i="25"/>
  <c r="D27" i="25"/>
  <c r="H27" i="25"/>
  <c r="B7" i="24"/>
  <c r="C7" i="24"/>
  <c r="F7" i="24"/>
  <c r="G7" i="24"/>
  <c r="D8" i="24"/>
  <c r="E8" i="24" s="1"/>
  <c r="H8" i="24"/>
  <c r="D9" i="24"/>
  <c r="E9" i="24"/>
  <c r="H9" i="24"/>
  <c r="I9" i="24" s="1"/>
  <c r="D11" i="24"/>
  <c r="E11" i="24" s="1"/>
  <c r="H11" i="24"/>
  <c r="I11" i="24" s="1"/>
  <c r="D12" i="24"/>
  <c r="E12" i="24" s="1"/>
  <c r="H12" i="24"/>
  <c r="I12" i="24"/>
  <c r="D13" i="24"/>
  <c r="E13" i="24"/>
  <c r="H13" i="24"/>
  <c r="I13" i="24"/>
  <c r="D14" i="24"/>
  <c r="E14" i="24"/>
  <c r="H14" i="24"/>
  <c r="I14" i="24"/>
  <c r="D15" i="24"/>
  <c r="E15" i="24"/>
  <c r="H15" i="24"/>
  <c r="I15" i="24"/>
  <c r="D16" i="24"/>
  <c r="E16" i="24" s="1"/>
  <c r="H16" i="24"/>
  <c r="I16" i="24" s="1"/>
  <c r="B17" i="24"/>
  <c r="C17" i="24"/>
  <c r="F17" i="24"/>
  <c r="G17" i="24"/>
  <c r="H17" i="24" s="1"/>
  <c r="D18" i="24"/>
  <c r="E18" i="24"/>
  <c r="H18" i="24"/>
  <c r="I18" i="24" s="1"/>
  <c r="D19" i="24"/>
  <c r="E19" i="24"/>
  <c r="H19" i="24"/>
  <c r="D20" i="24"/>
  <c r="H20" i="24"/>
  <c r="I20" i="24" s="1"/>
  <c r="D21" i="24"/>
  <c r="H21" i="24"/>
  <c r="D22" i="24"/>
  <c r="E22" i="24"/>
  <c r="H22" i="24"/>
  <c r="I22" i="24" s="1"/>
  <c r="D23" i="24"/>
  <c r="D24" i="24"/>
  <c r="H24" i="24"/>
  <c r="D25" i="24"/>
  <c r="E25" i="24" s="1"/>
  <c r="H25" i="24"/>
  <c r="I25" i="24" s="1"/>
  <c r="D26" i="24"/>
  <c r="H26" i="24"/>
  <c r="I26" i="24" s="1"/>
  <c r="D27" i="24"/>
  <c r="E27" i="24"/>
  <c r="H27" i="24"/>
  <c r="I27" i="24" s="1"/>
  <c r="B6" i="23"/>
  <c r="C6" i="23"/>
  <c r="D6" i="23"/>
  <c r="E6" i="23"/>
  <c r="F6" i="23"/>
  <c r="G6" i="23"/>
  <c r="H6" i="23"/>
  <c r="I6" i="23"/>
  <c r="J6" i="23"/>
  <c r="L6" i="23"/>
  <c r="M6" i="23"/>
  <c r="N6" i="23"/>
  <c r="K11" i="23"/>
  <c r="K12" i="23"/>
  <c r="K13" i="23"/>
  <c r="K14" i="23"/>
  <c r="K15" i="23"/>
  <c r="K16" i="23"/>
  <c r="B18" i="23"/>
  <c r="C18" i="23"/>
  <c r="D18" i="23"/>
  <c r="E18" i="23"/>
  <c r="F18" i="23"/>
  <c r="G18" i="23"/>
  <c r="H18" i="23"/>
  <c r="I18" i="23"/>
  <c r="J18" i="23"/>
  <c r="L18" i="23"/>
  <c r="M18" i="23"/>
  <c r="N18" i="23"/>
  <c r="K21" i="23"/>
  <c r="K18" i="23" s="1"/>
  <c r="B6" i="22"/>
  <c r="C6" i="22"/>
  <c r="D6" i="22"/>
  <c r="E6" i="22"/>
  <c r="F6" i="22"/>
  <c r="G6" i="22"/>
  <c r="H6" i="22"/>
  <c r="I6" i="22"/>
  <c r="J6" i="22"/>
  <c r="L6" i="22"/>
  <c r="M6" i="22"/>
  <c r="K8" i="22"/>
  <c r="N8" i="22"/>
  <c r="K11" i="22"/>
  <c r="N11" i="22"/>
  <c r="K12" i="22"/>
  <c r="N12" i="22"/>
  <c r="K13" i="22"/>
  <c r="N13" i="22"/>
  <c r="K14" i="22"/>
  <c r="N14" i="22"/>
  <c r="K15" i="22"/>
  <c r="N15" i="22"/>
  <c r="K16" i="22"/>
  <c r="N16" i="22"/>
  <c r="K17" i="22"/>
  <c r="B18" i="22"/>
  <c r="C18" i="22"/>
  <c r="D18" i="22"/>
  <c r="E18" i="22"/>
  <c r="F18" i="22"/>
  <c r="G18" i="22"/>
  <c r="H18" i="22"/>
  <c r="I18" i="22"/>
  <c r="J18" i="22"/>
  <c r="L18" i="22"/>
  <c r="M18" i="22"/>
  <c r="N19" i="22"/>
  <c r="N21" i="22"/>
  <c r="K23" i="22"/>
  <c r="N23" i="22"/>
  <c r="N24" i="22"/>
  <c r="K25" i="22"/>
  <c r="N25" i="22"/>
  <c r="K28" i="22"/>
  <c r="N28" i="22"/>
  <c r="D7" i="21"/>
  <c r="E7" i="21"/>
  <c r="F7" i="21"/>
  <c r="H7" i="21"/>
  <c r="I7" i="21"/>
  <c r="J7" i="21"/>
  <c r="C8" i="21"/>
  <c r="G8" i="21"/>
  <c r="B9" i="21"/>
  <c r="C9" i="21"/>
  <c r="G9" i="21"/>
  <c r="C10" i="21"/>
  <c r="G10" i="21"/>
  <c r="C12" i="21"/>
  <c r="G12" i="21"/>
  <c r="B12" i="21" s="1"/>
  <c r="C13" i="21"/>
  <c r="G13" i="21"/>
  <c r="C14" i="21"/>
  <c r="B14" i="21" s="1"/>
  <c r="G14" i="21"/>
  <c r="C15" i="21"/>
  <c r="G15" i="21"/>
  <c r="C16" i="21"/>
  <c r="B16" i="21" s="1"/>
  <c r="G16" i="21"/>
  <c r="C17" i="21"/>
  <c r="G17" i="21"/>
  <c r="D18" i="21"/>
  <c r="E18" i="21"/>
  <c r="F18" i="21"/>
  <c r="H18" i="21"/>
  <c r="I18" i="21"/>
  <c r="J18" i="21"/>
  <c r="C19" i="21"/>
  <c r="G19" i="21"/>
  <c r="B20" i="21"/>
  <c r="C20" i="21"/>
  <c r="G20" i="21"/>
  <c r="C21" i="21"/>
  <c r="G21" i="21"/>
  <c r="C22" i="21"/>
  <c r="B22" i="21" s="1"/>
  <c r="G22" i="21"/>
  <c r="C23" i="21"/>
  <c r="G23" i="21"/>
  <c r="C24" i="21"/>
  <c r="B24" i="21" s="1"/>
  <c r="G24" i="21"/>
  <c r="C25" i="21"/>
  <c r="G25" i="21"/>
  <c r="C26" i="21"/>
  <c r="B26" i="21" s="1"/>
  <c r="G26" i="21"/>
  <c r="C27" i="21"/>
  <c r="G27" i="21"/>
  <c r="B28" i="21"/>
  <c r="C28" i="21"/>
  <c r="G28" i="21"/>
  <c r="H7" i="25" l="1"/>
  <c r="I7" i="25" s="1"/>
  <c r="I17" i="24"/>
  <c r="D17" i="24"/>
  <c r="H7" i="24"/>
  <c r="I7" i="24" s="1"/>
  <c r="B27" i="21"/>
  <c r="B23" i="21"/>
  <c r="G18" i="21"/>
  <c r="B25" i="21"/>
  <c r="B21" i="21"/>
  <c r="C18" i="21"/>
  <c r="B17" i="21"/>
  <c r="B15" i="21"/>
  <c r="B10" i="21"/>
  <c r="B8" i="21"/>
  <c r="B13" i="21"/>
  <c r="G7" i="21"/>
  <c r="C7" i="21"/>
  <c r="B7" i="21" s="1"/>
  <c r="K6" i="23"/>
  <c r="K18" i="22"/>
  <c r="N18" i="22"/>
  <c r="N6" i="22"/>
  <c r="K6" i="22"/>
  <c r="E17" i="24"/>
  <c r="I17" i="25"/>
  <c r="D7" i="24"/>
  <c r="E7" i="24" s="1"/>
  <c r="D17" i="25"/>
  <c r="E17" i="25" s="1"/>
  <c r="E7" i="25"/>
  <c r="B19" i="21"/>
  <c r="C8" i="18"/>
  <c r="D8" i="18"/>
  <c r="E8" i="18"/>
  <c r="F8" i="18"/>
  <c r="G8" i="18"/>
  <c r="H8" i="18"/>
  <c r="I8" i="18"/>
  <c r="B9" i="18"/>
  <c r="B10" i="18"/>
  <c r="B11" i="18"/>
  <c r="B12" i="18"/>
  <c r="B13" i="18"/>
  <c r="B14" i="18"/>
  <c r="B15" i="18"/>
  <c r="B16" i="18"/>
  <c r="B17" i="18"/>
  <c r="B18" i="18"/>
  <c r="B19" i="18"/>
  <c r="B20" i="18"/>
  <c r="B21" i="18"/>
  <c r="B22" i="18"/>
  <c r="B23" i="18"/>
  <c r="C8" i="17"/>
  <c r="B8" i="17" s="1"/>
  <c r="D8" i="17"/>
  <c r="E8" i="17"/>
  <c r="F8" i="17"/>
  <c r="G8" i="17"/>
  <c r="H8" i="17"/>
  <c r="I8" i="17"/>
  <c r="B18" i="21" l="1"/>
  <c r="B8" i="18"/>
  <c r="B36" i="5"/>
  <c r="B32" i="5"/>
  <c r="B15" i="5"/>
  <c r="B8" i="5"/>
  <c r="B15" i="11"/>
  <c r="B7" i="11"/>
  <c r="B32" i="10"/>
  <c r="B15" i="10"/>
  <c r="B7" i="10"/>
  <c r="B52" i="8"/>
  <c r="B40" i="8"/>
  <c r="B36" i="8"/>
  <c r="B19" i="8"/>
  <c r="B12" i="8"/>
  <c r="B14" i="3"/>
  <c r="B6" i="3"/>
  <c r="B18" i="4"/>
  <c r="B6" i="4"/>
  <c r="B6" i="5" l="1"/>
  <c r="B6" i="11"/>
  <c r="B6" i="10"/>
  <c r="B7" i="8"/>
  <c r="C8" i="5" l="1"/>
  <c r="C15" i="5"/>
  <c r="C32" i="5"/>
  <c r="C36" i="5"/>
  <c r="C15" i="11"/>
  <c r="C7" i="11"/>
  <c r="C32" i="10"/>
  <c r="C15" i="10"/>
  <c r="C7" i="10"/>
  <c r="C52" i="8"/>
  <c r="C40" i="8"/>
  <c r="C36" i="8"/>
  <c r="C19" i="8"/>
  <c r="C12" i="8"/>
  <c r="C14" i="3"/>
  <c r="C6" i="3"/>
  <c r="C6" i="5" l="1"/>
  <c r="C6" i="11"/>
  <c r="C6" i="10"/>
  <c r="C7" i="8"/>
  <c r="C18" i="4" l="1"/>
  <c r="C6" i="4"/>
  <c r="D36" i="5" l="1"/>
  <c r="D32" i="5"/>
  <c r="D15" i="5"/>
  <c r="D8" i="5"/>
  <c r="D15" i="11"/>
  <c r="D7" i="11"/>
  <c r="D32" i="10"/>
  <c r="D15" i="10"/>
  <c r="D7" i="10"/>
  <c r="D52" i="8"/>
  <c r="D40" i="8"/>
  <c r="D36" i="8"/>
  <c r="D19" i="8"/>
  <c r="D12" i="8"/>
  <c r="D18" i="4"/>
  <c r="D6" i="4"/>
  <c r="D14" i="3"/>
  <c r="D6" i="3"/>
  <c r="D6" i="5" l="1"/>
  <c r="D6" i="11"/>
  <c r="D6" i="10"/>
  <c r="D7" i="8"/>
  <c r="E36" i="5" l="1"/>
  <c r="E32" i="5"/>
  <c r="E15" i="5"/>
  <c r="E8" i="5"/>
  <c r="E15" i="11"/>
  <c r="E7" i="11"/>
  <c r="E32" i="10"/>
  <c r="E15" i="10"/>
  <c r="E7" i="10"/>
  <c r="E6" i="5" l="1"/>
  <c r="E6" i="11"/>
  <c r="E6" i="10"/>
  <c r="E52" i="8"/>
  <c r="E40" i="8"/>
  <c r="E36" i="8"/>
  <c r="E19" i="8"/>
  <c r="E12" i="8"/>
  <c r="E7" i="8" l="1"/>
  <c r="E14" i="3"/>
  <c r="E6" i="3"/>
  <c r="E18" i="4" l="1"/>
  <c r="E6" i="4"/>
  <c r="B71" i="16" l="1"/>
  <c r="B77" i="16"/>
  <c r="B13" i="16"/>
  <c r="B76" i="16"/>
  <c r="B68" i="16"/>
  <c r="B73" i="16"/>
  <c r="B74" i="16"/>
  <c r="B75" i="16"/>
  <c r="B16" i="16"/>
  <c r="B53" i="16"/>
  <c r="B19" i="16"/>
  <c r="B28" i="16"/>
  <c r="B62" i="16"/>
  <c r="B15" i="16"/>
  <c r="B53" i="15" l="1"/>
  <c r="B18" i="15"/>
  <c r="B76" i="15"/>
  <c r="B74" i="15"/>
  <c r="B71" i="15"/>
  <c r="B75" i="15"/>
  <c r="B62" i="15"/>
  <c r="B68" i="15"/>
  <c r="B28" i="15"/>
  <c r="B15" i="15"/>
  <c r="B13" i="15"/>
  <c r="B71" i="13" l="1"/>
  <c r="B75" i="13"/>
  <c r="B52" i="13"/>
  <c r="B77" i="13"/>
  <c r="B15" i="13"/>
  <c r="B28" i="13"/>
  <c r="B67" i="13"/>
  <c r="B76" i="13"/>
  <c r="B69" i="13"/>
  <c r="B70" i="13"/>
  <c r="B68" i="13"/>
  <c r="B72" i="13"/>
  <c r="B73" i="13"/>
  <c r="B74" i="13"/>
  <c r="B62" i="13"/>
  <c r="B19" i="13"/>
  <c r="B13" i="13"/>
  <c r="B76" i="12" l="1"/>
  <c r="B75" i="12"/>
  <c r="B72" i="12"/>
  <c r="B74" i="12"/>
  <c r="B66" i="13"/>
  <c r="B28" i="12"/>
  <c r="B62" i="12"/>
  <c r="B71" i="12"/>
  <c r="B73" i="12"/>
  <c r="B68" i="12"/>
  <c r="B53" i="12"/>
  <c r="B18" i="12"/>
  <c r="B13" i="12"/>
  <c r="B16" i="12"/>
  <c r="B52" i="15" l="1"/>
  <c r="B29" i="15" l="1"/>
  <c r="B38" i="15"/>
  <c r="B42" i="15"/>
  <c r="B49" i="15"/>
  <c r="B57" i="15"/>
  <c r="B20" i="15"/>
  <c r="B23" i="15"/>
  <c r="B24" i="15"/>
  <c r="B25" i="15"/>
  <c r="B26" i="15"/>
  <c r="B32" i="15"/>
  <c r="B33" i="15"/>
  <c r="B36" i="15"/>
  <c r="B37" i="15"/>
  <c r="B39" i="15"/>
  <c r="B40" i="15"/>
  <c r="B41" i="15"/>
  <c r="B45" i="15"/>
  <c r="B47" i="15"/>
  <c r="B48" i="15"/>
  <c r="B63" i="15"/>
  <c r="B64" i="15"/>
  <c r="B65" i="15"/>
  <c r="B69" i="15"/>
  <c r="B72" i="15"/>
  <c r="B73" i="15"/>
  <c r="B80" i="15"/>
  <c r="E8" i="15"/>
  <c r="E7" i="15" s="1"/>
  <c r="I8" i="15"/>
  <c r="I7" i="15" s="1"/>
  <c r="B27" i="15"/>
  <c r="B30" i="15"/>
  <c r="B31" i="15"/>
  <c r="B50" i="15"/>
  <c r="B70" i="15"/>
  <c r="B77" i="15"/>
  <c r="F8" i="15"/>
  <c r="F7" i="15" s="1"/>
  <c r="J8" i="15"/>
  <c r="J7" i="15" s="1"/>
  <c r="G8" i="16"/>
  <c r="G7" i="16" s="1"/>
  <c r="B31" i="16"/>
  <c r="B46" i="16"/>
  <c r="B57" i="16"/>
  <c r="B14" i="16"/>
  <c r="B18" i="16"/>
  <c r="B21" i="16"/>
  <c r="B23" i="16"/>
  <c r="B24" i="16"/>
  <c r="B25" i="16"/>
  <c r="B26" i="16"/>
  <c r="B27" i="16"/>
  <c r="B29" i="16"/>
  <c r="B30" i="16"/>
  <c r="B33" i="16"/>
  <c r="B35" i="16"/>
  <c r="B36" i="16"/>
  <c r="B37" i="16"/>
  <c r="B38" i="16"/>
  <c r="B39" i="16"/>
  <c r="B40" i="16"/>
  <c r="B41" i="16"/>
  <c r="B42" i="16"/>
  <c r="B44" i="16"/>
  <c r="B45" i="16"/>
  <c r="B47" i="16"/>
  <c r="B48" i="16"/>
  <c r="B49" i="16"/>
  <c r="B54" i="16"/>
  <c r="B55" i="16"/>
  <c r="B56" i="16"/>
  <c r="B58" i="16"/>
  <c r="B61" i="16"/>
  <c r="B64" i="16"/>
  <c r="B69" i="16"/>
  <c r="B70" i="16"/>
  <c r="B72" i="16"/>
  <c r="B52" i="16"/>
  <c r="B32" i="16"/>
  <c r="B67" i="16"/>
  <c r="B21" i="15"/>
  <c r="B22" i="15"/>
  <c r="B54" i="15"/>
  <c r="B67" i="15"/>
  <c r="B60" i="15"/>
  <c r="B35" i="15"/>
  <c r="B16" i="15"/>
  <c r="H8" i="15"/>
  <c r="H7" i="15" s="1"/>
  <c r="B55" i="15"/>
  <c r="B56" i="15"/>
  <c r="B58" i="15"/>
  <c r="B20" i="16"/>
  <c r="B22" i="16"/>
  <c r="B11" i="16"/>
  <c r="B19" i="15"/>
  <c r="B12" i="15"/>
  <c r="B61" i="15"/>
  <c r="B44" i="15"/>
  <c r="B46" i="15"/>
  <c r="B14" i="15"/>
  <c r="B60" i="16"/>
  <c r="B63" i="16"/>
  <c r="B65" i="16"/>
  <c r="B9" i="16"/>
  <c r="B80" i="16"/>
  <c r="B50" i="16"/>
  <c r="B9" i="15"/>
  <c r="B12" i="16"/>
  <c r="B11" i="15"/>
  <c r="C8" i="15" l="1"/>
  <c r="C7" i="15" s="1"/>
  <c r="D8" i="15"/>
  <c r="D7" i="15" s="1"/>
  <c r="F8" i="16"/>
  <c r="F7" i="16" s="1"/>
  <c r="H8" i="16"/>
  <c r="G8" i="15"/>
  <c r="G7" i="15" s="1"/>
  <c r="J8" i="16"/>
  <c r="E8" i="16"/>
  <c r="B66" i="15"/>
  <c r="B59" i="15"/>
  <c r="B34" i="15"/>
  <c r="B17" i="15"/>
  <c r="B51" i="16"/>
  <c r="I8" i="16"/>
  <c r="B66" i="16"/>
  <c r="B34" i="16"/>
  <c r="B43" i="16"/>
  <c r="B51" i="15"/>
  <c r="C8" i="16"/>
  <c r="B17" i="16"/>
  <c r="D8" i="16"/>
  <c r="B10" i="16"/>
  <c r="B59" i="16"/>
  <c r="B43" i="15"/>
  <c r="B10" i="15"/>
  <c r="H7" i="16" l="1"/>
  <c r="C7" i="16"/>
  <c r="J7" i="16"/>
  <c r="I7" i="16"/>
  <c r="E7" i="16"/>
  <c r="B8" i="15"/>
  <c r="B7" i="15" s="1"/>
  <c r="D7" i="16"/>
  <c r="B8" i="16"/>
  <c r="B7" i="16" s="1"/>
  <c r="B50" i="12" l="1"/>
  <c r="B54" i="12"/>
  <c r="B80" i="12"/>
  <c r="B67" i="12"/>
  <c r="B70" i="12"/>
  <c r="B41" i="12"/>
  <c r="B56" i="12"/>
  <c r="B58" i="12"/>
  <c r="B61" i="12"/>
  <c r="B64" i="12"/>
  <c r="B69" i="12"/>
  <c r="B77" i="12"/>
  <c r="B55" i="13"/>
  <c r="B38" i="13"/>
  <c r="B42" i="13"/>
  <c r="B45" i="13"/>
  <c r="B49" i="13"/>
  <c r="B57" i="13"/>
  <c r="B58" i="13"/>
  <c r="B61" i="13"/>
  <c r="B64" i="13"/>
  <c r="B48" i="13"/>
  <c r="B50" i="13"/>
  <c r="B53" i="13"/>
  <c r="B78" i="13"/>
  <c r="B44" i="12"/>
  <c r="B57" i="12"/>
  <c r="B63" i="12"/>
  <c r="B79" i="13"/>
  <c r="B55" i="12"/>
  <c r="B79" i="12"/>
  <c r="B78" i="12"/>
  <c r="B49" i="12"/>
  <c r="B12" i="12"/>
  <c r="B15" i="12"/>
  <c r="B20" i="12"/>
  <c r="B78" i="15"/>
  <c r="B79" i="16"/>
  <c r="B22" i="12"/>
  <c r="B24" i="12"/>
  <c r="B78" i="16"/>
  <c r="B14" i="12"/>
  <c r="B21" i="12"/>
  <c r="B30" i="12"/>
  <c r="B80" i="13"/>
  <c r="B25" i="12"/>
  <c r="B79" i="15"/>
  <c r="B36" i="13"/>
  <c r="B40" i="13"/>
  <c r="B47" i="13"/>
  <c r="B22" i="13"/>
  <c r="B31" i="13"/>
  <c r="B37" i="13"/>
  <c r="B39" i="13"/>
  <c r="B41" i="13"/>
  <c r="B46" i="13"/>
  <c r="B33" i="13"/>
  <c r="B23" i="13"/>
  <c r="B24" i="13"/>
  <c r="B25" i="13"/>
  <c r="B26" i="13"/>
  <c r="B27" i="13"/>
  <c r="B30" i="13"/>
  <c r="B32" i="13"/>
  <c r="B54" i="13"/>
  <c r="B56" i="13"/>
  <c r="B63" i="13"/>
  <c r="B65" i="13"/>
  <c r="B14" i="13"/>
  <c r="B29" i="13"/>
  <c r="B9" i="13"/>
  <c r="B12" i="13"/>
  <c r="B16" i="13"/>
  <c r="B21" i="13"/>
  <c r="B60" i="13"/>
  <c r="B18" i="13"/>
  <c r="B11" i="13"/>
  <c r="B65" i="12"/>
  <c r="B23" i="12"/>
  <c r="B29" i="12"/>
  <c r="B31" i="12"/>
  <c r="B60" i="12"/>
  <c r="B52" i="12"/>
  <c r="B32" i="12"/>
  <c r="B33" i="12"/>
  <c r="B36" i="12"/>
  <c r="B37" i="12"/>
  <c r="B38" i="12"/>
  <c r="B39" i="12"/>
  <c r="B40" i="12"/>
  <c r="B42" i="12"/>
  <c r="B45" i="12"/>
  <c r="B46" i="12"/>
  <c r="B48" i="12"/>
  <c r="B26" i="12"/>
  <c r="B27" i="12"/>
  <c r="B47" i="12"/>
  <c r="B35" i="12"/>
  <c r="B19" i="12"/>
  <c r="B20" i="13"/>
  <c r="B44" i="13"/>
  <c r="B35" i="13"/>
  <c r="B11" i="12"/>
  <c r="B9" i="12"/>
  <c r="D8" i="12" l="1"/>
  <c r="D7" i="12" s="1"/>
  <c r="H8" i="12"/>
  <c r="B66" i="12"/>
  <c r="G8" i="12"/>
  <c r="G8" i="13"/>
  <c r="D8" i="13"/>
  <c r="C8" i="13"/>
  <c r="C7" i="13" s="1"/>
  <c r="H8" i="13"/>
  <c r="H7" i="13" s="1"/>
  <c r="E8" i="13"/>
  <c r="E7" i="13" s="1"/>
  <c r="C8" i="12"/>
  <c r="C7" i="12" s="1"/>
  <c r="B51" i="12"/>
  <c r="F8" i="13"/>
  <c r="F7" i="13" s="1"/>
  <c r="B43" i="13"/>
  <c r="B51" i="13"/>
  <c r="E8" i="12"/>
  <c r="B59" i="12"/>
  <c r="F8" i="12"/>
  <c r="B10" i="12"/>
  <c r="B17" i="13"/>
  <c r="B34" i="13"/>
  <c r="B10" i="13"/>
  <c r="B59" i="13"/>
  <c r="B43" i="12"/>
  <c r="B34" i="12"/>
  <c r="B17" i="12"/>
  <c r="G7" i="13"/>
  <c r="F32" i="10"/>
  <c r="F15" i="10"/>
  <c r="F7" i="10"/>
  <c r="G7" i="10"/>
  <c r="G15" i="10"/>
  <c r="G32" i="10"/>
  <c r="F15" i="11"/>
  <c r="F7" i="11"/>
  <c r="G7" i="11"/>
  <c r="H7" i="11"/>
  <c r="I7" i="11"/>
  <c r="J7" i="11"/>
  <c r="K7" i="11"/>
  <c r="L7" i="11"/>
  <c r="M7" i="11"/>
  <c r="N7" i="11"/>
  <c r="G15" i="11"/>
  <c r="H15" i="11"/>
  <c r="I15" i="11"/>
  <c r="J15" i="11"/>
  <c r="K15" i="11"/>
  <c r="L15" i="11"/>
  <c r="M15" i="11"/>
  <c r="N15" i="11"/>
  <c r="H7" i="10"/>
  <c r="I7" i="10"/>
  <c r="J7" i="10"/>
  <c r="K7" i="10"/>
  <c r="L7" i="10"/>
  <c r="M7" i="10"/>
  <c r="N9" i="10"/>
  <c r="N7" i="10" s="1"/>
  <c r="H15" i="10"/>
  <c r="I15" i="10"/>
  <c r="J15" i="10"/>
  <c r="K15" i="10"/>
  <c r="L15" i="10"/>
  <c r="M15" i="10"/>
  <c r="N15" i="10"/>
  <c r="H32" i="10"/>
  <c r="I32" i="10"/>
  <c r="J32" i="10"/>
  <c r="K32" i="10"/>
  <c r="L32" i="10"/>
  <c r="M32" i="10"/>
  <c r="N32" i="10"/>
  <c r="F6" i="11" l="1"/>
  <c r="G7" i="12"/>
  <c r="D7" i="13"/>
  <c r="H7" i="12"/>
  <c r="E7" i="12"/>
  <c r="F7" i="12"/>
  <c r="N6" i="11"/>
  <c r="J6" i="11"/>
  <c r="L6" i="11"/>
  <c r="H6" i="11"/>
  <c r="B8" i="13"/>
  <c r="B7" i="13" s="1"/>
  <c r="B8" i="12"/>
  <c r="B7" i="12" s="1"/>
  <c r="F6" i="10"/>
  <c r="G6" i="10"/>
  <c r="L6" i="10"/>
  <c r="J6" i="10"/>
  <c r="H6" i="10"/>
  <c r="N6" i="10"/>
  <c r="M6" i="10"/>
  <c r="K6" i="10"/>
  <c r="I6" i="10"/>
  <c r="M6" i="11"/>
  <c r="K6" i="11"/>
  <c r="I6" i="11"/>
  <c r="G6" i="11"/>
  <c r="F36" i="5"/>
  <c r="F32" i="5"/>
  <c r="F15" i="5"/>
  <c r="F8" i="5"/>
  <c r="F6" i="5" l="1"/>
  <c r="B35" i="9" l="1"/>
  <c r="G9" i="9"/>
  <c r="B11" i="9"/>
  <c r="B37" i="9"/>
  <c r="B45" i="9"/>
  <c r="E9" i="9"/>
  <c r="B15" i="9"/>
  <c r="D9" i="9"/>
  <c r="K9" i="9"/>
  <c r="B41" i="9"/>
  <c r="B26" i="9"/>
  <c r="B13" i="9"/>
  <c r="C9" i="9"/>
  <c r="J9" i="9"/>
  <c r="H9" i="9"/>
  <c r="I9" i="9"/>
  <c r="F9" i="9"/>
  <c r="B31" i="9"/>
  <c r="B22" i="9"/>
  <c r="B21" i="9"/>
  <c r="B24" i="9"/>
  <c r="B27" i="9"/>
  <c r="B18" i="9"/>
  <c r="B17" i="9"/>
  <c r="B20" i="9"/>
  <c r="B23" i="9"/>
  <c r="B30" i="9"/>
  <c r="B19" i="9"/>
  <c r="B12" i="9"/>
  <c r="B25" i="9"/>
  <c r="B29" i="9"/>
  <c r="B10" i="9"/>
  <c r="B33" i="9"/>
  <c r="B43" i="9"/>
  <c r="B36" i="9"/>
  <c r="B28" i="9"/>
  <c r="B44" i="9"/>
  <c r="B40" i="9"/>
  <c r="B39" i="9"/>
  <c r="B32" i="9"/>
  <c r="B14" i="9"/>
  <c r="B42" i="9"/>
  <c r="F52" i="8"/>
  <c r="F40" i="8"/>
  <c r="F36" i="8"/>
  <c r="F19" i="8"/>
  <c r="F12" i="8"/>
  <c r="G12" i="8"/>
  <c r="H12" i="8"/>
  <c r="I12" i="8"/>
  <c r="J12" i="8"/>
  <c r="K12" i="8"/>
  <c r="L12" i="8"/>
  <c r="M12" i="8"/>
  <c r="N12" i="8"/>
  <c r="G19" i="8"/>
  <c r="H19" i="8"/>
  <c r="I19" i="8"/>
  <c r="J19" i="8"/>
  <c r="K19" i="8"/>
  <c r="L19" i="8"/>
  <c r="M19" i="8"/>
  <c r="N19" i="8"/>
  <c r="G36" i="8"/>
  <c r="H36" i="8"/>
  <c r="I36" i="8"/>
  <c r="J36" i="8"/>
  <c r="K36" i="8"/>
  <c r="L36" i="8"/>
  <c r="M36" i="8"/>
  <c r="N36" i="8"/>
  <c r="G40" i="8"/>
  <c r="H40" i="8"/>
  <c r="I40" i="8"/>
  <c r="J40" i="8"/>
  <c r="K40" i="8"/>
  <c r="L40" i="8"/>
  <c r="M40" i="8"/>
  <c r="N40" i="8"/>
  <c r="G52" i="8"/>
  <c r="H52" i="8"/>
  <c r="I52" i="8"/>
  <c r="J52" i="8"/>
  <c r="K52" i="8"/>
  <c r="L52" i="8"/>
  <c r="M52" i="8"/>
  <c r="N52" i="8"/>
  <c r="B34" i="9" l="1"/>
  <c r="H7" i="9"/>
  <c r="C7" i="9"/>
  <c r="G7" i="9"/>
  <c r="J7" i="9"/>
  <c r="I7" i="9"/>
  <c r="K7" i="9"/>
  <c r="E7" i="9"/>
  <c r="B9" i="9"/>
  <c r="F7" i="9"/>
  <c r="D7" i="9"/>
  <c r="B16" i="9"/>
  <c r="B38" i="9"/>
  <c r="F7" i="8"/>
  <c r="N7" i="8"/>
  <c r="L7" i="8"/>
  <c r="J7" i="8"/>
  <c r="H7" i="8"/>
  <c r="M7" i="8"/>
  <c r="K7" i="8"/>
  <c r="I7" i="8"/>
  <c r="G7" i="8"/>
  <c r="B7" i="9" l="1"/>
  <c r="B19" i="7" l="1"/>
  <c r="B17" i="7"/>
  <c r="B51" i="7" l="1"/>
  <c r="B42" i="7"/>
  <c r="B30" i="7"/>
  <c r="B49" i="7"/>
  <c r="B45" i="7"/>
  <c r="B50" i="7"/>
  <c r="B52" i="7"/>
  <c r="B56" i="7"/>
  <c r="B43" i="7"/>
  <c r="B46" i="7"/>
  <c r="B26" i="7"/>
  <c r="B33" i="7"/>
  <c r="B48" i="7"/>
  <c r="B47" i="7"/>
  <c r="B44" i="7"/>
  <c r="B55" i="7"/>
  <c r="B39" i="7"/>
  <c r="B40" i="7"/>
  <c r="B38" i="7"/>
  <c r="B24" i="7"/>
  <c r="B28" i="7"/>
  <c r="B32" i="7"/>
  <c r="B54" i="7"/>
  <c r="B35" i="7"/>
  <c r="B57" i="7"/>
  <c r="B25" i="7"/>
  <c r="B27" i="7"/>
  <c r="B29" i="7"/>
  <c r="B31" i="7"/>
  <c r="B21" i="7"/>
  <c r="B15" i="7"/>
  <c r="B18" i="7"/>
  <c r="B22" i="7"/>
  <c r="B34" i="7"/>
  <c r="B36" i="7"/>
  <c r="B23" i="7"/>
  <c r="B58" i="7"/>
  <c r="B16" i="7"/>
  <c r="B14" i="7"/>
  <c r="B13" i="7"/>
  <c r="B10" i="7"/>
  <c r="B9" i="7"/>
  <c r="B20" i="7" l="1"/>
  <c r="B37" i="7"/>
  <c r="B41" i="7"/>
  <c r="B53" i="7"/>
  <c r="D7" i="7"/>
  <c r="E7" i="7"/>
  <c r="G7" i="7"/>
  <c r="B12" i="7"/>
  <c r="F14" i="3"/>
  <c r="F6" i="3"/>
  <c r="F7" i="7" l="1"/>
  <c r="I7" i="7"/>
  <c r="K7" i="7"/>
  <c r="H7" i="7" l="1"/>
  <c r="J7" i="7"/>
  <c r="G8" i="5"/>
  <c r="H8" i="5"/>
  <c r="I8" i="5"/>
  <c r="J8" i="5"/>
  <c r="K8" i="5"/>
  <c r="L8" i="5"/>
  <c r="M8" i="5"/>
  <c r="N8" i="5"/>
  <c r="G15" i="5"/>
  <c r="H15" i="5"/>
  <c r="I15" i="5"/>
  <c r="J15" i="5"/>
  <c r="K15" i="5"/>
  <c r="L15" i="5"/>
  <c r="M15" i="5"/>
  <c r="N15" i="5"/>
  <c r="G32" i="5"/>
  <c r="H32" i="5"/>
  <c r="I32" i="5"/>
  <c r="J32" i="5"/>
  <c r="K32" i="5"/>
  <c r="L32" i="5"/>
  <c r="M32" i="5"/>
  <c r="N32" i="5"/>
  <c r="G36" i="5"/>
  <c r="H36" i="5"/>
  <c r="I36" i="5"/>
  <c r="J36" i="5"/>
  <c r="K36" i="5"/>
  <c r="L36" i="5"/>
  <c r="M36" i="5"/>
  <c r="N36" i="5"/>
  <c r="F6" i="4"/>
  <c r="G6" i="4"/>
  <c r="H6" i="4"/>
  <c r="I6" i="4"/>
  <c r="J6" i="4"/>
  <c r="K6" i="4"/>
  <c r="L6" i="4"/>
  <c r="M6" i="4"/>
  <c r="N6" i="4"/>
  <c r="F18" i="4"/>
  <c r="G18" i="4"/>
  <c r="H18" i="4"/>
  <c r="I18" i="4"/>
  <c r="J18" i="4"/>
  <c r="K18" i="4"/>
  <c r="L18" i="4"/>
  <c r="M18" i="4"/>
  <c r="N18" i="4"/>
  <c r="G6" i="3"/>
  <c r="H6" i="3"/>
  <c r="I6" i="3"/>
  <c r="J6" i="3"/>
  <c r="K6" i="3"/>
  <c r="L6" i="3"/>
  <c r="M6" i="3"/>
  <c r="N6" i="3"/>
  <c r="G14" i="3"/>
  <c r="H14" i="3"/>
  <c r="I14" i="3"/>
  <c r="J14" i="3"/>
  <c r="K14" i="3"/>
  <c r="L14" i="3"/>
  <c r="M14" i="3"/>
  <c r="N14" i="3"/>
  <c r="L6" i="5" l="1"/>
  <c r="H6" i="5"/>
  <c r="M6" i="5"/>
  <c r="K6" i="5"/>
  <c r="I6" i="5"/>
  <c r="G6" i="5"/>
  <c r="N6" i="5"/>
  <c r="J6" i="5"/>
  <c r="C7" i="7" l="1"/>
  <c r="B8" i="7"/>
  <c r="B7" i="7" l="1"/>
</calcChain>
</file>

<file path=xl/sharedStrings.xml><?xml version="1.0" encoding="utf-8"?>
<sst xmlns="http://schemas.openxmlformats.org/spreadsheetml/2006/main" count="1255" uniqueCount="558">
  <si>
    <t xml:space="preserve">Non Pilot--Total </t>
  </si>
  <si>
    <t>Pilot--Total</t>
  </si>
  <si>
    <t>Sport certificate first issued in 2005</t>
  </si>
  <si>
    <t xml:space="preserve">        held by those under 70 years of age.</t>
  </si>
  <si>
    <t xml:space="preserve">Data in the Non Pilot Categories as well as Flight Instructor Certificates does directly correspond to the same category in Table 1. </t>
  </si>
  <si>
    <t xml:space="preserve">Data in the Pilot Categories does not directly correspond to the same category in Table 1  as glider and/or helicopter and/or gyroplane certs are not broken out separately. </t>
  </si>
  <si>
    <t xml:space="preserve">Note: The term airmen includes men and women certified as pilots, mechanics or other aviation technicians. This table (Table 2) represents data for females only. </t>
  </si>
  <si>
    <t>NA</t>
  </si>
  <si>
    <t xml:space="preserve"> </t>
  </si>
  <si>
    <t>CATEGORY</t>
  </si>
  <si>
    <t>ESTIMATED ACTIVE WOMEN AIRMEN CERTIFICATES HELD</t>
  </si>
  <si>
    <t>TABLE 2</t>
  </si>
  <si>
    <t>Sport certificate first issued in 2005.</t>
  </si>
  <si>
    <t xml:space="preserve">         current medical are counted as "Glider (only)."</t>
  </si>
  <si>
    <t xml:space="preserve">Note: The term airmen includes men and women certified as pilots, mechanics or other aviation technicians.  </t>
  </si>
  <si>
    <t>ESTIMATED ACTIVE AIRMEN CERTIFICATES HELD</t>
  </si>
  <si>
    <t>TABLE 1</t>
  </si>
  <si>
    <t xml:space="preserve">     and after as commercial.</t>
  </si>
  <si>
    <t>Rotorcraft (only)--Total</t>
  </si>
  <si>
    <t>Airplane  1/</t>
  </si>
  <si>
    <t>Total--All Pilots</t>
  </si>
  <si>
    <t xml:space="preserve"> Class of Certificate</t>
  </si>
  <si>
    <t>ESTIMATED INSTRUMENT RATINGS HELD</t>
  </si>
  <si>
    <t>TABLE 10</t>
  </si>
  <si>
    <t>1/  Excludes student, sport, and recreational pilots.</t>
  </si>
  <si>
    <t xml:space="preserve">Number </t>
  </si>
  <si>
    <t>Total</t>
  </si>
  <si>
    <t xml:space="preserve"> Instrument Rated Pilots</t>
  </si>
  <si>
    <t>ESTIMATED TOTAL PILOTS AND INSTRUMENT RATED PILOTS</t>
  </si>
  <si>
    <t>TABLE 11</t>
  </si>
  <si>
    <t>8/  Special ratings shown on pilot certificates, do not indicate additional certificates.</t>
  </si>
  <si>
    <t>7/  Not included in total.</t>
  </si>
  <si>
    <t>5/  See table 8 for the total number of pilots with a glider certificate.</t>
  </si>
  <si>
    <t>4/  See table 7 for the total number of pilots with a helicopter certificate.</t>
  </si>
  <si>
    <t xml:space="preserve">1/ Includes Outside U.S. total. </t>
  </si>
  <si>
    <t>Instrument Ratings  7,8/</t>
  </si>
  <si>
    <t xml:space="preserve">Flight Instructor Certificates  7/ </t>
  </si>
  <si>
    <t>Glider (only)  5,6/ --Total</t>
  </si>
  <si>
    <t>Rotorcraft (only)  4/ --Total</t>
  </si>
  <si>
    <t>Airplane  3/</t>
  </si>
  <si>
    <t>Sport (only)</t>
  </si>
  <si>
    <t>Recreational Airplane (only)</t>
  </si>
  <si>
    <t>Outside U.S. /2</t>
  </si>
  <si>
    <t>Western- Pacific</t>
  </si>
  <si>
    <t>Northwest Mountain</t>
  </si>
  <si>
    <t>Great Lakes</t>
  </si>
  <si>
    <t>Alaskan</t>
  </si>
  <si>
    <t>Total 1/</t>
  </si>
  <si>
    <t>CLASS OF CERTIFICATE</t>
  </si>
  <si>
    <t>BY CLASS OF CERTIFICATE AND BY FAA REGION</t>
  </si>
  <si>
    <t>ESTIMATED ACTIVE PILOT CERTIFICATES HELD</t>
  </si>
  <si>
    <t>TABLE 3</t>
  </si>
  <si>
    <t xml:space="preserve">      with another rating  but no current medical  are counted as "Glider (only)". </t>
  </si>
  <si>
    <t>N/A</t>
  </si>
  <si>
    <t>BY CLASS OF CERTIFICATE</t>
  </si>
  <si>
    <t>TABLE 4</t>
  </si>
  <si>
    <t>Student</t>
  </si>
  <si>
    <t xml:space="preserve">                                                                                                                                                                                                                                                               </t>
  </si>
  <si>
    <t>1/ Includes Outside U.S. total.</t>
  </si>
  <si>
    <t>Airplane</t>
  </si>
  <si>
    <t>Outside U.S. 2/</t>
  </si>
  <si>
    <t>BY CLASS OF CERTIFICATE BY FAA REGION</t>
  </si>
  <si>
    <t>TABLE 9</t>
  </si>
  <si>
    <t xml:space="preserve"> including helicopters or other rotorcraft.</t>
  </si>
  <si>
    <t>1/  In addition to pilots certified only for rotorcraft shown in table 1, this table includes pilots certified in multiple categories</t>
  </si>
  <si>
    <t>Rotorcraft Other</t>
  </si>
  <si>
    <t>Recreational Gyroplane</t>
  </si>
  <si>
    <t>Recreational Helicopter</t>
  </si>
  <si>
    <t>Airline Transport--Total</t>
  </si>
  <si>
    <t>Commercial--Total</t>
  </si>
  <si>
    <t>Private--Total</t>
  </si>
  <si>
    <t>TOTAL</t>
  </si>
  <si>
    <t>TABLE 7</t>
  </si>
  <si>
    <t>N/A Not Available.</t>
  </si>
  <si>
    <t>1/  In addition to pilots certified only for gliders shown in table 1, this table includes pilots certified in multiple categories including gliders.</t>
  </si>
  <si>
    <t>ESTIMATED ACTIVE GLIDER PILOTS BY CLASS OF CERTIFICATE 1/</t>
  </si>
  <si>
    <t>TABLE 8</t>
  </si>
  <si>
    <t>3/  Not included in total.</t>
  </si>
  <si>
    <t xml:space="preserve">2/  Includes recreational and sport.  </t>
  </si>
  <si>
    <t>Commercial 1/</t>
  </si>
  <si>
    <t>Private 1/</t>
  </si>
  <si>
    <t>FAA REGION AND STATE</t>
  </si>
  <si>
    <t>Misc. 2/</t>
  </si>
  <si>
    <t>BY FAA REGION AND STATE</t>
  </si>
  <si>
    <t>ESTIMATED ACTIVE PILOTS AND FLIGHT INSTRUCTORS</t>
  </si>
  <si>
    <t>TABLE 5</t>
  </si>
  <si>
    <t>6/  Includes Federated States of Micronesia, Marshall Islands, North Mariana Islands and Palau.</t>
  </si>
  <si>
    <t>Students</t>
  </si>
  <si>
    <t>ESTIMATED ACTIVE WOMEN PILOTS AND FLIGHT INSTRUCTORS</t>
  </si>
  <si>
    <t>TABLE 6</t>
  </si>
  <si>
    <t xml:space="preserve"> 4/  Includes Federated States of Micronesia, Marshall Islands, North Mariana Islands and Palau.</t>
  </si>
  <si>
    <t xml:space="preserve"> 2/  Includes Outside U. S.</t>
  </si>
  <si>
    <t xml:space="preserve">      been limited to those held by persons under 70 years of age. </t>
  </si>
  <si>
    <t>NOTE:  Flight attendant data first available from Registry in 2005.</t>
  </si>
  <si>
    <t>Outside United States 5/</t>
  </si>
  <si>
    <t>U.S. Affiliates 4/</t>
  </si>
  <si>
    <t>Armed Forces 3/</t>
  </si>
  <si>
    <t>Dispatcher</t>
  </si>
  <si>
    <t>Mechanic</t>
  </si>
  <si>
    <t>TABLE 14</t>
  </si>
  <si>
    <t>TABLE 15</t>
  </si>
  <si>
    <t xml:space="preserve">        This resulted in the increase in active student pilots to 119,119 from 72,280 at the end of 2009.</t>
  </si>
  <si>
    <t>5/  Military personnel holding civilian certificate and stationed in a foreign country.</t>
  </si>
  <si>
    <t xml:space="preserve"> 3/  Military personnel holding civilian certificate and stationed in a foreign country.</t>
  </si>
  <si>
    <t xml:space="preserve">  3/  See table 7 for the total number of pilots with a helicopter certificate.</t>
  </si>
  <si>
    <t xml:space="preserve">  4/  See table 8 for the total number of pilots with a glider certificate.</t>
  </si>
  <si>
    <t xml:space="preserve"> 5/  Outside U.S. includes airmen certified by the FAA, who live outside the 50 states and other U.S. areas, territories, and affiliates.</t>
  </si>
  <si>
    <t>Central</t>
  </si>
  <si>
    <t>Eastern</t>
  </si>
  <si>
    <t>Southern</t>
  </si>
  <si>
    <t>South- west</t>
  </si>
  <si>
    <t>Student --Total  1/</t>
  </si>
  <si>
    <t xml:space="preserve">1/   In July 2010, the FAA issued a rule that increased the duration of validity for student pilot certificates for pilots under the age of 40 from 36 to 60 months. </t>
  </si>
  <si>
    <t xml:space="preserve">     This resulted in the increase in active student pilots to 119,119 from 72,280 at the end of 2009.</t>
  </si>
  <si>
    <t>3/  See table 7 for the total number of pilots with a helicopter certificate.</t>
  </si>
  <si>
    <t>4/  See table 8 for the total number of pilots with a glider certificate.</t>
  </si>
  <si>
    <t>Airplane  2/</t>
  </si>
  <si>
    <t>4/  Includes pilots certified by the FAA, who live outside the 50 states and other U.S. areas, territories, and affiliates.</t>
  </si>
  <si>
    <t>2/ Outside U.S. includes airmen certified by the FAA, who live outside the 50 states and other U.S. areas, territories, and affiliates.</t>
  </si>
  <si>
    <t xml:space="preserve">Central </t>
  </si>
  <si>
    <t xml:space="preserve"> 1/   In July 2010, the FAA issued a rule that increased the duration of validity for student pilot certificates for pilots under the age of 40 from 36 to 60 months. </t>
  </si>
  <si>
    <t xml:space="preserve">      This resulted in the increase in active student pilots to 14,767 from 8,450 at the end of 2009.</t>
  </si>
  <si>
    <t xml:space="preserve"> 2/  Includes those with an airplane and/or a helicopter and/or glider and/or a gyroplane certificate.  </t>
  </si>
  <si>
    <t xml:space="preserve"> 3/  Glider and lighter-than-air pilots are not required to have a medical examination.  </t>
  </si>
  <si>
    <t>ESTIMATED ACTIVE ROTORCRAFT PILOTS BY CLASS OF CERTIFICATE 1/</t>
  </si>
  <si>
    <t xml:space="preserve">  1/   In July 2010, the FAA issued a rule that increased the duration of validity for student pilot certificates for pilots under the age of 40 from 36 to 60 months. </t>
  </si>
  <si>
    <t>as of DECEMBER 31</t>
  </si>
  <si>
    <t>Instrument Ratings 6,7/</t>
  </si>
  <si>
    <t>Non Pilot--Total 8/</t>
  </si>
  <si>
    <t xml:space="preserve">  6/  Not included in total.</t>
  </si>
  <si>
    <t xml:space="preserve">  7/  Special ratings shown on pilot certificates, do not indicate additional certificates.</t>
  </si>
  <si>
    <t xml:space="preserve"> 4/  Not included in total.</t>
  </si>
  <si>
    <t xml:space="preserve"> 5/  Numbers represent all certificates on record.  No medical examination required.  </t>
  </si>
  <si>
    <t xml:space="preserve"> 6/  Flight Attendants first reported in 2005. </t>
  </si>
  <si>
    <t>6/  Not included in total.</t>
  </si>
  <si>
    <t>7/  Special ratings shown on pilot certificates, do not indicate additional certificates.</t>
  </si>
  <si>
    <t>Flight Instructor Certificates  6/</t>
  </si>
  <si>
    <t>Instrument Ratings  6,7/</t>
  </si>
  <si>
    <t xml:space="preserve">     Prior to 1995,  these pilots were categorized as private, commercial, or airline transport, based on their airplane certificate. </t>
  </si>
  <si>
    <t xml:space="preserve">     In 1995 and after, they are categorized based on their highest certificate. For example, if a pilot holds a private certificate and</t>
  </si>
  <si>
    <t xml:space="preserve">     a commercial helicopter certificate, prior 1995, the pilot would be categorized as private; 1995 and after as commercial. </t>
  </si>
  <si>
    <t xml:space="preserve">1/  Includes those with an airplane and/or a helicopter and/or glider certificate. Pilots under the"Rotorcraft (only)" and "Glider (only)" </t>
  </si>
  <si>
    <t xml:space="preserve">  class certificates in Table 3 are shown under their respective "Private," "Commercial," or "Airline Transport" categories above.</t>
  </si>
  <si>
    <t>Air Transport--Total 2/</t>
  </si>
  <si>
    <t xml:space="preserve">       these pilots were categorized as private, commercial, or airline transport, based on their airplane certificate. In 1995 and after, they are </t>
  </si>
  <si>
    <t xml:space="preserve">  2/  Includes pilots with an airplane only certificate.  Also includes those with an airplane and a helicopter and/or glider certificate. Prior to 1995, </t>
  </si>
  <si>
    <t xml:space="preserve">       categorized based on their highest certificate. For example, if a pilots holds a private airplane certificate and a commercial helicopter </t>
  </si>
  <si>
    <t xml:space="preserve">       certificate, prior 1995, the pilot would be categorized as private; 1995 and after as commercial.</t>
  </si>
  <si>
    <t xml:space="preserve">  5/  Glider pilots are not required to have a medical examination. Beginning with 2002, glider pilots with another rating but no </t>
  </si>
  <si>
    <t xml:space="preserve">  8/  Numbers represent all certificates on record. No medical examination required. Data for 1996 and 1997 are limited to certificates  </t>
  </si>
  <si>
    <t xml:space="preserve">  9/  First available for the Registry in 2005.</t>
  </si>
  <si>
    <t>NA Not available. Prior to 1995 repairmen were included in the mechanic category. Recreational certificate first issued in 1990.</t>
  </si>
  <si>
    <t xml:space="preserve">NA Not available. Prior to 1995 repairmen were included in the mechanic category. Recreational certificate first issued in 1990. </t>
  </si>
  <si>
    <t>2/ Outside U.S. includes airmen certified by the FAA, who live outside the 50 states and other U.S. areas, territories, and affiliates. Also includes those with unidentifiable addresses.</t>
  </si>
  <si>
    <t xml:space="preserve">3/  Includes pilots with an airplane only certificate. Also includes those with an airplane and a helicopter and/or glider certificate.  </t>
  </si>
  <si>
    <t>6/  Glider pilots are not required to have a medical examination. Beginning with 2002, glider pilots with another rating but no current medical are counted as "Glider (only)".</t>
  </si>
  <si>
    <t xml:space="preserve">2/  Includes pilots with an airplane only certificate. Also includes those with an airplane and a helicopter and/or glider </t>
  </si>
  <si>
    <t xml:space="preserve">     certificate. Prior to 1995, these pilots were categorized as private, commercial, or airline transport, based on their </t>
  </si>
  <si>
    <t xml:space="preserve">     airplane certificate. In 1995 and after, they are categorized based on their highest certificate. For example, if a pilot holds a </t>
  </si>
  <si>
    <t xml:space="preserve">     a  private certificate and a commercial helicopter certificate, prior 1995, the pilot would be categorized as private; 1995  </t>
  </si>
  <si>
    <t>5/  Glider pilots are not required to have a medical examination. Beginning with 2002, glider pilots with another rating but no current medical are counted as "Glider (only)".</t>
  </si>
  <si>
    <t>N/A  Not available. Recreational certificate first issued in 1990.</t>
  </si>
  <si>
    <t>1/  Includes those with an airplane and/or a helicopter and/or glider certificate.</t>
  </si>
  <si>
    <t>2/  Glider and lighter-than-air pilots are not required to have a medical examination. Beginning with 2002, glider pilots</t>
  </si>
  <si>
    <t xml:space="preserve">1/  Prior to 1995, these pilots were categorized as private, commercial, or airline transport, based on their </t>
  </si>
  <si>
    <t xml:space="preserve">     </t>
  </si>
  <si>
    <t xml:space="preserve">     and a commercial helicopter certificate, prior 1995, the pilot would be categorized as private; 1995 and after as commercial.</t>
  </si>
  <si>
    <t xml:space="preserve">     airplane certificate. In 1995 and after, they are categorized based on their highest certificate. For example, if a pilot holds a private certificate </t>
  </si>
  <si>
    <t xml:space="preserve"> 1/  Data for flight engineers and flight navigators represent total active ratings held. Data for dispatchers, mechanics, repairmen</t>
  </si>
  <si>
    <t xml:space="preserve">      parachute riggers and ground instructors represent total ratings issued to date. These ratings retain their validity and have</t>
  </si>
  <si>
    <t>Total Pilots</t>
  </si>
  <si>
    <t>Airline Transport 1/</t>
  </si>
  <si>
    <t>Flight Instructor 3/</t>
  </si>
  <si>
    <t>Calendar Year</t>
  </si>
  <si>
    <t>Total Number 1/</t>
  </si>
  <si>
    <t>Percent of Total</t>
  </si>
  <si>
    <t>NON PILOT AIRMEN CERTIFICATES HELD</t>
  </si>
  <si>
    <t>WOMEN NON PILOT AIRMEN CERTIFICATES HELD</t>
  </si>
  <si>
    <t>Total Non Pilot Airmen</t>
  </si>
  <si>
    <t>Ground Instructor</t>
  </si>
  <si>
    <t>Flight Engineer</t>
  </si>
  <si>
    <t>Repair men</t>
  </si>
  <si>
    <t>Parachute Rigger</t>
  </si>
  <si>
    <t>Flight Navigator</t>
  </si>
  <si>
    <t>Flight Attendant</t>
  </si>
  <si>
    <t xml:space="preserve">Flight Instructor Certificates  6/ </t>
  </si>
  <si>
    <t xml:space="preserve">Flight Instructor Certificates  4/ </t>
  </si>
  <si>
    <t>Student  1/</t>
  </si>
  <si>
    <t>Recreational (only)</t>
  </si>
  <si>
    <t>Private</t>
  </si>
  <si>
    <t>Commercial</t>
  </si>
  <si>
    <t>Airline Transport</t>
  </si>
  <si>
    <t>Rotorcraft (only)  3/</t>
  </si>
  <si>
    <t>Glider (only ) 4,5/</t>
  </si>
  <si>
    <t>Mechanic  8/</t>
  </si>
  <si>
    <t>Ground Instructor  8/</t>
  </si>
  <si>
    <t>Repairmen 8/</t>
  </si>
  <si>
    <t>Parachute Rigger  8/</t>
  </si>
  <si>
    <t>Dispatcher  8/</t>
  </si>
  <si>
    <t>Flight Attendant 9/</t>
  </si>
  <si>
    <t>Flight Attendant  6/</t>
  </si>
  <si>
    <t>Ground Instructor  5/</t>
  </si>
  <si>
    <t>Mechanic  5/</t>
  </si>
  <si>
    <t>Repairmen 5/</t>
  </si>
  <si>
    <t>Parachute Rigger  5/</t>
  </si>
  <si>
    <t>Dispatcher  5/</t>
  </si>
  <si>
    <t xml:space="preserve">Airline Transport  2/ </t>
  </si>
  <si>
    <t>Commercial  2/</t>
  </si>
  <si>
    <t>Private  2/</t>
  </si>
  <si>
    <t xml:space="preserve">Recreational (only) </t>
  </si>
  <si>
    <t>Sport</t>
  </si>
  <si>
    <t>Private --Total</t>
  </si>
  <si>
    <t>Airline Transport --Total</t>
  </si>
  <si>
    <t>Private Airplane (only)</t>
  </si>
  <si>
    <t>Private Airplane, Private Glider</t>
  </si>
  <si>
    <t>Private Airplane, Private Gyroplane</t>
  </si>
  <si>
    <t>Private Airplane, Private Helicopter</t>
  </si>
  <si>
    <t>Private Glider</t>
  </si>
  <si>
    <t>Private Airplane-Other</t>
  </si>
  <si>
    <t>Commercial Airplane (only)</t>
  </si>
  <si>
    <t>Commercial Airplane, Private Glider</t>
  </si>
  <si>
    <t>Commercial Helicopter, Private Airplane</t>
  </si>
  <si>
    <t>Commercial Glider, Private Airplane</t>
  </si>
  <si>
    <t>Commercial-other</t>
  </si>
  <si>
    <t>Airline Transport Airplane (only)</t>
  </si>
  <si>
    <t>Airline Transport Airplane-other</t>
  </si>
  <si>
    <t>Private Gyroplane</t>
  </si>
  <si>
    <t>Private Helicopter</t>
  </si>
  <si>
    <t>Commercial Helicopter</t>
  </si>
  <si>
    <t>Airline Transport Helicopter</t>
  </si>
  <si>
    <t>Rotorcraft-other</t>
  </si>
  <si>
    <t>Commercial Glider</t>
  </si>
  <si>
    <t>Air Transport (other)</t>
  </si>
  <si>
    <t>Commercial Airplane, Commercial Glider</t>
  </si>
  <si>
    <t>Commercial Airplane, Commercial Gyroplane, Commercial Glider</t>
  </si>
  <si>
    <t>Commercial Airplane, Private Helicopter</t>
  </si>
  <si>
    <t>Commercial Airplane, Commercial Glider, Private Helicopter</t>
  </si>
  <si>
    <t>Commercial Airplane, Commercial Helicopter</t>
  </si>
  <si>
    <t>Commercial Airplane, Private Glider, Commercial Helicopter</t>
  </si>
  <si>
    <t>Commercial Airplane, Commercial Glider, Commercial Helicopter</t>
  </si>
  <si>
    <t>Commercial Airplane, Commercial Helicopter, Commercial Gyroplane</t>
  </si>
  <si>
    <t>Commercial Airplane, Commercial Gyroplane, Commercial Helicopter, Commercial Glider</t>
  </si>
  <si>
    <t>Private Airplane, Private Glider, Private Helicopter</t>
  </si>
  <si>
    <t>Commercial Airplane, Commercial Gyroplane</t>
  </si>
  <si>
    <t>Airline Transport Airplane, Airline Transport Helicopter</t>
  </si>
  <si>
    <t>Commercial Helicopter, Private Airplane, Private Glider</t>
  </si>
  <si>
    <t>Commercial Helicopter, Private Airplane, Commercial Gyroplane</t>
  </si>
  <si>
    <t>Rotorcraft (Other)</t>
  </si>
  <si>
    <t>Commercial Helicopter, Commercial Glider</t>
  </si>
  <si>
    <t>Commercial Helicopter, Commercial Gyroplane</t>
  </si>
  <si>
    <t>Commercial Helicopter, Private Airplane, Commercial Glider</t>
  </si>
  <si>
    <t>Commercial --Total</t>
  </si>
  <si>
    <t>Commercial Helicopter, Private Glider</t>
  </si>
  <si>
    <t>Commercial Gyroplane</t>
  </si>
  <si>
    <t>Commercial Airplane, Commercial  Glider</t>
  </si>
  <si>
    <t>Commercial Airplane, Private    Helicopter</t>
  </si>
  <si>
    <t>Private Airplane-other</t>
  </si>
  <si>
    <t>Glider (only)  4,5/--Total</t>
  </si>
  <si>
    <t>Rotorcraft (only) 3/--Total</t>
  </si>
  <si>
    <t>Alabama</t>
  </si>
  <si>
    <t>Alaskan Region--Total</t>
  </si>
  <si>
    <t>Eastern Region--Total</t>
  </si>
  <si>
    <t>Total 4/</t>
  </si>
  <si>
    <t>United States--Total</t>
  </si>
  <si>
    <t>Central Region--Total</t>
  </si>
  <si>
    <t>Iowa</t>
  </si>
  <si>
    <t>Kentucky</t>
  </si>
  <si>
    <t>Missouri</t>
  </si>
  <si>
    <t>Nebraska</t>
  </si>
  <si>
    <t>Tennessee</t>
  </si>
  <si>
    <t>Kansas</t>
  </si>
  <si>
    <t>Delaware</t>
  </si>
  <si>
    <t>Maine</t>
  </si>
  <si>
    <t>Maryland</t>
  </si>
  <si>
    <t>Massachusetts</t>
  </si>
  <si>
    <t>Pennsylvania</t>
  </si>
  <si>
    <t>Vermont</t>
  </si>
  <si>
    <t>Virginia</t>
  </si>
  <si>
    <t>Connecticut</t>
  </si>
  <si>
    <t>Indiana</t>
  </si>
  <si>
    <t>Michigan</t>
  </si>
  <si>
    <t>Minnesota</t>
  </si>
  <si>
    <t>Ohio</t>
  </si>
  <si>
    <t>Wisconsin</t>
  </si>
  <si>
    <t>Illinois</t>
  </si>
  <si>
    <t>Idaho</t>
  </si>
  <si>
    <t>Montana</t>
  </si>
  <si>
    <t>Oregon</t>
  </si>
  <si>
    <t>Utah</t>
  </si>
  <si>
    <t>Washington</t>
  </si>
  <si>
    <t>Wyoming</t>
  </si>
  <si>
    <t>Colorado</t>
  </si>
  <si>
    <t>Georgia</t>
  </si>
  <si>
    <t>Florida</t>
  </si>
  <si>
    <t>Louisiana</t>
  </si>
  <si>
    <t>Mississippi</t>
  </si>
  <si>
    <t>Oklahoma</t>
  </si>
  <si>
    <t>Texas</t>
  </si>
  <si>
    <t>Arkansas</t>
  </si>
  <si>
    <t>Arizona</t>
  </si>
  <si>
    <t>California</t>
  </si>
  <si>
    <t>Guam</t>
  </si>
  <si>
    <t>Hawaii</t>
  </si>
  <si>
    <t>Nevada</t>
  </si>
  <si>
    <t>Palau</t>
  </si>
  <si>
    <r>
      <t>AE (Europe and Canada)</t>
    </r>
    <r>
      <rPr>
        <vertAlign val="superscript"/>
        <sz val="8"/>
        <rFont val="Cambria"/>
        <family val="1"/>
        <scheme val="major"/>
      </rPr>
      <t>5</t>
    </r>
  </si>
  <si>
    <t>District of Columbia</t>
  </si>
  <si>
    <t>New Hampshire</t>
  </si>
  <si>
    <t>New Jersey</t>
  </si>
  <si>
    <t>New York</t>
  </si>
  <si>
    <t>North Carolina</t>
  </si>
  <si>
    <t>Rhode Island</t>
  </si>
  <si>
    <t>Great Lakes Region--Total</t>
  </si>
  <si>
    <t>South Dakota</t>
  </si>
  <si>
    <t>Northwest Mountain Region--Total</t>
  </si>
  <si>
    <t>Southern Region--Total</t>
  </si>
  <si>
    <r>
      <t>AA (Americas)</t>
    </r>
    <r>
      <rPr>
        <vertAlign val="superscript"/>
        <sz val="8"/>
        <rFont val="Cambria"/>
        <family val="1"/>
        <scheme val="major"/>
      </rPr>
      <t>5</t>
    </r>
  </si>
  <si>
    <t>Puerto Rico</t>
  </si>
  <si>
    <t>South Carolina</t>
  </si>
  <si>
    <t>Virgin Islands</t>
  </si>
  <si>
    <t>Southwest Region--Total</t>
  </si>
  <si>
    <t>New Mexico</t>
  </si>
  <si>
    <t>Western-Pacific Region--Total</t>
  </si>
  <si>
    <t>American Samoa</t>
  </si>
  <si>
    <t>Federated States of Micronesia</t>
  </si>
  <si>
    <t>Marshall Islands</t>
  </si>
  <si>
    <t>North Mariana Islands</t>
  </si>
  <si>
    <t xml:space="preserve">Armed Forces Personnel  5/ </t>
  </si>
  <si>
    <t>U.S. Affiliates  6/</t>
  </si>
  <si>
    <t>Outside United States (Foreign)</t>
  </si>
  <si>
    <t>North Dakota</t>
  </si>
  <si>
    <t>West Virginia</t>
  </si>
  <si>
    <r>
      <t>AP (Pacific)</t>
    </r>
    <r>
      <rPr>
        <vertAlign val="superscript"/>
        <sz val="8"/>
        <rFont val="Univers (W1)"/>
      </rPr>
      <t>5</t>
    </r>
  </si>
  <si>
    <t>Total 2/</t>
  </si>
  <si>
    <r>
      <t>AE (Europe and Canada)</t>
    </r>
    <r>
      <rPr>
        <vertAlign val="superscript"/>
        <sz val="8"/>
        <rFont val="Cambria"/>
        <family val="1"/>
        <scheme val="major"/>
      </rPr>
      <t>3</t>
    </r>
  </si>
  <si>
    <r>
      <t>AA (Americas)</t>
    </r>
    <r>
      <rPr>
        <vertAlign val="superscript"/>
        <sz val="8"/>
        <rFont val="Cambria"/>
        <family val="1"/>
        <scheme val="major"/>
      </rPr>
      <t>3</t>
    </r>
  </si>
  <si>
    <r>
      <t>AP (Pacific)</t>
    </r>
    <r>
      <rPr>
        <vertAlign val="superscript"/>
        <sz val="8"/>
        <rFont val="Univers (W1)"/>
      </rPr>
      <t>3</t>
    </r>
  </si>
  <si>
    <t>Private Helicopter, Private Airplane</t>
  </si>
  <si>
    <t>Private Helicopter, Private Airplane, Private Glider</t>
  </si>
  <si>
    <t>Private Helicopter, Commercial Airplane</t>
  </si>
  <si>
    <t>Private Helicopter, Commercial Airplane, Commercial Glider</t>
  </si>
  <si>
    <t>Private Gyroplane, Private Airplane</t>
  </si>
  <si>
    <t>Airline Transport Helicopter, Airline Transport Airplane</t>
  </si>
  <si>
    <t>Commercial Gyroplane, Commercial Airplane, Commercial Glider</t>
  </si>
  <si>
    <t>Commercial Helicopter, Commercial Airplane, Private Glider</t>
  </si>
  <si>
    <t>Commercial Helicopter, Commercial  Airplane</t>
  </si>
  <si>
    <t>Commercial Helicopter, Commercial Airplane, Commercial Glider</t>
  </si>
  <si>
    <t>Commercial Helicopter, Commercial Airplane, Commercial Gyroplane</t>
  </si>
  <si>
    <t>Commercial Gyroplane, Commercial Airplane</t>
  </si>
  <si>
    <t>Private Glider, Private Airplane</t>
  </si>
  <si>
    <t>Private Glider, Private Airplane, Private Helicopter</t>
  </si>
  <si>
    <t>Private Glider, Private Airplane, Commercial Helicopter</t>
  </si>
  <si>
    <t>Commercial Glider, Commercial Balloon</t>
  </si>
  <si>
    <t>Commercial Glider, Commercial Airplane, Commercial Gyroplane, Commercial Helicopter</t>
  </si>
  <si>
    <t>Commercial Glider, Commercial Airplane, Commercial Gyroplane</t>
  </si>
  <si>
    <t>Private Glider, Commercial Airplane</t>
  </si>
  <si>
    <t>Private Glider, Commercial Airplane, Commercial Helicopter</t>
  </si>
  <si>
    <t>Private Glider, Commercial Helicopter</t>
  </si>
  <si>
    <t>Commercial Glider, Commercial Airplane</t>
  </si>
  <si>
    <t>Commercial Glider, Private Airplane, Commercial Helicopter</t>
  </si>
  <si>
    <t>Commercial Glider, Commercial Airplane, Commercial Helicopter</t>
  </si>
  <si>
    <t>Commercial Glider, Commercial Helicopter</t>
  </si>
  <si>
    <t>Commercial Glider, Commercial Airplane, Private Helicopter</t>
  </si>
  <si>
    <t>Airline Transport Helicopter (only)</t>
  </si>
  <si>
    <t>Private Helicopter (only)</t>
  </si>
  <si>
    <t>Commercial Helicopter (only)</t>
  </si>
  <si>
    <t>3/  Certified Flight Instructor</t>
  </si>
  <si>
    <t>2/  Not included in total active pilots.</t>
  </si>
  <si>
    <t xml:space="preserve">     helicopter and commercial airplane certificates will be reported in the commercial category.</t>
  </si>
  <si>
    <t xml:space="preserve">     Pilots with multiple ratings will be reported under highest rating. For example a pilot with a private </t>
  </si>
  <si>
    <t xml:space="preserve">1/  Includes pilots with an airplane and/or a helicopter and/or a glider and/or a gyroplane certificate. </t>
  </si>
  <si>
    <t>80 and over</t>
  </si>
  <si>
    <t>75-79</t>
  </si>
  <si>
    <t>70-74</t>
  </si>
  <si>
    <t>65-69</t>
  </si>
  <si>
    <t>60-64</t>
  </si>
  <si>
    <t>55-59</t>
  </si>
  <si>
    <t>50-54</t>
  </si>
  <si>
    <t>45-49</t>
  </si>
  <si>
    <t>40-44</t>
  </si>
  <si>
    <t>35-39</t>
  </si>
  <si>
    <t>30-34</t>
  </si>
  <si>
    <t>25-29</t>
  </si>
  <si>
    <t>20-24</t>
  </si>
  <si>
    <t>16-19</t>
  </si>
  <si>
    <t>14-15</t>
  </si>
  <si>
    <t>CFI 3/</t>
  </si>
  <si>
    <t>Recre- ational</t>
  </si>
  <si>
    <t xml:space="preserve">Student </t>
  </si>
  <si>
    <t xml:space="preserve">Total </t>
  </si>
  <si>
    <t>Age Group</t>
  </si>
  <si>
    <t>Flight Instructor 2/</t>
  </si>
  <si>
    <t>Type of Pilot Certificates</t>
  </si>
  <si>
    <t>BY CATEGORY AND AGE GROUP OF HOLDER</t>
  </si>
  <si>
    <t>TABLE 12</t>
  </si>
  <si>
    <t>ESTIMATED ACTIVE WOMEN PILOT CERTIFICATES HELD</t>
  </si>
  <si>
    <t>TABLE 12a</t>
  </si>
  <si>
    <t>N/A  Not available. Sport certificate first issued in 2005.</t>
  </si>
  <si>
    <t xml:space="preserve">     Pilots with multiple ratings will be reported under highest rating. For example a pilot with a private  </t>
  </si>
  <si>
    <t xml:space="preserve">2/  Includes pilots with an airplane and/or a helicopter and/or a glider and/or a gyroplane certificate. </t>
  </si>
  <si>
    <t>1/  Includes helicopter (only) and glider (only).</t>
  </si>
  <si>
    <t>Airline Transport 2/</t>
  </si>
  <si>
    <t>Commercial 2/</t>
  </si>
  <si>
    <t>Private 2/</t>
  </si>
  <si>
    <t>Total  1/</t>
  </si>
  <si>
    <t xml:space="preserve"> AVERAGE AGE OF ACTIVE PILOTS BY CATEGORY</t>
  </si>
  <si>
    <t>TABLE 13</t>
  </si>
  <si>
    <t xml:space="preserve"> AVERAGE AGE OF ACTIVE WOMEN PILOTS BY CATEGORY</t>
  </si>
  <si>
    <t>TABLE 13a</t>
  </si>
  <si>
    <r>
      <t>E</t>
    </r>
    <r>
      <rPr>
        <sz val="8"/>
        <rFont val="Univers (W1)"/>
      </rPr>
      <t xml:space="preserve">  Student certificates issued are estimated.  These are the ones that do not need a medical examination.</t>
    </r>
  </si>
  <si>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</si>
  <si>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</si>
  <si>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</si>
  <si>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</si>
  <si>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</si>
  <si>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</si>
  <si>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Note: Additional ratings are entered on current airman certificates as follows:</t>
  </si>
  <si>
    <t>*   Not Included in Total</t>
  </si>
  <si>
    <t>Authorized Aircraft Instructor</t>
  </si>
  <si>
    <t xml:space="preserve">Ground Instructor </t>
  </si>
  <si>
    <t xml:space="preserve">Parachute Rigger </t>
  </si>
  <si>
    <t>Repairman Light Sport Aircraft</t>
  </si>
  <si>
    <t>Repairman</t>
  </si>
  <si>
    <t>Control Tower Operator</t>
  </si>
  <si>
    <t xml:space="preserve">Mechanic </t>
  </si>
  <si>
    <t>Flight Instructor Certificates*</t>
  </si>
  <si>
    <t>Glider (only)</t>
  </si>
  <si>
    <t>Rotorcraft (only)</t>
  </si>
  <si>
    <t>Sport Pilot</t>
  </si>
  <si>
    <t>Recreational</t>
  </si>
  <si>
    <r>
      <t>Student</t>
    </r>
    <r>
      <rPr>
        <vertAlign val="superscript"/>
        <sz val="8"/>
        <rFont val="Univers (W1)"/>
      </rPr>
      <t>E</t>
    </r>
  </si>
  <si>
    <t>No Test</t>
  </si>
  <si>
    <t>Inspector</t>
  </si>
  <si>
    <t>Examiner</t>
  </si>
  <si>
    <t>Total Certificates Issued</t>
  </si>
  <si>
    <t>Category of Certificates</t>
  </si>
  <si>
    <t>Additional Ratings</t>
  </si>
  <si>
    <t>Original Issuances</t>
  </si>
  <si>
    <t>AIRMEN CERTIFICATES ISSUED BY CATEGORY AND CONDUCTOR</t>
  </si>
  <si>
    <t>Table 16</t>
  </si>
  <si>
    <t xml:space="preserve">NA  Not Available </t>
  </si>
  <si>
    <t>5/ First reported in 2005.</t>
  </si>
  <si>
    <t>4/  Prior to 1995, repairmen were included with mechanics.</t>
  </si>
  <si>
    <t>3/  Prior to 2001 Control Tower Operators were not included.</t>
  </si>
  <si>
    <t>2/  Special ratings shown on pilot certificates represented above; not included in total.</t>
  </si>
  <si>
    <t>1/  Not included in total.</t>
  </si>
  <si>
    <t xml:space="preserve">   from Table 16 that do not require a medical examination.</t>
  </si>
  <si>
    <r>
      <t>E</t>
    </r>
    <r>
      <rPr>
        <sz val="8"/>
        <rFont val="Univers (W1)"/>
      </rPr>
      <t xml:space="preserve">  Student certificates issued are estimated. They include those with a medical certification (Table 22), as well as those </t>
    </r>
  </si>
  <si>
    <t xml:space="preserve">Note: In previous releases all instrument ratings had been shown as additional. Total instrument ratings issued can be found in table 21. </t>
  </si>
  <si>
    <t>Authorized Aircraft Instr.</t>
  </si>
  <si>
    <t>Repairman Light Sport Aircraft 5/</t>
  </si>
  <si>
    <t>Repairman  4/</t>
  </si>
  <si>
    <t>Control Tower Operator  3/</t>
  </si>
  <si>
    <t>Instrument Ratings 2/</t>
  </si>
  <si>
    <t>Flight Instructor Certificates 1/</t>
  </si>
  <si>
    <t>ORIGINAL AIRMEN CERTIFICATES ISSUED BY CATEGORY</t>
  </si>
  <si>
    <t>TABLE 17</t>
  </si>
  <si>
    <t>NA  Not Available</t>
  </si>
  <si>
    <t>Repairman Light Sport Aircraft  5/</t>
  </si>
  <si>
    <t>Student 1/</t>
  </si>
  <si>
    <t>ADDITIONAL AIRMEN CERTIFICATES ISSUED BY CATEGORY</t>
  </si>
  <si>
    <t>TABLE 18</t>
  </si>
  <si>
    <t>N/A--Not applicable</t>
  </si>
  <si>
    <t>* Not included in Total</t>
  </si>
  <si>
    <t xml:space="preserve">        N/A</t>
  </si>
  <si>
    <t>Percent Approved</t>
  </si>
  <si>
    <t xml:space="preserve">Dis approved </t>
  </si>
  <si>
    <t>Approved</t>
  </si>
  <si>
    <t>ORIGINAL AIRMEN CERTIFICATES APPROVED/DISAPPROVED BY CATEGORY AND CONDUCTOR</t>
  </si>
  <si>
    <t>TABLE 19</t>
  </si>
  <si>
    <t>*  Special ratings shown on pilot certificates represented above; not included in total.</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</si>
  <si>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</si>
  <si>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</si>
  <si>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</si>
  <si>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</si>
  <si>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</si>
  <si>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</si>
  <si>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ADDITIONAL AIRMEN CERTIFICATES APPROVED/DISAPPROVED BY CATEGORY AND CONDUCTOR</t>
  </si>
  <si>
    <t>TABLE 20</t>
  </si>
  <si>
    <t>Class of Certificate</t>
  </si>
  <si>
    <t>INSTRUMENT RATINGS ISSUED:</t>
  </si>
  <si>
    <t>TABLE 21</t>
  </si>
  <si>
    <t xml:space="preserve">               December</t>
  </si>
  <si>
    <t xml:space="preserve">               November</t>
  </si>
  <si>
    <t xml:space="preserve">               October</t>
  </si>
  <si>
    <t xml:space="preserve">               September</t>
  </si>
  <si>
    <t xml:space="preserve">               August</t>
  </si>
  <si>
    <t xml:space="preserve">               July</t>
  </si>
  <si>
    <t xml:space="preserve">               June</t>
  </si>
  <si>
    <t xml:space="preserve">               May</t>
  </si>
  <si>
    <t xml:space="preserve">               April</t>
  </si>
  <si>
    <t xml:space="preserve">               March</t>
  </si>
  <si>
    <t xml:space="preserve">               February</t>
  </si>
  <si>
    <t xml:space="preserve">               January</t>
  </si>
  <si>
    <t xml:space="preserve">               Total</t>
  </si>
  <si>
    <t xml:space="preserve">               YEAR</t>
  </si>
  <si>
    <t>STUDENT CERTIFICATES ISSUED, BY MONTH:</t>
  </si>
  <si>
    <t>TABLE 22</t>
  </si>
  <si>
    <t>Table 1</t>
  </si>
  <si>
    <t>Table 2</t>
  </si>
  <si>
    <t>Table 3</t>
  </si>
  <si>
    <t>Table 4</t>
  </si>
  <si>
    <t>Table 5</t>
  </si>
  <si>
    <t>Table 6</t>
  </si>
  <si>
    <t>Table 7</t>
  </si>
  <si>
    <t>Table 8</t>
  </si>
  <si>
    <t>Table 9</t>
  </si>
  <si>
    <t>Table 10</t>
  </si>
  <si>
    <t>Table 11</t>
  </si>
  <si>
    <t>Table 12</t>
  </si>
  <si>
    <t>Table 12a</t>
  </si>
  <si>
    <t>Table 13</t>
  </si>
  <si>
    <t>Table 13a</t>
  </si>
  <si>
    <t>Table 14</t>
  </si>
  <si>
    <t>Table 15</t>
  </si>
  <si>
    <t>Table 17</t>
  </si>
  <si>
    <t>Table 18</t>
  </si>
  <si>
    <t>Table 19</t>
  </si>
  <si>
    <t>Table 20</t>
  </si>
  <si>
    <t>Table 21</t>
  </si>
  <si>
    <t>Table 22</t>
  </si>
  <si>
    <t>The U.S. Civil Airmen Statistics is an annual study published to meet the demands of FAA, other government agencies, and industry. It contains detailed airmen statistics not published in other FAA reports.</t>
  </si>
  <si>
    <t>List of Tables</t>
  </si>
  <si>
    <t>The term “airmen” in this report includes men and women certified as pilots, mechanics or other aviation technicians.  An active airman is one who holds both an airmen certificate and a valid medical certificate. Airmen who must have a valid medical to exercise the privileges of their certificate are all airplane pilots, rotorcraft pilots, flight navigators, and flight engineers. Glider pilots are not required to have a medical examination but the numbers represent only those who had a valid medical certificate on record at the Aeronautical Center.</t>
  </si>
  <si>
    <t>Statistics about airmen, both pilot and nonpilot, are obtained from the official airmen certification records maintained at FAA's Aeronautical Center, Oklahoma City, Oklahoma.</t>
  </si>
  <si>
    <t>U.S. Civil Airmen Statistics, 2013</t>
  </si>
  <si>
    <t>Estimated Active Airmen Certificates Held December 31, 2004-2013</t>
  </si>
  <si>
    <t>Estimated Active Women Airmen Certificates Held December 31, 2004-2013</t>
  </si>
  <si>
    <t>Estimated Active Pilot Certificates Held by Class of Certificate December 31, 2004-2013</t>
  </si>
  <si>
    <t>Estimated Active Rotorcraft Pilots by Class of Certificate December 31, 2004-2013</t>
  </si>
  <si>
    <t>Estimated Active Glider Pilots by Class of Certificate December 31, 2004-2013</t>
  </si>
  <si>
    <t>Estimated Instrument Ratings Held by Class of Certificate December 31, 2004-2013</t>
  </si>
  <si>
    <t>Estimated Total Pilots and Instrument Rated Pilots December 31, 2004-2013</t>
  </si>
  <si>
    <t>Average Age of Active Pilots by Category December 31, 2004-2013</t>
  </si>
  <si>
    <t>Original Airmen Certificates Issued 2004-2013</t>
  </si>
  <si>
    <t>Additional Airmen Certificates Issued 2004-2013</t>
  </si>
  <si>
    <t>Instrument Ratings Issued 2004-2013</t>
  </si>
  <si>
    <t>Student Certificates Issued by Month 2004-2013</t>
  </si>
  <si>
    <t>DECEMBER 31, 2013</t>
  </si>
  <si>
    <t>as of December 31, 2013</t>
  </si>
  <si>
    <t>DECEMBER 31, 2013  1/</t>
  </si>
  <si>
    <t>Calendar Year 2013</t>
  </si>
  <si>
    <t>CALENDAR YEARS 2004 - 2013</t>
  </si>
  <si>
    <t>CALENDAR YEAR 2013</t>
  </si>
  <si>
    <t>2004 - 2013</t>
  </si>
  <si>
    <t>Estimated Active Pilot Certificates Held by Class of Certificate and by FAA Region December 31, 2013</t>
  </si>
  <si>
    <t>Estimated Active Pilots and Flight Instructors by FAA Region and State December 31, 2013</t>
  </si>
  <si>
    <t>Estimated Active Women Pilots and Flight Instructors by FAA Region and State December 31, 2013</t>
  </si>
  <si>
    <t>Estimated Instrument Ratings Held by Class of Certificate by FAA Region December 31, 2013</t>
  </si>
  <si>
    <t>Estimated Active Pilot Certificates Held by Category and Age Group of Holder December 31, 2013</t>
  </si>
  <si>
    <t>Estimated Active Women Pilot Certificates Held by Category and Age Group of Holder December 31, 2013</t>
  </si>
  <si>
    <t>Nonpilot Airmen Certificates Held by FAA Region and State December 31, 2013</t>
  </si>
  <si>
    <t>Women Nonpilot Airmen Certificates Held by FAA Region and State December 31, 2013</t>
  </si>
  <si>
    <t>Airmen Certificates Issued by Category and Conductor December 31, 2013</t>
  </si>
  <si>
    <t>Average Age of Active Women Pilots by Category December 31, 2010-2013</t>
  </si>
  <si>
    <t>Original Airmen Certificates Approved/Disapproved by Category and Conductor, 2013</t>
  </si>
  <si>
    <t>Additional Airmen Certificates Approved/Disapproved by Category and Conductor, 2013</t>
  </si>
  <si>
    <r>
      <t>E</t>
    </r>
    <r>
      <rPr>
        <sz val="8"/>
        <rFont val="Univers (W1)"/>
      </rPr>
      <t xml:space="preserve">  Student certificates issued are estimated for January-March 2013.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</si>
</sst>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0\)"/>
    <numFmt numFmtId="165" formatCode="mmmm\ dd\,\ yyyy"/>
    <numFmt numFmtId="166" formatCode="&quot;----&quot;"/>
    <numFmt numFmtId="167" formatCode="&quot;----  &quot;"/>
    <numFmt numFmtId="168" formatCode="0.0"/>
    <numFmt numFmtId="169" formatCode="#,##0\ \ \p"/>
    <numFmt numFmtId="170" formatCode="0.0%"/>
  </numFmts>
  <fonts count="29">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8"/>
      <name val="Helv"/>
    </font>
    <font>
      <sz val="8"/>
      <name val="Univers (W1)"/>
    </font>
    <font>
      <b/>
      <sz val="8"/>
      <name val="Univers (W1)"/>
    </font>
    <font>
      <sz val="10"/>
      <name val="MS Sans Serif"/>
      <family val="2"/>
    </font>
    <font>
      <sz val="7"/>
      <name val="Univers (W1)"/>
    </font>
    <font>
      <b/>
      <sz val="8"/>
      <name val="Helv"/>
    </font>
    <font>
      <sz val="8"/>
      <name val="Univers (W1)"/>
      <family val="2"/>
    </font>
    <font>
      <b/>
      <sz val="8"/>
      <name val="Univers (W1)"/>
      <family val="2"/>
    </font>
    <font>
      <b/>
      <sz val="7"/>
      <name val="Univers (W1)"/>
    </font>
    <font>
      <sz val="10"/>
      <name val="Helv"/>
    </font>
    <font>
      <sz val="10"/>
      <name val="Univers (W1)"/>
      <family val="2"/>
    </font>
    <font>
      <sz val="10"/>
      <name val="Univers (W1)"/>
    </font>
    <font>
      <b/>
      <sz val="10"/>
      <name val="Univers (W1)"/>
    </font>
    <font>
      <sz val="8"/>
      <name val="Univers"/>
      <family val="2"/>
    </font>
    <font>
      <b/>
      <sz val="8"/>
      <name val="Univers"/>
      <family val="2"/>
    </font>
    <font>
      <vertAlign val="superscript"/>
      <sz val="8"/>
      <name val="Cambria"/>
      <family val="1"/>
      <scheme val="major"/>
    </font>
    <font>
      <vertAlign val="superscript"/>
      <sz val="8"/>
      <name val="Univers (W1)"/>
    </font>
    <font>
      <sz val="9"/>
      <name val="Univers (W1)"/>
    </font>
    <font>
      <b/>
      <sz val="18"/>
      <name val="Univers (W1)"/>
    </font>
    <font>
      <sz val="10"/>
      <color rgb="FF000000"/>
      <name val="Calibri"/>
      <family val="2"/>
      <scheme val="minor"/>
    </font>
    <font>
      <sz val="11"/>
      <color rgb="FF000000"/>
      <name val="Calibri"/>
      <family val="2"/>
      <scheme val="minor"/>
    </font>
    <font>
      <b/>
      <sz val="14"/>
      <color rgb="FF000000"/>
      <name val="Calibri"/>
      <family val="2"/>
      <scheme val="minor"/>
    </font>
    <font>
      <sz val="11"/>
      <color rgb="FF333333"/>
      <name val="Calibri"/>
      <family val="2"/>
      <scheme val="minor"/>
    </font>
    <font>
      <b/>
      <sz val="12"/>
      <color rgb="FF000000"/>
      <name val="Calibri"/>
      <family val="2"/>
      <scheme val="minor"/>
    </font>
  </fonts>
  <fills count="3">
    <fill>
      <patternFill patternType="none"/>
    </fill>
    <fill>
      <patternFill patternType="gray125"/>
    </fill>
    <fill>
      <patternFill patternType="solid">
        <fgColor indexed="9"/>
        <bgColor indexed="64"/>
      </patternFill>
    </fill>
  </fills>
  <borders count="16">
    <border>
      <left/>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7">
    <xf numFmtId="0" fontId="0" fillId="0" borderId="0"/>
    <xf numFmtId="0" fontId="3" fillId="0" borderId="0"/>
    <xf numFmtId="0" fontId="5" fillId="0" borderId="0"/>
    <xf numFmtId="0" fontId="8" fillId="0" borderId="0"/>
    <xf numFmtId="0" fontId="14" fillId="0" borderId="0"/>
    <xf numFmtId="0" fontId="14" fillId="0" borderId="0"/>
    <xf numFmtId="0" fontId="2" fillId="0" borderId="0"/>
    <xf numFmtId="0" fontId="2" fillId="0" borderId="0"/>
    <xf numFmtId="0" fontId="4" fillId="0" borderId="0"/>
    <xf numFmtId="0" fontId="1" fillId="0" borderId="0"/>
    <xf numFmtId="0" fontId="1" fillId="0" borderId="0"/>
    <xf numFmtId="0" fontId="1" fillId="0" borderId="0"/>
    <xf numFmtId="0" fontId="5" fillId="0" borderId="0"/>
    <xf numFmtId="0" fontId="5" fillId="0" borderId="0"/>
    <xf numFmtId="0" fontId="8" fillId="0" borderId="0"/>
    <xf numFmtId="0" fontId="8" fillId="0" borderId="0"/>
    <xf numFmtId="0" fontId="8" fillId="0" borderId="0"/>
  </cellStyleXfs>
  <cellXfs count="528">
    <xf numFmtId="0" fontId="0" fillId="0" borderId="0" xfId="0" applyFill="1" applyBorder="1" applyAlignment="1">
      <alignment horizontal="left" vertical="top"/>
    </xf>
    <xf numFmtId="0" fontId="6" fillId="0" borderId="0" xfId="2" applyFont="1" applyBorder="1"/>
    <xf numFmtId="3" fontId="6" fillId="0" borderId="0" xfId="2" applyNumberFormat="1" applyFont="1" applyBorder="1"/>
    <xf numFmtId="0" fontId="6" fillId="0" borderId="0" xfId="2" applyNumberFormat="1" applyFont="1" applyBorder="1"/>
    <xf numFmtId="0" fontId="6" fillId="0" borderId="0" xfId="2" applyFont="1"/>
    <xf numFmtId="0" fontId="6" fillId="0" borderId="0" xfId="2" applyNumberFormat="1" applyFont="1" applyBorder="1" applyAlignment="1">
      <alignment horizontal="left"/>
    </xf>
    <xf numFmtId="0" fontId="9" fillId="0" borderId="0" xfId="2" applyNumberFormat="1" applyFont="1" applyBorder="1" applyAlignment="1">
      <alignment horizontal="left"/>
    </xf>
    <xf numFmtId="0" fontId="5" fillId="0" borderId="0" xfId="2"/>
    <xf numFmtId="0" fontId="9" fillId="0" borderId="0" xfId="2" quotePrefix="1" applyNumberFormat="1" applyFont="1" applyBorder="1" applyAlignment="1">
      <alignment horizontal="left"/>
    </xf>
    <xf numFmtId="3" fontId="6" fillId="0" borderId="0" xfId="2" applyNumberFormat="1" applyFont="1"/>
    <xf numFmtId="164" fontId="6" fillId="0" borderId="0" xfId="2" applyNumberFormat="1" applyFont="1" applyBorder="1"/>
    <xf numFmtId="0" fontId="9" fillId="0" borderId="0" xfId="2" applyFont="1"/>
    <xf numFmtId="0" fontId="9" fillId="0" borderId="0" xfId="2" applyNumberFormat="1" applyFont="1" applyBorder="1"/>
    <xf numFmtId="3" fontId="6" fillId="0" borderId="0" xfId="2" applyNumberFormat="1" applyFont="1" applyBorder="1" applyAlignment="1"/>
    <xf numFmtId="3" fontId="6" fillId="0" borderId="0" xfId="2" applyNumberFormat="1" applyFont="1" applyBorder="1" applyAlignment="1">
      <alignment horizontal="left"/>
    </xf>
    <xf numFmtId="3" fontId="6" fillId="0" borderId="1" xfId="2" applyNumberFormat="1" applyFont="1" applyBorder="1" applyAlignment="1"/>
    <xf numFmtId="3" fontId="6" fillId="0" borderId="2" xfId="2" applyNumberFormat="1" applyFont="1" applyBorder="1" applyAlignment="1"/>
    <xf numFmtId="0" fontId="6" fillId="0" borderId="1" xfId="2" applyNumberFormat="1" applyFont="1" applyBorder="1" applyAlignment="1">
      <alignment horizontal="right"/>
    </xf>
    <xf numFmtId="0" fontId="6" fillId="0" borderId="3" xfId="2" applyNumberFormat="1" applyFont="1" applyBorder="1" applyAlignment="1">
      <alignment horizontal="right"/>
    </xf>
    <xf numFmtId="3" fontId="6" fillId="0" borderId="3" xfId="2" applyNumberFormat="1" applyFont="1" applyBorder="1" applyAlignment="1"/>
    <xf numFmtId="3" fontId="7" fillId="0" borderId="1" xfId="2" applyNumberFormat="1" applyFont="1" applyBorder="1"/>
    <xf numFmtId="3" fontId="7" fillId="0" borderId="3" xfId="2" applyNumberFormat="1" applyFont="1" applyBorder="1"/>
    <xf numFmtId="0" fontId="7" fillId="0" borderId="0" xfId="2" applyFont="1" applyBorder="1"/>
    <xf numFmtId="3" fontId="7" fillId="0" borderId="1" xfId="2" applyNumberFormat="1" applyFont="1" applyBorder="1" applyAlignment="1"/>
    <xf numFmtId="3" fontId="7" fillId="0" borderId="2" xfId="2" applyNumberFormat="1" applyFont="1" applyBorder="1" applyAlignment="1"/>
    <xf numFmtId="0" fontId="7" fillId="0" borderId="0" xfId="2" applyNumberFormat="1" applyFont="1" applyBorder="1" applyAlignment="1">
      <alignment horizontal="left"/>
    </xf>
    <xf numFmtId="3" fontId="7" fillId="0" borderId="3" xfId="2" applyNumberFormat="1" applyFont="1" applyBorder="1" applyAlignment="1"/>
    <xf numFmtId="0" fontId="7" fillId="0" borderId="3" xfId="2" applyNumberFormat="1" applyFont="1" applyBorder="1" applyAlignment="1">
      <alignment horizontal="left"/>
    </xf>
    <xf numFmtId="3" fontId="6" fillId="0" borderId="3" xfId="2" applyNumberFormat="1" applyFont="1" applyBorder="1" applyAlignment="1">
      <alignment horizontal="right"/>
    </xf>
    <xf numFmtId="0" fontId="6" fillId="0" borderId="0" xfId="2" applyNumberFormat="1" applyFont="1" applyBorder="1" applyAlignment="1">
      <alignment vertical="center"/>
    </xf>
    <xf numFmtId="0" fontId="6" fillId="0" borderId="1" xfId="2" applyNumberFormat="1" applyFont="1" applyBorder="1" applyAlignment="1">
      <alignment horizontal="center" vertical="center"/>
    </xf>
    <xf numFmtId="0" fontId="6" fillId="0" borderId="4" xfId="2" applyNumberFormat="1" applyFont="1" applyBorder="1" applyAlignment="1">
      <alignment horizontal="center" vertical="center"/>
    </xf>
    <xf numFmtId="0" fontId="6" fillId="0" borderId="0" xfId="2" applyFont="1" applyBorder="1" applyAlignment="1">
      <alignment horizontal="centerContinuous"/>
    </xf>
    <xf numFmtId="3" fontId="6" fillId="0" borderId="0" xfId="2" applyNumberFormat="1" applyFont="1" applyBorder="1" applyAlignment="1">
      <alignment horizontal="centerContinuous"/>
    </xf>
    <xf numFmtId="0" fontId="6" fillId="0" borderId="0" xfId="2" applyNumberFormat="1" applyFont="1" applyBorder="1" applyAlignment="1">
      <alignment horizontal="centerContinuous"/>
    </xf>
    <xf numFmtId="0" fontId="7" fillId="0" borderId="0" xfId="2" applyNumberFormat="1" applyFont="1" applyBorder="1" applyAlignment="1">
      <alignment horizontal="centerContinuous"/>
    </xf>
    <xf numFmtId="0" fontId="9" fillId="0" borderId="0" xfId="2" quotePrefix="1" applyFont="1" applyAlignment="1">
      <alignment horizontal="left"/>
    </xf>
    <xf numFmtId="3" fontId="5" fillId="0" borderId="0" xfId="2" applyNumberFormat="1" applyBorder="1"/>
    <xf numFmtId="3" fontId="5" fillId="0" borderId="1" xfId="2" applyNumberFormat="1" applyBorder="1"/>
    <xf numFmtId="3" fontId="6" fillId="0" borderId="2" xfId="2" applyNumberFormat="1" applyFont="1" applyBorder="1"/>
    <xf numFmtId="0" fontId="5" fillId="0" borderId="1" xfId="2" applyNumberFormat="1" applyBorder="1" applyAlignment="1">
      <alignment horizontal="right"/>
    </xf>
    <xf numFmtId="3" fontId="6" fillId="0" borderId="3" xfId="2" applyNumberFormat="1" applyFont="1" applyBorder="1"/>
    <xf numFmtId="3" fontId="10" fillId="0" borderId="1" xfId="2" applyNumberFormat="1" applyFont="1" applyBorder="1"/>
    <xf numFmtId="3" fontId="7" fillId="0" borderId="2" xfId="2" applyNumberFormat="1" applyFont="1" applyBorder="1"/>
    <xf numFmtId="0" fontId="6" fillId="0" borderId="3" xfId="2" applyNumberFormat="1" applyFont="1" applyBorder="1" applyAlignment="1">
      <alignment horizontal="left"/>
    </xf>
    <xf numFmtId="0" fontId="5" fillId="0" borderId="1" xfId="2" applyBorder="1" applyAlignment="1">
      <alignment horizontal="center"/>
    </xf>
    <xf numFmtId="0" fontId="6" fillId="0" borderId="4" xfId="2" applyFont="1" applyBorder="1" applyAlignment="1">
      <alignment horizontal="center" vertical="center"/>
    </xf>
    <xf numFmtId="0" fontId="5" fillId="0" borderId="0" xfId="2" applyAlignment="1">
      <alignment horizontal="centerContinuous"/>
    </xf>
    <xf numFmtId="0" fontId="5" fillId="0" borderId="0" xfId="2" applyBorder="1"/>
    <xf numFmtId="3" fontId="11" fillId="0" borderId="0" xfId="2" applyNumberFormat="1" applyFont="1" applyBorder="1" applyAlignment="1"/>
    <xf numFmtId="0" fontId="11" fillId="0" borderId="0" xfId="2" applyFont="1" applyBorder="1"/>
    <xf numFmtId="3" fontId="11" fillId="0" borderId="0" xfId="2" applyNumberFormat="1" applyFont="1" applyBorder="1"/>
    <xf numFmtId="0" fontId="9" fillId="0" borderId="0" xfId="2" applyFont="1" applyBorder="1"/>
    <xf numFmtId="0" fontId="5" fillId="0" borderId="0" xfId="2" applyFont="1" applyBorder="1"/>
    <xf numFmtId="0" fontId="11" fillId="0" borderId="0" xfId="2" applyFont="1"/>
    <xf numFmtId="3" fontId="11" fillId="0" borderId="0" xfId="2" applyNumberFormat="1" applyFont="1"/>
    <xf numFmtId="0" fontId="10" fillId="0" borderId="0" xfId="2" applyFont="1" applyBorder="1"/>
    <xf numFmtId="3" fontId="11" fillId="0" borderId="2" xfId="2" applyNumberFormat="1" applyFont="1" applyBorder="1" applyAlignment="1">
      <alignment horizontal="right"/>
    </xf>
    <xf numFmtId="3" fontId="11" fillId="0" borderId="3" xfId="2" applyNumberFormat="1" applyFont="1" applyBorder="1" applyAlignment="1"/>
    <xf numFmtId="3" fontId="11" fillId="0" borderId="3" xfId="2" applyNumberFormat="1" applyFont="1" applyBorder="1" applyAlignment="1">
      <alignment horizontal="right"/>
    </xf>
    <xf numFmtId="3" fontId="12" fillId="0" borderId="3" xfId="2" applyNumberFormat="1" applyFont="1" applyBorder="1"/>
    <xf numFmtId="164" fontId="5" fillId="0" borderId="0" xfId="2" applyNumberFormat="1" applyBorder="1"/>
    <xf numFmtId="164" fontId="10" fillId="0" borderId="0" xfId="2" applyNumberFormat="1" applyFont="1" applyBorder="1"/>
    <xf numFmtId="0" fontId="10" fillId="0" borderId="0" xfId="2" applyFont="1"/>
    <xf numFmtId="0" fontId="12" fillId="0" borderId="3" xfId="2" applyFont="1" applyBorder="1"/>
    <xf numFmtId="0" fontId="13" fillId="0" borderId="3" xfId="2" applyNumberFormat="1" applyFont="1" applyBorder="1" applyAlignment="1">
      <alignment horizontal="left"/>
    </xf>
    <xf numFmtId="3" fontId="12" fillId="0" borderId="5" xfId="2" applyNumberFormat="1" applyFont="1" applyBorder="1"/>
    <xf numFmtId="0" fontId="10" fillId="0" borderId="0" xfId="2" applyNumberFormat="1" applyFont="1" applyBorder="1" applyAlignment="1">
      <alignment horizontal="center" vertical="center"/>
    </xf>
    <xf numFmtId="3" fontId="11" fillId="0" borderId="0" xfId="2" applyNumberFormat="1" applyFont="1" applyBorder="1" applyAlignment="1">
      <alignment horizontal="centerContinuous"/>
    </xf>
    <xf numFmtId="0" fontId="11" fillId="0" borderId="0" xfId="2" applyFont="1" applyBorder="1" applyAlignment="1">
      <alignment horizontal="centerContinuous"/>
    </xf>
    <xf numFmtId="0" fontId="12" fillId="0" borderId="0" xfId="2" applyNumberFormat="1" applyFont="1" applyBorder="1" applyAlignment="1">
      <alignment horizontal="centerContinuous"/>
    </xf>
    <xf numFmtId="0" fontId="15" fillId="0" borderId="0" xfId="4" applyFont="1"/>
    <xf numFmtId="3" fontId="15" fillId="0" borderId="0" xfId="4" applyNumberFormat="1" applyFont="1" applyAlignment="1"/>
    <xf numFmtId="164" fontId="15" fillId="0" borderId="0" xfId="4" applyNumberFormat="1" applyFont="1" applyBorder="1"/>
    <xf numFmtId="3" fontId="15" fillId="0" borderId="0" xfId="4" applyNumberFormat="1" applyFont="1" applyBorder="1" applyAlignment="1"/>
    <xf numFmtId="0" fontId="16" fillId="0" borderId="0" xfId="4" applyFont="1" applyBorder="1"/>
    <xf numFmtId="164" fontId="16" fillId="0" borderId="0" xfId="4" applyNumberFormat="1" applyFont="1" applyBorder="1"/>
    <xf numFmtId="3" fontId="16" fillId="0" borderId="0" xfId="4" applyNumberFormat="1" applyFont="1" applyBorder="1" applyAlignment="1"/>
    <xf numFmtId="0" fontId="16" fillId="0" borderId="0" xfId="4" applyNumberFormat="1" applyFont="1" applyBorder="1" applyAlignment="1">
      <alignment horizontal="left"/>
    </xf>
    <xf numFmtId="0" fontId="16" fillId="0" borderId="0" xfId="4" applyFont="1"/>
    <xf numFmtId="0" fontId="16" fillId="0" borderId="0" xfId="4" applyFont="1" applyBorder="1" applyAlignment="1">
      <alignment horizontal="center"/>
    </xf>
    <xf numFmtId="0" fontId="16" fillId="0" borderId="0" xfId="4" applyNumberFormat="1" applyFont="1" applyBorder="1"/>
    <xf numFmtId="3" fontId="16" fillId="0" borderId="6" xfId="4" applyNumberFormat="1" applyFont="1" applyBorder="1" applyAlignment="1">
      <alignment horizontal="center"/>
    </xf>
    <xf numFmtId="9" fontId="16" fillId="0" borderId="3" xfId="4" applyNumberFormat="1" applyFont="1" applyBorder="1" applyAlignment="1">
      <alignment horizontal="center"/>
    </xf>
    <xf numFmtId="3" fontId="16" fillId="0" borderId="1" xfId="4" applyNumberFormat="1" applyFont="1" applyBorder="1" applyAlignment="1">
      <alignment horizontal="center"/>
    </xf>
    <xf numFmtId="3" fontId="16" fillId="0" borderId="3" xfId="4" applyNumberFormat="1" applyFont="1" applyBorder="1" applyAlignment="1">
      <alignment horizontal="center"/>
    </xf>
    <xf numFmtId="0" fontId="16" fillId="0" borderId="3" xfId="4" applyNumberFormat="1" applyFont="1" applyBorder="1" applyAlignment="1">
      <alignment horizontal="center"/>
    </xf>
    <xf numFmtId="3" fontId="16" fillId="0" borderId="5" xfId="4" applyNumberFormat="1" applyFont="1" applyBorder="1" applyAlignment="1"/>
    <xf numFmtId="0" fontId="16" fillId="0" borderId="5" xfId="4" applyFont="1" applyBorder="1"/>
    <xf numFmtId="0" fontId="16" fillId="0" borderId="0" xfId="4" applyFont="1" applyBorder="1" applyAlignment="1">
      <alignment horizontal="centerContinuous"/>
    </xf>
    <xf numFmtId="0" fontId="16" fillId="0" borderId="0" xfId="4" applyFont="1" applyAlignment="1">
      <alignment horizontal="centerContinuous"/>
    </xf>
    <xf numFmtId="3" fontId="16" fillId="0" borderId="0" xfId="4" applyNumberFormat="1" applyFont="1" applyBorder="1" applyAlignment="1">
      <alignment horizontal="centerContinuous"/>
    </xf>
    <xf numFmtId="3" fontId="17" fillId="0" borderId="0" xfId="4" applyNumberFormat="1" applyFont="1" applyBorder="1" applyAlignment="1">
      <alignment horizontal="centerContinuous"/>
    </xf>
    <xf numFmtId="0" fontId="17" fillId="0" borderId="0" xfId="4" applyNumberFormat="1" applyFont="1" applyBorder="1" applyAlignment="1">
      <alignment horizontal="centerContinuous"/>
    </xf>
    <xf numFmtId="164" fontId="16" fillId="0" borderId="0" xfId="4" applyNumberFormat="1" applyFont="1" applyBorder="1" applyAlignment="1">
      <alignment horizontal="centerContinuous"/>
    </xf>
    <xf numFmtId="0" fontId="15" fillId="0" borderId="0" xfId="4" applyFont="1" applyBorder="1"/>
    <xf numFmtId="0" fontId="18" fillId="0" borderId="0" xfId="2" applyFont="1" applyBorder="1"/>
    <xf numFmtId="0" fontId="18" fillId="0" borderId="0" xfId="2" applyNumberFormat="1" applyFont="1" applyBorder="1"/>
    <xf numFmtId="164" fontId="6" fillId="0" borderId="0" xfId="2" applyNumberFormat="1" applyFont="1" applyBorder="1" applyAlignment="1">
      <alignment horizontal="right"/>
    </xf>
    <xf numFmtId="0" fontId="18" fillId="0" borderId="0" xfId="2" applyFont="1"/>
    <xf numFmtId="164" fontId="18" fillId="0" borderId="0" xfId="2" applyNumberFormat="1" applyFont="1" applyBorder="1"/>
    <xf numFmtId="164" fontId="6" fillId="0" borderId="0" xfId="2" applyNumberFormat="1" applyFont="1" applyBorder="1" applyProtection="1">
      <protection locked="0"/>
    </xf>
    <xf numFmtId="164" fontId="7" fillId="0" borderId="2" xfId="2" applyNumberFormat="1" applyFont="1" applyBorder="1" applyProtection="1">
      <protection locked="0"/>
    </xf>
    <xf numFmtId="164" fontId="7" fillId="0" borderId="2" xfId="2" applyNumberFormat="1" applyFont="1" applyBorder="1" applyAlignment="1">
      <alignment horizontal="right"/>
    </xf>
    <xf numFmtId="164" fontId="7" fillId="0" borderId="0" xfId="2" applyNumberFormat="1" applyFont="1" applyBorder="1"/>
    <xf numFmtId="164" fontId="7" fillId="0" borderId="3" xfId="2" applyNumberFormat="1" applyFont="1" applyBorder="1" applyProtection="1">
      <protection locked="0"/>
    </xf>
    <xf numFmtId="164" fontId="7" fillId="0" borderId="3" xfId="2" applyNumberFormat="1" applyFont="1" applyBorder="1" applyAlignment="1">
      <alignment horizontal="right"/>
    </xf>
    <xf numFmtId="164" fontId="6" fillId="0" borderId="3" xfId="2" applyNumberFormat="1" applyFont="1" applyBorder="1" applyProtection="1">
      <protection locked="0"/>
    </xf>
    <xf numFmtId="164" fontId="6" fillId="0" borderId="3" xfId="2" applyNumberFormat="1" applyFont="1" applyBorder="1" applyAlignment="1">
      <alignment horizontal="right"/>
    </xf>
    <xf numFmtId="164" fontId="7" fillId="0" borderId="0" xfId="2" applyNumberFormat="1" applyFont="1" applyBorder="1" applyProtection="1">
      <protection locked="0"/>
    </xf>
    <xf numFmtId="164" fontId="6" fillId="0" borderId="3" xfId="2" applyNumberFormat="1" applyFont="1" applyBorder="1"/>
    <xf numFmtId="164" fontId="7" fillId="0" borderId="3" xfId="2" applyNumberFormat="1" applyFont="1" applyBorder="1"/>
    <xf numFmtId="0" fontId="13" fillId="0" borderId="0" xfId="2" applyNumberFormat="1" applyFont="1" applyBorder="1"/>
    <xf numFmtId="164" fontId="7" fillId="0" borderId="5" xfId="2" applyNumberFormat="1" applyFont="1" applyBorder="1" applyAlignment="1">
      <alignment horizontal="right"/>
    </xf>
    <xf numFmtId="0" fontId="6" fillId="0" borderId="0" xfId="2" applyFont="1" applyBorder="1" applyAlignment="1">
      <alignment wrapText="1"/>
    </xf>
    <xf numFmtId="0" fontId="6" fillId="0" borderId="4" xfId="2" applyNumberFormat="1" applyFont="1" applyBorder="1" applyAlignment="1">
      <alignment horizontal="center" wrapText="1"/>
    </xf>
    <xf numFmtId="3" fontId="6" fillId="0" borderId="0" xfId="2" applyNumberFormat="1" applyFont="1" applyAlignment="1"/>
    <xf numFmtId="0" fontId="7" fillId="0" borderId="0" xfId="2" applyFont="1" applyBorder="1" applyAlignment="1">
      <alignment horizontal="right"/>
    </xf>
    <xf numFmtId="3" fontId="7" fillId="0" borderId="0" xfId="2" applyNumberFormat="1" applyFont="1" applyBorder="1"/>
    <xf numFmtId="3" fontId="7" fillId="0" borderId="0" xfId="2" applyNumberFormat="1" applyFont="1" applyBorder="1" applyAlignment="1"/>
    <xf numFmtId="0" fontId="7" fillId="0" borderId="0" xfId="2" applyNumberFormat="1" applyFont="1" applyBorder="1"/>
    <xf numFmtId="3" fontId="7" fillId="0" borderId="3" xfId="2" applyNumberFormat="1" applyFont="1" applyBorder="1" applyAlignment="1">
      <alignment horizontal="right"/>
    </xf>
    <xf numFmtId="164" fontId="6" fillId="2" borderId="3" xfId="2" applyNumberFormat="1" applyFont="1" applyFill="1" applyBorder="1" applyAlignment="1">
      <alignment horizontal="right"/>
    </xf>
    <xf numFmtId="0" fontId="13" fillId="0" borderId="3" xfId="2" applyNumberFormat="1" applyFont="1" applyBorder="1"/>
    <xf numFmtId="3" fontId="7" fillId="0" borderId="5" xfId="2" applyNumberFormat="1" applyFont="1" applyBorder="1" applyAlignment="1"/>
    <xf numFmtId="0" fontId="6" fillId="0" borderId="0" xfId="2" applyNumberFormat="1" applyFont="1" applyBorder="1" applyAlignment="1">
      <alignment horizontal="center" vertical="center"/>
    </xf>
    <xf numFmtId="3" fontId="7" fillId="0" borderId="0" xfId="2" applyNumberFormat="1" applyFont="1" applyBorder="1" applyAlignment="1">
      <alignment horizontal="centerContinuous"/>
    </xf>
    <xf numFmtId="0" fontId="13" fillId="0" borderId="0" xfId="2" applyNumberFormat="1" applyFont="1" applyBorder="1" applyAlignment="1">
      <alignment horizontal="centerContinuous"/>
    </xf>
    <xf numFmtId="165" fontId="7" fillId="0" borderId="0" xfId="2" applyNumberFormat="1" applyFont="1" applyBorder="1" applyAlignment="1">
      <alignment horizontal="centerContinuous"/>
    </xf>
    <xf numFmtId="0" fontId="6" fillId="0" borderId="0" xfId="2" applyFont="1" applyAlignment="1">
      <alignment horizontal="centerContinuous"/>
    </xf>
    <xf numFmtId="0" fontId="13" fillId="0" borderId="2" xfId="2" applyNumberFormat="1" applyFont="1" applyBorder="1" applyAlignment="1">
      <alignment horizontal="left"/>
    </xf>
    <xf numFmtId="0" fontId="9" fillId="0" borderId="4" xfId="2" applyNumberFormat="1" applyFont="1" applyBorder="1" applyAlignment="1">
      <alignment horizontal="center" wrapText="1"/>
    </xf>
    <xf numFmtId="0" fontId="9" fillId="0" borderId="4" xfId="2" applyNumberFormat="1" applyFont="1" applyBorder="1" applyAlignment="1">
      <alignment horizontal="center" vertical="center"/>
    </xf>
    <xf numFmtId="0" fontId="13" fillId="0" borderId="3" xfId="2" applyNumberFormat="1" applyFont="1" applyBorder="1" applyAlignment="1"/>
    <xf numFmtId="0" fontId="7" fillId="0" borderId="3" xfId="2" quotePrefix="1" applyNumberFormat="1" applyFont="1" applyBorder="1" applyAlignment="1">
      <alignment horizontal="left"/>
    </xf>
    <xf numFmtId="0" fontId="7" fillId="0" borderId="2" xfId="2" applyNumberFormat="1" applyFont="1" applyBorder="1" applyAlignment="1">
      <alignment horizontal="left"/>
    </xf>
    <xf numFmtId="164" fontId="6" fillId="0" borderId="2" xfId="2" applyNumberFormat="1" applyFont="1" applyBorder="1" applyProtection="1">
      <protection locked="0"/>
    </xf>
    <xf numFmtId="164" fontId="6" fillId="0" borderId="2" xfId="2" applyNumberFormat="1" applyFont="1" applyBorder="1"/>
    <xf numFmtId="0" fontId="13" fillId="0" borderId="0" xfId="2" applyNumberFormat="1" applyFont="1" applyBorder="1" applyAlignment="1">
      <alignment horizontal="left"/>
    </xf>
    <xf numFmtId="164" fontId="7" fillId="0" borderId="5" xfId="2" applyNumberFormat="1" applyFont="1" applyBorder="1"/>
    <xf numFmtId="0" fontId="6" fillId="0" borderId="0" xfId="2" applyFont="1" applyBorder="1" applyAlignment="1">
      <alignment vertical="top"/>
    </xf>
    <xf numFmtId="37" fontId="7" fillId="0" borderId="0" xfId="2" applyNumberFormat="1" applyFont="1" applyBorder="1" applyAlignment="1"/>
    <xf numFmtId="37" fontId="7" fillId="0" borderId="2" xfId="2" applyNumberFormat="1" applyFont="1" applyBorder="1" applyAlignment="1"/>
    <xf numFmtId="37" fontId="7" fillId="0" borderId="3" xfId="2" applyNumberFormat="1" applyFont="1" applyBorder="1" applyAlignment="1"/>
    <xf numFmtId="167" fontId="7" fillId="0" borderId="3" xfId="2" applyNumberFormat="1" applyFont="1" applyBorder="1" applyAlignment="1">
      <alignment horizontal="right"/>
    </xf>
    <xf numFmtId="37" fontId="6" fillId="0" borderId="3" xfId="2" applyNumberFormat="1" applyFont="1" applyBorder="1" applyAlignment="1"/>
    <xf numFmtId="37" fontId="6" fillId="0" borderId="3" xfId="2" applyNumberFormat="1" applyFont="1" applyFill="1" applyBorder="1" applyAlignment="1"/>
    <xf numFmtId="37" fontId="7" fillId="0" borderId="5" xfId="2" applyNumberFormat="1" applyFont="1" applyBorder="1" applyAlignment="1"/>
    <xf numFmtId="0" fontId="6" fillId="0" borderId="0" xfId="2" applyNumberFormat="1" applyFont="1" applyBorder="1" applyAlignment="1">
      <alignment horizontal="center"/>
    </xf>
    <xf numFmtId="0" fontId="7" fillId="0" borderId="0" xfId="2" applyNumberFormat="1" applyFont="1" applyBorder="1" applyAlignment="1">
      <alignment horizontal="center"/>
    </xf>
    <xf numFmtId="0" fontId="13" fillId="0" borderId="0" xfId="2" applyNumberFormat="1" applyFont="1" applyBorder="1" applyAlignment="1">
      <alignment horizontal="center"/>
    </xf>
    <xf numFmtId="0" fontId="6" fillId="0" borderId="0" xfId="2" applyFont="1" applyBorder="1" applyAlignment="1"/>
    <xf numFmtId="167" fontId="6" fillId="0" borderId="0" xfId="2" applyNumberFormat="1" applyFont="1" applyBorder="1"/>
    <xf numFmtId="167" fontId="6" fillId="0" borderId="0" xfId="2" applyNumberFormat="1" applyFont="1" applyBorder="1" applyAlignment="1"/>
    <xf numFmtId="37" fontId="6" fillId="0" borderId="0" xfId="2" applyNumberFormat="1" applyFont="1" applyBorder="1" applyAlignment="1"/>
    <xf numFmtId="37" fontId="7" fillId="0" borderId="0" xfId="2" applyNumberFormat="1" applyFont="1" applyBorder="1" applyAlignment="1">
      <alignment horizontal="right"/>
    </xf>
    <xf numFmtId="37" fontId="7" fillId="0" borderId="2" xfId="2" applyNumberFormat="1" applyFont="1" applyBorder="1" applyAlignment="1">
      <alignment horizontal="right"/>
    </xf>
    <xf numFmtId="0" fontId="7" fillId="0" borderId="0" xfId="2" applyNumberFormat="1" applyFont="1" applyBorder="1" applyAlignment="1"/>
    <xf numFmtId="0" fontId="9" fillId="0" borderId="4" xfId="2" applyNumberFormat="1" applyFont="1" applyBorder="1" applyAlignment="1">
      <alignment horizontal="center"/>
    </xf>
    <xf numFmtId="164" fontId="7" fillId="0" borderId="0" xfId="2" applyNumberFormat="1" applyFont="1" applyBorder="1" applyAlignment="1" applyProtection="1">
      <alignment horizontal="right"/>
      <protection locked="0"/>
    </xf>
    <xf numFmtId="164" fontId="7" fillId="0" borderId="2" xfId="2" applyNumberFormat="1" applyFont="1" applyBorder="1"/>
    <xf numFmtId="164" fontId="6" fillId="0" borderId="3" xfId="2" applyNumberFormat="1" applyFont="1" applyBorder="1" applyAlignment="1" applyProtection="1">
      <protection locked="0"/>
    </xf>
    <xf numFmtId="165" fontId="7" fillId="0" borderId="0" xfId="2" applyNumberFormat="1" applyFont="1" applyBorder="1" applyAlignment="1">
      <alignment horizontal="center"/>
    </xf>
    <xf numFmtId="164" fontId="7" fillId="0" borderId="3" xfId="2" applyNumberFormat="1" applyFont="1" applyBorder="1" applyAlignment="1">
      <alignment horizontal="left"/>
    </xf>
    <xf numFmtId="0" fontId="7" fillId="0" borderId="2" xfId="2" applyFont="1" applyBorder="1"/>
    <xf numFmtId="3" fontId="15" fillId="0" borderId="0" xfId="4" applyNumberFormat="1" applyFont="1"/>
    <xf numFmtId="0" fontId="6" fillId="0" borderId="0" xfId="2" quotePrefix="1" applyNumberFormat="1" applyFont="1" applyBorder="1" applyAlignment="1">
      <alignment horizontal="left"/>
    </xf>
    <xf numFmtId="0" fontId="9" fillId="0" borderId="0" xfId="2" applyFont="1" applyBorder="1" applyAlignment="1"/>
    <xf numFmtId="0" fontId="6" fillId="0" borderId="0" xfId="2" applyNumberFormat="1" applyFont="1" applyFill="1" applyBorder="1" applyAlignment="1">
      <alignment horizontal="left"/>
    </xf>
    <xf numFmtId="166" fontId="6" fillId="0" borderId="3" xfId="2" applyNumberFormat="1" applyFont="1" applyBorder="1" applyAlignment="1">
      <alignment horizontal="right"/>
    </xf>
    <xf numFmtId="0" fontId="7" fillId="0" borderId="0" xfId="2" applyNumberFormat="1" applyFont="1" applyFill="1" applyBorder="1" applyAlignment="1">
      <alignment horizontal="centerContinuous"/>
    </xf>
    <xf numFmtId="0" fontId="17" fillId="0" borderId="0" xfId="2" applyNumberFormat="1" applyFont="1" applyFill="1" applyBorder="1" applyAlignment="1">
      <alignment horizontal="centerContinuous"/>
    </xf>
    <xf numFmtId="0" fontId="6" fillId="0" borderId="0" xfId="2" applyNumberFormat="1" applyFont="1" applyBorder="1" applyAlignment="1">
      <alignment horizontal="left" indent="1"/>
    </xf>
    <xf numFmtId="0" fontId="19" fillId="0" borderId="0" xfId="2" applyNumberFormat="1" applyFont="1" applyBorder="1" applyAlignment="1">
      <alignment horizontal="centerContinuous"/>
    </xf>
    <xf numFmtId="165" fontId="19" fillId="0" borderId="0" xfId="2" applyNumberFormat="1" applyFont="1" applyBorder="1" applyAlignment="1">
      <alignment horizontal="centerContinuous"/>
    </xf>
    <xf numFmtId="164" fontId="7" fillId="0" borderId="4" xfId="2" applyNumberFormat="1" applyFont="1" applyBorder="1" applyAlignment="1">
      <alignment horizontal="center"/>
    </xf>
    <xf numFmtId="164" fontId="7" fillId="0" borderId="4" xfId="2" applyNumberFormat="1" applyFont="1" applyBorder="1" applyAlignment="1">
      <alignment horizontal="center" wrapText="1"/>
    </xf>
    <xf numFmtId="0" fontId="7" fillId="0" borderId="4" xfId="2" applyNumberFormat="1" applyFont="1" applyBorder="1" applyAlignment="1">
      <alignment horizontal="center"/>
    </xf>
    <xf numFmtId="0" fontId="7" fillId="0" borderId="4" xfId="2" applyNumberFormat="1" applyFont="1" applyBorder="1" applyAlignment="1">
      <alignment horizontal="center" wrapText="1"/>
    </xf>
    <xf numFmtId="0" fontId="16" fillId="0" borderId="2" xfId="4" applyNumberFormat="1" applyFont="1" applyBorder="1" applyAlignment="1">
      <alignment horizontal="center" wrapText="1"/>
    </xf>
    <xf numFmtId="3" fontId="16" fillId="0" borderId="2" xfId="4" applyNumberFormat="1" applyFont="1" applyBorder="1" applyAlignment="1">
      <alignment horizontal="center" wrapText="1"/>
    </xf>
    <xf numFmtId="164" fontId="16" fillId="0" borderId="2" xfId="4" applyNumberFormat="1" applyFont="1" applyBorder="1" applyAlignment="1">
      <alignment horizontal="center" wrapText="1"/>
    </xf>
    <xf numFmtId="0" fontId="16" fillId="0" borderId="2" xfId="4" applyNumberFormat="1" applyFont="1" applyBorder="1" applyAlignment="1">
      <alignment horizontal="center" vertical="top"/>
    </xf>
    <xf numFmtId="3" fontId="16" fillId="0" borderId="2" xfId="4" applyNumberFormat="1" applyFont="1" applyBorder="1" applyAlignment="1">
      <alignment horizontal="center" vertical="top"/>
    </xf>
    <xf numFmtId="3" fontId="16" fillId="0" borderId="6" xfId="4" applyNumberFormat="1" applyFont="1" applyBorder="1" applyAlignment="1">
      <alignment horizontal="center" vertical="top"/>
    </xf>
    <xf numFmtId="9" fontId="16" fillId="0" borderId="2" xfId="4" applyNumberFormat="1" applyFont="1" applyBorder="1" applyAlignment="1">
      <alignment horizontal="center" vertical="top"/>
    </xf>
    <xf numFmtId="164" fontId="13" fillId="0" borderId="4" xfId="2" applyNumberFormat="1" applyFont="1" applyBorder="1" applyAlignment="1">
      <alignment horizontal="center"/>
    </xf>
    <xf numFmtId="0" fontId="13" fillId="0" borderId="4" xfId="2" applyNumberFormat="1" applyFont="1" applyBorder="1" applyAlignment="1">
      <alignment horizontal="center" wrapText="1"/>
    </xf>
    <xf numFmtId="0" fontId="13" fillId="0" borderId="4" xfId="2" applyNumberFormat="1" applyFont="1" applyBorder="1" applyAlignment="1">
      <alignment horizontal="center"/>
    </xf>
    <xf numFmtId="0" fontId="7" fillId="0" borderId="3" xfId="2" applyNumberFormat="1" applyFont="1" applyBorder="1" applyAlignment="1">
      <alignment horizontal="left" wrapText="1"/>
    </xf>
    <xf numFmtId="0" fontId="7" fillId="0" borderId="2" xfId="2" applyNumberFormat="1" applyFont="1" applyBorder="1" applyAlignment="1">
      <alignment horizontal="left" wrapText="1"/>
    </xf>
    <xf numFmtId="0" fontId="6" fillId="0" borderId="3" xfId="2" applyNumberFormat="1" applyFont="1" applyBorder="1" applyAlignment="1">
      <alignment horizontal="left" indent="2"/>
    </xf>
    <xf numFmtId="0" fontId="6" fillId="0" borderId="3" xfId="2" applyNumberFormat="1" applyFont="1" applyBorder="1" applyAlignment="1">
      <alignment horizontal="left" indent="3"/>
    </xf>
    <xf numFmtId="0" fontId="6" fillId="0" borderId="3" xfId="2" quotePrefix="1" applyNumberFormat="1" applyFont="1" applyBorder="1" applyAlignment="1">
      <alignment horizontal="left" indent="2"/>
    </xf>
    <xf numFmtId="0" fontId="6" fillId="0" borderId="2" xfId="2" applyNumberFormat="1" applyFont="1" applyBorder="1" applyAlignment="1">
      <alignment horizontal="left" indent="2"/>
    </xf>
    <xf numFmtId="0" fontId="13" fillId="0" borderId="3" xfId="2" applyNumberFormat="1" applyFont="1" applyBorder="1" applyAlignment="1">
      <alignment horizontal="left" indent="2"/>
    </xf>
    <xf numFmtId="0" fontId="9" fillId="0" borderId="3" xfId="2" applyNumberFormat="1" applyFont="1" applyBorder="1" applyAlignment="1">
      <alignment horizontal="left" indent="2"/>
    </xf>
    <xf numFmtId="0" fontId="9" fillId="0" borderId="3" xfId="2" applyNumberFormat="1" applyFont="1" applyBorder="1" applyAlignment="1">
      <alignment horizontal="left" indent="3"/>
    </xf>
    <xf numFmtId="0" fontId="9" fillId="0" borderId="3" xfId="2" applyNumberFormat="1" applyFont="1" applyBorder="1" applyAlignment="1">
      <alignment horizontal="left" wrapText="1" indent="3"/>
    </xf>
    <xf numFmtId="0" fontId="9" fillId="0" borderId="3" xfId="2" applyNumberFormat="1" applyFont="1" applyBorder="1" applyAlignment="1">
      <alignment horizontal="left" wrapText="1" indent="2"/>
    </xf>
    <xf numFmtId="0" fontId="13" fillId="0" borderId="3" xfId="2" applyNumberFormat="1" applyFont="1" applyBorder="1" applyAlignment="1">
      <alignment horizontal="left" wrapText="1"/>
    </xf>
    <xf numFmtId="0" fontId="13" fillId="0" borderId="3" xfId="2" applyNumberFormat="1" applyFont="1" applyBorder="1" applyAlignment="1">
      <alignment horizontal="left" wrapText="1" indent="2"/>
    </xf>
    <xf numFmtId="0" fontId="7" fillId="0" borderId="3" xfId="2" applyNumberFormat="1" applyFont="1" applyBorder="1" applyAlignment="1">
      <alignment horizontal="left"/>
    </xf>
    <xf numFmtId="164" fontId="7" fillId="0" borderId="3" xfId="2" applyNumberFormat="1" applyFont="1" applyBorder="1" applyAlignment="1">
      <alignment horizontal="right"/>
    </xf>
    <xf numFmtId="164" fontId="6" fillId="0" borderId="3" xfId="2" applyNumberFormat="1" applyFont="1" applyBorder="1" applyAlignment="1">
      <alignment horizontal="right"/>
    </xf>
    <xf numFmtId="164" fontId="6" fillId="0" borderId="3" xfId="2" applyNumberFormat="1" applyFont="1" applyBorder="1" applyAlignment="1" applyProtection="1">
      <alignment horizontal="right"/>
      <protection locked="0"/>
    </xf>
    <xf numFmtId="164" fontId="7" fillId="0" borderId="5" xfId="2" applyNumberFormat="1" applyFont="1" applyBorder="1" applyAlignment="1">
      <alignment horizontal="right"/>
    </xf>
    <xf numFmtId="37" fontId="6" fillId="0" borderId="3" xfId="2" applyNumberFormat="1" applyFont="1" applyBorder="1" applyAlignment="1"/>
    <xf numFmtId="164" fontId="7" fillId="0" borderId="2" xfId="2" applyNumberFormat="1" applyFont="1" applyBorder="1" applyAlignment="1" applyProtection="1">
      <alignment horizontal="right"/>
      <protection locked="0"/>
    </xf>
    <xf numFmtId="164" fontId="7" fillId="0" borderId="3" xfId="2" applyNumberFormat="1" applyFont="1" applyBorder="1" applyAlignment="1" applyProtection="1">
      <alignment horizontal="right"/>
      <protection locked="0"/>
    </xf>
    <xf numFmtId="164" fontId="7" fillId="0" borderId="3" xfId="2" applyNumberFormat="1" applyFont="1" applyBorder="1" applyAlignment="1">
      <alignment horizontal="left"/>
    </xf>
    <xf numFmtId="0" fontId="7" fillId="0" borderId="2" xfId="2" applyFont="1" applyBorder="1"/>
    <xf numFmtId="0" fontId="9" fillId="0" borderId="3" xfId="0" applyNumberFormat="1" applyFont="1" applyBorder="1" applyAlignment="1">
      <alignment horizontal="left" wrapText="1" indent="2"/>
    </xf>
    <xf numFmtId="0" fontId="9" fillId="0" borderId="3" xfId="0" applyNumberFormat="1" applyFont="1" applyBorder="1" applyAlignment="1">
      <alignment horizontal="left" wrapText="1" indent="3"/>
    </xf>
    <xf numFmtId="164" fontId="6" fillId="0" borderId="3" xfId="2" applyNumberFormat="1" applyFont="1" applyBorder="1" applyAlignment="1">
      <alignment horizontal="left" indent="3"/>
    </xf>
    <xf numFmtId="3" fontId="16" fillId="0" borderId="7" xfId="4" applyNumberFormat="1" applyFont="1" applyBorder="1" applyAlignment="1">
      <alignment horizontal="centerContinuous"/>
    </xf>
    <xf numFmtId="0" fontId="16" fillId="0" borderId="4" xfId="4" applyFont="1" applyBorder="1" applyAlignment="1">
      <alignment horizontal="centerContinuous"/>
    </xf>
    <xf numFmtId="0" fontId="9" fillId="0" borderId="2" xfId="2" applyNumberFormat="1" applyFont="1" applyBorder="1" applyAlignment="1">
      <alignment horizontal="left" indent="3"/>
    </xf>
    <xf numFmtId="0" fontId="18" fillId="0" borderId="0" xfId="2" applyFont="1" applyBorder="1"/>
    <xf numFmtId="0" fontId="16" fillId="0" borderId="0" xfId="12" applyFont="1" applyBorder="1"/>
    <xf numFmtId="164" fontId="16" fillId="0" borderId="0" xfId="12" applyNumberFormat="1" applyFont="1" applyBorder="1"/>
    <xf numFmtId="0" fontId="22" fillId="0" borderId="0" xfId="12" applyFont="1" applyBorder="1"/>
    <xf numFmtId="0" fontId="22" fillId="0" borderId="0" xfId="12" applyNumberFormat="1" applyFont="1" applyBorder="1" applyAlignment="1">
      <alignment horizontal="left"/>
    </xf>
    <xf numFmtId="0" fontId="16" fillId="0" borderId="0" xfId="12" applyFont="1"/>
    <xf numFmtId="3" fontId="16" fillId="0" borderId="0" xfId="12" applyNumberFormat="1" applyFont="1"/>
    <xf numFmtId="0" fontId="22" fillId="0" borderId="0" xfId="12" applyFont="1"/>
    <xf numFmtId="0" fontId="16" fillId="0" borderId="0" xfId="12" applyFont="1" applyBorder="1" applyAlignment="1">
      <alignment vertical="top"/>
    </xf>
    <xf numFmtId="0" fontId="16" fillId="0" borderId="2" xfId="12" applyNumberFormat="1" applyFont="1" applyBorder="1" applyAlignment="1">
      <alignment horizontal="center" vertical="top"/>
    </xf>
    <xf numFmtId="0" fontId="16" fillId="0" borderId="3" xfId="12" applyNumberFormat="1" applyFont="1" applyBorder="1" applyAlignment="1">
      <alignment horizontal="center"/>
    </xf>
    <xf numFmtId="0" fontId="16" fillId="0" borderId="0" xfId="12" applyFont="1" applyBorder="1" applyAlignment="1">
      <alignment vertical="center"/>
    </xf>
    <xf numFmtId="164" fontId="17" fillId="0" borderId="3" xfId="12" applyNumberFormat="1" applyFont="1" applyBorder="1" applyAlignment="1">
      <alignment vertical="center"/>
    </xf>
    <xf numFmtId="0" fontId="17" fillId="0" borderId="3" xfId="12" applyNumberFormat="1" applyFont="1" applyBorder="1" applyAlignment="1">
      <alignment horizontal="center" vertical="center"/>
    </xf>
    <xf numFmtId="0" fontId="22" fillId="0" borderId="4" xfId="12" applyNumberFormat="1" applyFont="1" applyBorder="1" applyAlignment="1">
      <alignment horizontal="center" vertical="center"/>
    </xf>
    <xf numFmtId="0" fontId="22" fillId="0" borderId="2" xfId="12" applyNumberFormat="1" applyFont="1" applyBorder="1" applyAlignment="1">
      <alignment horizontal="center" vertical="center" wrapText="1"/>
    </xf>
    <xf numFmtId="0" fontId="22" fillId="0" borderId="2" xfId="12" applyNumberFormat="1" applyFont="1" applyBorder="1" applyAlignment="1">
      <alignment horizontal="center" vertical="center"/>
    </xf>
    <xf numFmtId="0" fontId="22" fillId="0" borderId="2" xfId="12" applyFont="1" applyBorder="1" applyAlignment="1">
      <alignment horizontal="center" vertical="center"/>
    </xf>
    <xf numFmtId="0" fontId="16" fillId="0" borderId="5" xfId="12" applyFont="1" applyBorder="1" applyAlignment="1">
      <alignment horizontal="center" wrapText="1"/>
    </xf>
    <xf numFmtId="164" fontId="22" fillId="0" borderId="8" xfId="12" applyNumberFormat="1" applyFont="1" applyBorder="1" applyAlignment="1">
      <alignment horizontal="centerContinuous" vertical="center"/>
    </xf>
    <xf numFmtId="164" fontId="22" fillId="0" borderId="9" xfId="12" applyNumberFormat="1" applyFont="1" applyBorder="1" applyAlignment="1">
      <alignment horizontal="centerContinuous" vertical="center"/>
    </xf>
    <xf numFmtId="164" fontId="22" fillId="0" borderId="7" xfId="12" applyNumberFormat="1" applyFont="1" applyBorder="1" applyAlignment="1">
      <alignment horizontal="centerContinuous" vertical="center"/>
    </xf>
    <xf numFmtId="0" fontId="16" fillId="0" borderId="5" xfId="12" applyFont="1" applyBorder="1"/>
    <xf numFmtId="0" fontId="17" fillId="0" borderId="0" xfId="12" applyNumberFormat="1" applyFont="1" applyBorder="1" applyAlignment="1">
      <alignment horizontal="center"/>
    </xf>
    <xf numFmtId="0" fontId="16" fillId="0" borderId="10" xfId="12" applyFont="1" applyBorder="1"/>
    <xf numFmtId="0" fontId="16" fillId="0" borderId="0" xfId="12" applyFont="1" applyBorder="1" applyAlignment="1">
      <alignment horizontal="centerContinuous"/>
    </xf>
    <xf numFmtId="0" fontId="16" fillId="0" borderId="0" xfId="12" applyFont="1" applyAlignment="1">
      <alignment horizontal="centerContinuous"/>
    </xf>
    <xf numFmtId="0" fontId="17" fillId="0" borderId="0" xfId="13" applyNumberFormat="1" applyFont="1" applyBorder="1" applyAlignment="1">
      <alignment horizontal="centerContinuous"/>
    </xf>
    <xf numFmtId="0" fontId="17" fillId="0" borderId="0" xfId="12" applyNumberFormat="1" applyFont="1" applyBorder="1" applyAlignment="1">
      <alignment horizontal="centerContinuous"/>
    </xf>
    <xf numFmtId="0" fontId="16" fillId="0" borderId="0" xfId="13" applyFont="1" applyBorder="1"/>
    <xf numFmtId="164" fontId="16" fillId="0" borderId="0" xfId="13" applyNumberFormat="1" applyFont="1" applyBorder="1"/>
    <xf numFmtId="0" fontId="22" fillId="0" borderId="0" xfId="13" applyFont="1" applyBorder="1"/>
    <xf numFmtId="0" fontId="22" fillId="0" borderId="0" xfId="13" applyNumberFormat="1" applyFont="1" applyBorder="1" applyAlignment="1">
      <alignment horizontal="left"/>
    </xf>
    <xf numFmtId="0" fontId="16" fillId="0" borderId="0" xfId="13" applyFont="1"/>
    <xf numFmtId="3" fontId="16" fillId="0" borderId="0" xfId="13" applyNumberFormat="1" applyFont="1"/>
    <xf numFmtId="0" fontId="22" fillId="0" borderId="0" xfId="13" applyFont="1"/>
    <xf numFmtId="164" fontId="16" fillId="0" borderId="2" xfId="13" applyNumberFormat="1" applyFont="1" applyBorder="1" applyAlignment="1">
      <alignment vertical="top"/>
    </xf>
    <xf numFmtId="0" fontId="16" fillId="0" borderId="2" xfId="13" applyNumberFormat="1" applyFont="1" applyBorder="1" applyAlignment="1">
      <alignment horizontal="center" vertical="top"/>
    </xf>
    <xf numFmtId="164" fontId="16" fillId="0" borderId="3" xfId="13" applyNumberFormat="1" applyFont="1" applyBorder="1"/>
    <xf numFmtId="0" fontId="16" fillId="0" borderId="3" xfId="13" applyNumberFormat="1" applyFont="1" applyBorder="1" applyAlignment="1">
      <alignment horizontal="center"/>
    </xf>
    <xf numFmtId="164" fontId="17" fillId="0" borderId="3" xfId="13" applyNumberFormat="1" applyFont="1" applyBorder="1" applyAlignment="1">
      <alignment vertical="center"/>
    </xf>
    <xf numFmtId="0" fontId="17" fillId="0" borderId="3" xfId="13" applyNumberFormat="1" applyFont="1" applyBorder="1" applyAlignment="1">
      <alignment horizontal="center" vertical="center"/>
    </xf>
    <xf numFmtId="0" fontId="22" fillId="0" borderId="4" xfId="13" applyNumberFormat="1" applyFont="1" applyBorder="1" applyAlignment="1">
      <alignment horizontal="center" vertical="center"/>
    </xf>
    <xf numFmtId="0" fontId="22" fillId="0" borderId="2" xfId="13" applyNumberFormat="1" applyFont="1" applyBorder="1" applyAlignment="1">
      <alignment horizontal="center" vertical="center" wrapText="1"/>
    </xf>
    <xf numFmtId="0" fontId="22" fillId="0" borderId="2" xfId="13" applyNumberFormat="1" applyFont="1" applyBorder="1" applyAlignment="1">
      <alignment horizontal="center" vertical="center"/>
    </xf>
    <xf numFmtId="0" fontId="22" fillId="0" borderId="2" xfId="13" applyFont="1" applyBorder="1" applyAlignment="1">
      <alignment horizontal="center" vertical="center"/>
    </xf>
    <xf numFmtId="0" fontId="16" fillId="0" borderId="5" xfId="13" applyFont="1" applyBorder="1" applyAlignment="1">
      <alignment horizontal="center" wrapText="1"/>
    </xf>
    <xf numFmtId="164" fontId="22" fillId="0" borderId="8" xfId="13" applyNumberFormat="1" applyFont="1" applyBorder="1" applyAlignment="1">
      <alignment horizontal="centerContinuous" vertical="center"/>
    </xf>
    <xf numFmtId="164" fontId="22" fillId="0" borderId="9" xfId="13" applyNumberFormat="1" applyFont="1" applyBorder="1" applyAlignment="1">
      <alignment horizontal="centerContinuous" vertical="center"/>
    </xf>
    <xf numFmtId="164" fontId="22" fillId="0" borderId="7" xfId="13" applyNumberFormat="1" applyFont="1" applyBorder="1" applyAlignment="1">
      <alignment horizontal="centerContinuous" vertical="center"/>
    </xf>
    <xf numFmtId="0" fontId="16" fillId="0" borderId="5" xfId="13" applyFont="1" applyBorder="1"/>
    <xf numFmtId="0" fontId="17" fillId="0" borderId="0" xfId="13" applyNumberFormat="1" applyFont="1" applyBorder="1" applyAlignment="1">
      <alignment horizontal="center"/>
    </xf>
    <xf numFmtId="0" fontId="16" fillId="0" borderId="0" xfId="13" applyFont="1" applyBorder="1" applyAlignment="1">
      <alignment horizontal="centerContinuous"/>
    </xf>
    <xf numFmtId="0" fontId="16" fillId="0" borderId="0" xfId="13" applyFont="1" applyAlignment="1">
      <alignment horizontal="centerContinuous"/>
    </xf>
    <xf numFmtId="0" fontId="22" fillId="0" borderId="0" xfId="2" applyFont="1"/>
    <xf numFmtId="0" fontId="14" fillId="0" borderId="0" xfId="13" applyFont="1" applyBorder="1" applyAlignment="1">
      <alignment horizontal="center"/>
    </xf>
    <xf numFmtId="168" fontId="14" fillId="0" borderId="3" xfId="13" quotePrefix="1" applyNumberFormat="1" applyFont="1" applyBorder="1" applyAlignment="1">
      <alignment horizontal="center"/>
    </xf>
    <xf numFmtId="0" fontId="14" fillId="0" borderId="3" xfId="13" applyFont="1" applyBorder="1" applyAlignment="1">
      <alignment horizontal="center"/>
    </xf>
    <xf numFmtId="0" fontId="16" fillId="0" borderId="2" xfId="13" quotePrefix="1" applyFont="1" applyBorder="1" applyAlignment="1">
      <alignment horizontal="center" vertical="top"/>
    </xf>
    <xf numFmtId="168" fontId="16" fillId="0" borderId="2" xfId="13" quotePrefix="1" applyNumberFormat="1" applyFont="1" applyBorder="1" applyAlignment="1">
      <alignment horizontal="center" vertical="top"/>
    </xf>
    <xf numFmtId="0" fontId="16" fillId="0" borderId="2" xfId="13" applyFont="1" applyBorder="1" applyAlignment="1">
      <alignment horizontal="center" vertical="top"/>
    </xf>
    <xf numFmtId="168" fontId="16" fillId="0" borderId="3" xfId="13" quotePrefix="1" applyNumberFormat="1" applyFont="1" applyBorder="1" applyAlignment="1">
      <alignment horizontal="center"/>
    </xf>
    <xf numFmtId="0" fontId="16" fillId="0" borderId="3" xfId="13" quotePrefix="1" applyFont="1" applyBorder="1" applyAlignment="1">
      <alignment horizontal="center"/>
    </xf>
    <xf numFmtId="0" fontId="16" fillId="0" borderId="3" xfId="13" applyFont="1" applyBorder="1" applyAlignment="1">
      <alignment horizontal="center"/>
    </xf>
    <xf numFmtId="0" fontId="22" fillId="0" borderId="2" xfId="13" applyFont="1" applyBorder="1" applyAlignment="1">
      <alignment horizontal="center" vertical="center" wrapText="1"/>
    </xf>
    <xf numFmtId="0" fontId="16" fillId="0" borderId="0" xfId="13" applyNumberFormat="1" applyFont="1" applyBorder="1"/>
    <xf numFmtId="0" fontId="16" fillId="0" borderId="11" xfId="13" quotePrefix="1" applyFont="1" applyBorder="1" applyAlignment="1">
      <alignment horizontal="center" vertical="top"/>
    </xf>
    <xf numFmtId="0" fontId="16" fillId="0" borderId="12" xfId="13" quotePrefix="1" applyFont="1" applyBorder="1" applyAlignment="1">
      <alignment horizontal="center"/>
    </xf>
    <xf numFmtId="168" fontId="16" fillId="0" borderId="12" xfId="13" quotePrefix="1" applyNumberFormat="1" applyFont="1" applyBorder="1" applyAlignment="1">
      <alignment horizontal="center"/>
    </xf>
    <xf numFmtId="0" fontId="6" fillId="0" borderId="0" xfId="5" applyFont="1"/>
    <xf numFmtId="0" fontId="6" fillId="0" borderId="0" xfId="5" applyFont="1" applyBorder="1"/>
    <xf numFmtId="164" fontId="6" fillId="0" borderId="0" xfId="5" applyNumberFormat="1" applyFont="1" applyBorder="1"/>
    <xf numFmtId="0" fontId="21" fillId="0" borderId="0" xfId="5" applyNumberFormat="1" applyFont="1" applyBorder="1"/>
    <xf numFmtId="0" fontId="6" fillId="0" borderId="0" xfId="5" applyNumberFormat="1" applyFont="1" applyBorder="1" applyAlignment="1">
      <alignment horizontal="left"/>
    </xf>
    <xf numFmtId="0" fontId="6" fillId="0" borderId="0" xfId="5" applyNumberFormat="1" applyFont="1" applyBorder="1" applyAlignment="1">
      <alignment horizontal="right"/>
    </xf>
    <xf numFmtId="0" fontId="14" fillId="0" borderId="0" xfId="5"/>
    <xf numFmtId="0" fontId="6" fillId="0" borderId="0" xfId="5" applyNumberFormat="1" applyFont="1" applyBorder="1"/>
    <xf numFmtId="164" fontId="6" fillId="0" borderId="11" xfId="5" quotePrefix="1" applyNumberFormat="1" applyFont="1" applyBorder="1" applyAlignment="1">
      <alignment horizontal="right"/>
    </xf>
    <xf numFmtId="164" fontId="6" fillId="0" borderId="10" xfId="5" quotePrefix="1" applyNumberFormat="1" applyFont="1" applyBorder="1" applyAlignment="1">
      <alignment horizontal="right"/>
    </xf>
    <xf numFmtId="164" fontId="6" fillId="0" borderId="6" xfId="5" applyNumberFormat="1" applyFont="1" applyBorder="1"/>
    <xf numFmtId="164" fontId="6" fillId="0" borderId="10" xfId="5" applyNumberFormat="1" applyFont="1" applyBorder="1"/>
    <xf numFmtId="164" fontId="6" fillId="0" borderId="2" xfId="5" applyNumberFormat="1" applyFont="1" applyBorder="1"/>
    <xf numFmtId="0" fontId="6" fillId="0" borderId="2" xfId="5" applyNumberFormat="1" applyFont="1" applyBorder="1" applyAlignment="1">
      <alignment horizontal="left" indent="2"/>
    </xf>
    <xf numFmtId="164" fontId="6" fillId="0" borderId="12" xfId="5" quotePrefix="1" applyNumberFormat="1" applyFont="1" applyBorder="1" applyAlignment="1">
      <alignment horizontal="right"/>
    </xf>
    <xf numFmtId="164" fontId="6" fillId="0" borderId="0" xfId="5" quotePrefix="1" applyNumberFormat="1" applyFont="1" applyBorder="1" applyAlignment="1">
      <alignment horizontal="right"/>
    </xf>
    <xf numFmtId="164" fontId="6" fillId="0" borderId="1" xfId="5" applyNumberFormat="1" applyFont="1" applyBorder="1"/>
    <xf numFmtId="164" fontId="6" fillId="0" borderId="3" xfId="5" applyNumberFormat="1" applyFont="1" applyBorder="1"/>
    <xf numFmtId="0" fontId="6" fillId="0" borderId="3" xfId="5" applyNumberFormat="1" applyFont="1" applyBorder="1" applyAlignment="1">
      <alignment horizontal="left" indent="2"/>
    </xf>
    <xf numFmtId="0" fontId="7" fillId="0" borderId="0" xfId="5" applyFont="1" applyBorder="1"/>
    <xf numFmtId="164" fontId="7" fillId="0" borderId="13" xfId="5" applyNumberFormat="1" applyFont="1" applyBorder="1"/>
    <xf numFmtId="164" fontId="7" fillId="0" borderId="14" xfId="5" applyNumberFormat="1" applyFont="1" applyBorder="1"/>
    <xf numFmtId="164" fontId="7" fillId="0" borderId="15" xfId="5" applyNumberFormat="1" applyFont="1" applyBorder="1"/>
    <xf numFmtId="164" fontId="7" fillId="0" borderId="5" xfId="5" applyNumberFormat="1" applyFont="1" applyBorder="1"/>
    <xf numFmtId="0" fontId="7" fillId="0" borderId="3" xfId="5" quotePrefix="1" applyNumberFormat="1" applyFont="1" applyBorder="1" applyAlignment="1">
      <alignment horizontal="left"/>
    </xf>
    <xf numFmtId="164" fontId="7" fillId="0" borderId="12" xfId="5" quotePrefix="1" applyNumberFormat="1" applyFont="1" applyBorder="1" applyAlignment="1">
      <alignment horizontal="right" vertical="center"/>
    </xf>
    <xf numFmtId="164" fontId="7" fillId="0" borderId="0" xfId="5" quotePrefix="1" applyNumberFormat="1" applyFont="1" applyBorder="1" applyAlignment="1">
      <alignment horizontal="right" vertical="center"/>
    </xf>
    <xf numFmtId="164" fontId="7" fillId="0" borderId="1" xfId="5" applyNumberFormat="1" applyFont="1" applyBorder="1" applyAlignment="1">
      <alignment vertical="center"/>
    </xf>
    <xf numFmtId="164" fontId="7" fillId="0" borderId="0" xfId="5" applyNumberFormat="1" applyFont="1" applyBorder="1" applyAlignment="1">
      <alignment vertical="center"/>
    </xf>
    <xf numFmtId="164" fontId="7" fillId="0" borderId="3" xfId="5" applyNumberFormat="1" applyFont="1" applyBorder="1" applyAlignment="1">
      <alignment vertical="center"/>
    </xf>
    <xf numFmtId="0" fontId="7" fillId="0" borderId="2" xfId="5" applyNumberFormat="1" applyFont="1" applyBorder="1" applyAlignment="1">
      <alignment horizontal="left" vertical="center"/>
    </xf>
    <xf numFmtId="0" fontId="6" fillId="0" borderId="3" xfId="5" applyNumberFormat="1" applyFont="1" applyBorder="1" applyAlignment="1">
      <alignment horizontal="left" indent="3"/>
    </xf>
    <xf numFmtId="164" fontId="6" fillId="0" borderId="12" xfId="5" applyNumberFormat="1" applyFont="1" applyBorder="1"/>
    <xf numFmtId="169" fontId="7" fillId="0" borderId="0" xfId="5" applyNumberFormat="1" applyFont="1" applyBorder="1"/>
    <xf numFmtId="169" fontId="7" fillId="0" borderId="0" xfId="5" applyNumberFormat="1" applyFont="1" applyBorder="1" applyAlignment="1">
      <alignment horizontal="left"/>
    </xf>
    <xf numFmtId="164" fontId="7" fillId="0" borderId="12" xfId="5" applyNumberFormat="1" applyFont="1" applyBorder="1" applyAlignment="1">
      <alignment horizontal="right"/>
    </xf>
    <xf numFmtId="164" fontId="7" fillId="0" borderId="0" xfId="5" applyNumberFormat="1" applyFont="1" applyBorder="1" applyAlignment="1">
      <alignment horizontal="right"/>
    </xf>
    <xf numFmtId="164" fontId="7" fillId="0" borderId="1" xfId="5" applyNumberFormat="1" applyFont="1" applyBorder="1" applyAlignment="1">
      <alignment horizontal="right"/>
    </xf>
    <xf numFmtId="164" fontId="7" fillId="0" borderId="5" xfId="5" applyNumberFormat="1" applyFont="1" applyFill="1" applyBorder="1" applyAlignment="1">
      <alignment horizontal="right"/>
    </xf>
    <xf numFmtId="164" fontId="7" fillId="0" borderId="15" xfId="5" applyNumberFormat="1" applyFont="1" applyFill="1" applyBorder="1" applyAlignment="1">
      <alignment horizontal="right"/>
    </xf>
    <xf numFmtId="169" fontId="7" fillId="0" borderId="5" xfId="5" applyNumberFormat="1" applyFont="1" applyBorder="1" applyAlignment="1">
      <alignment horizontal="left"/>
    </xf>
    <xf numFmtId="0" fontId="6" fillId="0" borderId="11" xfId="5" applyNumberFormat="1" applyFont="1" applyBorder="1" applyAlignment="1">
      <alignment horizontal="center" vertical="center"/>
    </xf>
    <xf numFmtId="0" fontId="6" fillId="0" borderId="10" xfId="5" applyNumberFormat="1" applyFont="1" applyBorder="1" applyAlignment="1">
      <alignment horizontal="center" vertical="center"/>
    </xf>
    <xf numFmtId="0" fontId="6" fillId="0" borderId="6" xfId="5" applyNumberFormat="1" applyFont="1" applyBorder="1" applyAlignment="1">
      <alignment horizontal="center" vertical="center"/>
    </xf>
    <xf numFmtId="0" fontId="6" fillId="0" borderId="6" xfId="5" applyNumberFormat="1" applyFont="1" applyBorder="1" applyAlignment="1">
      <alignment horizontal="centerContinuous" vertical="center"/>
    </xf>
    <xf numFmtId="0" fontId="6" fillId="0" borderId="3" xfId="5" applyNumberFormat="1" applyFont="1" applyBorder="1" applyAlignment="1">
      <alignment horizontal="centerContinuous" vertical="center"/>
    </xf>
    <xf numFmtId="0" fontId="6" fillId="0" borderId="2" xfId="5" applyNumberFormat="1" applyFont="1" applyBorder="1" applyAlignment="1">
      <alignment horizontal="center" vertical="top" wrapText="1"/>
    </xf>
    <xf numFmtId="0" fontId="6" fillId="0" borderId="2" xfId="5" applyNumberFormat="1" applyFont="1" applyBorder="1" applyAlignment="1">
      <alignment horizontal="left" vertical="top"/>
    </xf>
    <xf numFmtId="0" fontId="6" fillId="0" borderId="8" xfId="5" applyNumberFormat="1" applyFont="1" applyBorder="1" applyAlignment="1">
      <alignment horizontal="centerContinuous"/>
    </xf>
    <xf numFmtId="0" fontId="6" fillId="0" borderId="9" xfId="5" applyFont="1" applyBorder="1" applyAlignment="1">
      <alignment horizontal="centerContinuous"/>
    </xf>
    <xf numFmtId="0" fontId="6" fillId="0" borderId="7" xfId="5" applyFont="1" applyBorder="1" applyAlignment="1">
      <alignment horizontal="centerContinuous"/>
    </xf>
    <xf numFmtId="0" fontId="6" fillId="0" borderId="5" xfId="5" applyNumberFormat="1" applyFont="1" applyBorder="1" applyAlignment="1">
      <alignment horizontal="center"/>
    </xf>
    <xf numFmtId="0" fontId="6" fillId="0" borderId="5" xfId="5" applyNumberFormat="1" applyFont="1" applyBorder="1"/>
    <xf numFmtId="0" fontId="23" fillId="0" borderId="0" xfId="5" applyNumberFormat="1" applyFont="1" applyBorder="1"/>
    <xf numFmtId="0" fontId="7" fillId="0" borderId="0" xfId="5" applyFont="1" applyBorder="1" applyAlignment="1">
      <alignment horizontal="centerContinuous"/>
    </xf>
    <xf numFmtId="0" fontId="6" fillId="0" borderId="0" xfId="5" applyFont="1" applyBorder="1" applyAlignment="1">
      <alignment horizontal="centerContinuous"/>
    </xf>
    <xf numFmtId="0" fontId="7" fillId="0" borderId="0" xfId="5" applyNumberFormat="1" applyFont="1" applyBorder="1" applyAlignment="1">
      <alignment horizontal="centerContinuous"/>
    </xf>
    <xf numFmtId="0" fontId="5" fillId="0" borderId="0" xfId="5" applyFont="1" applyAlignment="1">
      <alignment horizontal="centerContinuous"/>
    </xf>
    <xf numFmtId="15" fontId="7" fillId="0" borderId="0" xfId="5" applyNumberFormat="1" applyFont="1" applyBorder="1" applyAlignment="1">
      <alignment horizontal="centerContinuous"/>
    </xf>
    <xf numFmtId="0" fontId="11" fillId="0" borderId="0" xfId="14" applyFont="1"/>
    <xf numFmtId="0" fontId="8" fillId="0" borderId="0" xfId="14"/>
    <xf numFmtId="0" fontId="11" fillId="0" borderId="0" xfId="14" applyNumberFormat="1" applyFont="1" applyBorder="1" applyAlignment="1">
      <alignment horizontal="left"/>
    </xf>
    <xf numFmtId="164" fontId="11" fillId="0" borderId="0" xfId="14" applyNumberFormat="1" applyFont="1" applyBorder="1"/>
    <xf numFmtId="3" fontId="11" fillId="0" borderId="0" xfId="14" applyNumberFormat="1" applyFont="1" applyBorder="1" applyAlignment="1"/>
    <xf numFmtId="3" fontId="11" fillId="0" borderId="0" xfId="14" applyNumberFormat="1" applyFont="1" applyBorder="1"/>
    <xf numFmtId="0" fontId="11" fillId="0" borderId="0" xfId="14" applyFont="1" applyBorder="1"/>
    <xf numFmtId="0" fontId="21" fillId="0" borderId="0" xfId="14" applyNumberFormat="1" applyFont="1" applyBorder="1"/>
    <xf numFmtId="3" fontId="11" fillId="0" borderId="2" xfId="14" applyNumberFormat="1" applyFont="1" applyBorder="1"/>
    <xf numFmtId="3" fontId="11" fillId="0" borderId="2" xfId="14" applyNumberFormat="1" applyFont="1" applyFill="1" applyBorder="1" applyAlignment="1">
      <alignment horizontal="right"/>
    </xf>
    <xf numFmtId="0" fontId="11" fillId="0" borderId="2" xfId="14" applyNumberFormat="1" applyFont="1" applyBorder="1" applyAlignment="1">
      <alignment horizontal="left" indent="2"/>
    </xf>
    <xf numFmtId="3" fontId="11" fillId="0" borderId="3" xfId="14" applyNumberFormat="1" applyFont="1" applyBorder="1"/>
    <xf numFmtId="3" fontId="11" fillId="0" borderId="3" xfId="14" applyNumberFormat="1" applyFont="1" applyFill="1" applyBorder="1" applyAlignment="1">
      <alignment horizontal="right"/>
    </xf>
    <xf numFmtId="0" fontId="11" fillId="0" borderId="3" xfId="14" applyNumberFormat="1" applyFont="1" applyBorder="1" applyAlignment="1">
      <alignment horizontal="left" indent="2"/>
    </xf>
    <xf numFmtId="3" fontId="11" fillId="0" borderId="3" xfId="14" applyNumberFormat="1" applyFont="1" applyBorder="1" applyAlignment="1">
      <alignment horizontal="right"/>
    </xf>
    <xf numFmtId="3" fontId="12" fillId="0" borderId="3" xfId="14" applyNumberFormat="1" applyFont="1" applyBorder="1"/>
    <xf numFmtId="0" fontId="12" fillId="0" borderId="3" xfId="14" applyNumberFormat="1" applyFont="1" applyBorder="1" applyAlignment="1">
      <alignment horizontal="left"/>
    </xf>
    <xf numFmtId="3" fontId="12" fillId="0" borderId="2" xfId="14" applyNumberFormat="1" applyFont="1" applyBorder="1" applyAlignment="1">
      <alignment horizontal="right"/>
    </xf>
    <xf numFmtId="3" fontId="12" fillId="0" borderId="2" xfId="14" applyNumberFormat="1" applyFont="1" applyBorder="1"/>
    <xf numFmtId="0" fontId="12" fillId="0" borderId="2" xfId="14" applyNumberFormat="1" applyFont="1" applyBorder="1" applyAlignment="1"/>
    <xf numFmtId="3" fontId="7" fillId="0" borderId="3" xfId="14" applyNumberFormat="1" applyFont="1" applyFill="1" applyBorder="1" applyAlignment="1">
      <alignment horizontal="right"/>
    </xf>
    <xf numFmtId="0" fontId="11" fillId="0" borderId="3" xfId="14" applyNumberFormat="1" applyFont="1" applyBorder="1" applyAlignment="1">
      <alignment horizontal="left" indent="3"/>
    </xf>
    <xf numFmtId="164" fontId="6" fillId="0" borderId="3" xfId="14" applyNumberFormat="1" applyFont="1" applyBorder="1"/>
    <xf numFmtId="3" fontId="6" fillId="0" borderId="3" xfId="14" applyNumberFormat="1" applyFont="1" applyFill="1" applyBorder="1" applyAlignment="1">
      <alignment horizontal="right"/>
    </xf>
    <xf numFmtId="0" fontId="6" fillId="0" borderId="3" xfId="14" applyNumberFormat="1" applyFont="1" applyBorder="1" applyAlignment="1">
      <alignment horizontal="left" indent="2"/>
    </xf>
    <xf numFmtId="3" fontId="12" fillId="0" borderId="3" xfId="14" applyNumberFormat="1" applyFont="1" applyFill="1" applyBorder="1" applyAlignment="1">
      <alignment horizontal="right"/>
    </xf>
    <xf numFmtId="0" fontId="11" fillId="0" borderId="4" xfId="14" applyFont="1" applyBorder="1" applyAlignment="1">
      <alignment horizontal="center" vertical="center"/>
    </xf>
    <xf numFmtId="0" fontId="11" fillId="0" borderId="4" xfId="14" applyNumberFormat="1" applyFont="1" applyBorder="1" applyAlignment="1">
      <alignment horizontal="center" vertical="center"/>
    </xf>
    <xf numFmtId="0" fontId="11" fillId="0" borderId="0" xfId="14" applyFont="1" applyBorder="1" applyAlignment="1">
      <alignment horizontal="centerContinuous"/>
    </xf>
    <xf numFmtId="3" fontId="11" fillId="0" borderId="0" xfId="14" applyNumberFormat="1" applyFont="1" applyBorder="1" applyAlignment="1">
      <alignment horizontal="centerContinuous"/>
    </xf>
    <xf numFmtId="0" fontId="11" fillId="0" borderId="0" xfId="14" applyFont="1" applyAlignment="1">
      <alignment horizontal="centerContinuous"/>
    </xf>
    <xf numFmtId="0" fontId="12" fillId="0" borderId="0" xfId="14" applyNumberFormat="1" applyFont="1" applyBorder="1" applyAlignment="1">
      <alignment horizontal="centerContinuous"/>
    </xf>
    <xf numFmtId="3" fontId="11" fillId="0" borderId="0" xfId="14" applyNumberFormat="1" applyFont="1" applyBorder="1" applyAlignment="1">
      <alignment horizontal="left"/>
    </xf>
    <xf numFmtId="0" fontId="11" fillId="0" borderId="0" xfId="14" applyNumberFormat="1" applyFont="1" applyBorder="1" applyAlignment="1">
      <alignment horizontal="right"/>
    </xf>
    <xf numFmtId="3" fontId="11" fillId="0" borderId="0" xfId="14" applyNumberFormat="1" applyFont="1" applyFill="1" applyBorder="1" applyAlignment="1">
      <alignment horizontal="right"/>
    </xf>
    <xf numFmtId="0" fontId="8" fillId="0" borderId="0" xfId="14" applyBorder="1"/>
    <xf numFmtId="0" fontId="12" fillId="0" borderId="2" xfId="14" applyNumberFormat="1" applyFont="1" applyBorder="1" applyAlignment="1">
      <alignment horizontal="left"/>
    </xf>
    <xf numFmtId="0" fontId="12" fillId="0" borderId="0" xfId="14" applyFont="1" applyBorder="1" applyAlignment="1">
      <alignment horizontal="centerContinuous"/>
    </xf>
    <xf numFmtId="0" fontId="11" fillId="0" borderId="0" xfId="15" applyFont="1"/>
    <xf numFmtId="170" fontId="11" fillId="0" borderId="0" xfId="15" applyNumberFormat="1" applyFont="1"/>
    <xf numFmtId="164" fontId="11" fillId="0" borderId="0" xfId="15" applyNumberFormat="1" applyFont="1"/>
    <xf numFmtId="0" fontId="11" fillId="0" borderId="0" xfId="15" applyFont="1" applyBorder="1"/>
    <xf numFmtId="170" fontId="11" fillId="0" borderId="0" xfId="15" applyNumberFormat="1" applyFont="1" applyBorder="1"/>
    <xf numFmtId="164" fontId="11" fillId="0" borderId="0" xfId="15" applyNumberFormat="1" applyFont="1" applyBorder="1"/>
    <xf numFmtId="170" fontId="6" fillId="0" borderId="0" xfId="15" applyNumberFormat="1" applyFont="1" applyBorder="1" applyAlignment="1">
      <alignment wrapText="1"/>
    </xf>
    <xf numFmtId="0" fontId="11" fillId="0" borderId="0" xfId="15" applyNumberFormat="1" applyFont="1" applyBorder="1" applyAlignment="1">
      <alignment horizontal="left"/>
    </xf>
    <xf numFmtId="170" fontId="11" fillId="0" borderId="2" xfId="15" applyNumberFormat="1" applyFont="1" applyBorder="1"/>
    <xf numFmtId="164" fontId="11" fillId="0" borderId="2" xfId="15" applyNumberFormat="1" applyFont="1" applyBorder="1"/>
    <xf numFmtId="170" fontId="6" fillId="0" borderId="2" xfId="15" applyNumberFormat="1" applyFont="1" applyBorder="1" applyAlignment="1">
      <alignment wrapText="1"/>
    </xf>
    <xf numFmtId="0" fontId="11" fillId="0" borderId="2" xfId="15" applyNumberFormat="1" applyFont="1" applyBorder="1" applyAlignment="1">
      <alignment horizontal="left" indent="2"/>
    </xf>
    <xf numFmtId="170" fontId="11" fillId="0" borderId="3" xfId="15" applyNumberFormat="1" applyFont="1" applyBorder="1"/>
    <xf numFmtId="164" fontId="11" fillId="0" borderId="3" xfId="15" applyNumberFormat="1" applyFont="1" applyBorder="1"/>
    <xf numFmtId="0" fontId="11" fillId="0" borderId="3" xfId="15" applyNumberFormat="1" applyFont="1" applyBorder="1" applyAlignment="1">
      <alignment horizontal="left" indent="2"/>
    </xf>
    <xf numFmtId="170" fontId="6" fillId="0" borderId="3" xfId="15" applyNumberFormat="1" applyFont="1" applyBorder="1" applyAlignment="1">
      <alignment wrapText="1"/>
    </xf>
    <xf numFmtId="170" fontId="6" fillId="0" borderId="3" xfId="15" applyNumberFormat="1" applyFont="1" applyBorder="1" applyAlignment="1">
      <alignment horizontal="right" wrapText="1"/>
    </xf>
    <xf numFmtId="170" fontId="7" fillId="0" borderId="3" xfId="15" applyNumberFormat="1" applyFont="1" applyBorder="1"/>
    <xf numFmtId="164" fontId="7" fillId="0" borderId="3" xfId="15" applyNumberFormat="1" applyFont="1" applyBorder="1"/>
    <xf numFmtId="164" fontId="12" fillId="0" borderId="3" xfId="15" applyNumberFormat="1" applyFont="1" applyBorder="1"/>
    <xf numFmtId="170" fontId="12" fillId="0" borderId="3" xfId="15" applyNumberFormat="1" applyFont="1" applyBorder="1" applyAlignment="1">
      <alignment wrapText="1"/>
    </xf>
    <xf numFmtId="0" fontId="12" fillId="0" borderId="3" xfId="15" applyNumberFormat="1" applyFont="1" applyBorder="1" applyAlignment="1">
      <alignment horizontal="left"/>
    </xf>
    <xf numFmtId="170" fontId="7" fillId="0" borderId="2" xfId="15" applyNumberFormat="1" applyFont="1" applyBorder="1"/>
    <xf numFmtId="164" fontId="7" fillId="0" borderId="2" xfId="15" applyNumberFormat="1" applyFont="1" applyBorder="1"/>
    <xf numFmtId="164" fontId="7" fillId="0" borderId="2" xfId="5" applyNumberFormat="1" applyFont="1" applyBorder="1"/>
    <xf numFmtId="170" fontId="7" fillId="0" borderId="2" xfId="15" applyNumberFormat="1" applyFont="1" applyBorder="1" applyAlignment="1">
      <alignment wrapText="1"/>
    </xf>
    <xf numFmtId="0" fontId="12" fillId="0" borderId="2" xfId="15" applyNumberFormat="1" applyFont="1" applyBorder="1" applyAlignment="1">
      <alignment horizontal="left"/>
    </xf>
    <xf numFmtId="0" fontId="11" fillId="0" borderId="3" xfId="15" applyNumberFormat="1" applyFont="1" applyBorder="1" applyAlignment="1">
      <alignment horizontal="left" indent="3"/>
    </xf>
    <xf numFmtId="170" fontId="7" fillId="0" borderId="5" xfId="15" applyNumberFormat="1" applyFont="1" applyBorder="1"/>
    <xf numFmtId="170" fontId="11" fillId="0" borderId="4" xfId="15" applyNumberFormat="1" applyFont="1" applyBorder="1" applyAlignment="1">
      <alignment horizontal="center" wrapText="1"/>
    </xf>
    <xf numFmtId="0" fontId="11" fillId="0" borderId="2" xfId="15" applyFont="1" applyBorder="1" applyAlignment="1">
      <alignment horizontal="center"/>
    </xf>
    <xf numFmtId="0" fontId="11" fillId="0" borderId="4" xfId="15" applyFont="1" applyBorder="1" applyAlignment="1">
      <alignment horizontal="center" wrapText="1"/>
    </xf>
    <xf numFmtId="0" fontId="11" fillId="0" borderId="4" xfId="15" applyNumberFormat="1" applyFont="1" applyBorder="1" applyAlignment="1">
      <alignment horizontal="center"/>
    </xf>
    <xf numFmtId="0" fontId="11" fillId="0" borderId="4" xfId="15" applyFont="1" applyBorder="1" applyAlignment="1">
      <alignment horizontal="center"/>
    </xf>
    <xf numFmtId="0" fontId="11" fillId="0" borderId="2" xfId="15" applyNumberFormat="1" applyFont="1" applyBorder="1" applyAlignment="1">
      <alignment horizontal="center"/>
    </xf>
    <xf numFmtId="170" fontId="11" fillId="0" borderId="4" xfId="15" applyNumberFormat="1" applyFont="1" applyBorder="1" applyAlignment="1">
      <alignment horizontal="centerContinuous"/>
    </xf>
    <xf numFmtId="0" fontId="11" fillId="0" borderId="8" xfId="15" applyFont="1" applyBorder="1" applyAlignment="1">
      <alignment horizontal="centerContinuous"/>
    </xf>
    <xf numFmtId="0" fontId="11" fillId="0" borderId="13" xfId="15" applyFont="1" applyBorder="1" applyAlignment="1">
      <alignment horizontal="centerContinuous"/>
    </xf>
    <xf numFmtId="0" fontId="11" fillId="0" borderId="7" xfId="15" applyNumberFormat="1" applyFont="1" applyBorder="1" applyAlignment="1">
      <alignment horizontal="centerContinuous"/>
    </xf>
    <xf numFmtId="170" fontId="11" fillId="0" borderId="9" xfId="15" applyNumberFormat="1" applyFont="1" applyBorder="1" applyAlignment="1">
      <alignment horizontal="centerContinuous"/>
    </xf>
    <xf numFmtId="0" fontId="11" fillId="0" borderId="9" xfId="15" applyNumberFormat="1" applyFont="1" applyBorder="1" applyAlignment="1">
      <alignment horizontal="centerContinuous" wrapText="1"/>
    </xf>
    <xf numFmtId="0" fontId="8" fillId="0" borderId="5" xfId="15" applyBorder="1"/>
    <xf numFmtId="0" fontId="12" fillId="0" borderId="0" xfId="15" applyNumberFormat="1" applyFont="1" applyBorder="1"/>
    <xf numFmtId="0" fontId="12" fillId="0" borderId="0" xfId="15" applyFont="1"/>
    <xf numFmtId="170" fontId="12" fillId="0" borderId="0" xfId="15" applyNumberFormat="1" applyFont="1" applyAlignment="1">
      <alignment horizontal="centerContinuous"/>
    </xf>
    <xf numFmtId="0" fontId="12" fillId="0" borderId="0" xfId="15" applyFont="1" applyAlignment="1">
      <alignment horizontal="centerContinuous"/>
    </xf>
    <xf numFmtId="170" fontId="11" fillId="0" borderId="0" xfId="15" applyNumberFormat="1" applyFont="1" applyBorder="1" applyAlignment="1">
      <alignment horizontal="left"/>
    </xf>
    <xf numFmtId="170" fontId="6" fillId="0" borderId="0" xfId="15" applyNumberFormat="1" applyFont="1" applyBorder="1"/>
    <xf numFmtId="164" fontId="6" fillId="0" borderId="0" xfId="15" applyNumberFormat="1" applyFont="1" applyBorder="1"/>
    <xf numFmtId="164" fontId="6" fillId="0" borderId="2" xfId="15" applyNumberFormat="1" applyFont="1" applyBorder="1"/>
    <xf numFmtId="164" fontId="6" fillId="0" borderId="3" xfId="15" applyNumberFormat="1" applyFont="1" applyBorder="1"/>
    <xf numFmtId="170" fontId="6" fillId="0" borderId="3" xfId="15" applyNumberFormat="1" applyFont="1" applyBorder="1"/>
    <xf numFmtId="164" fontId="12" fillId="0" borderId="2" xfId="15" applyNumberFormat="1" applyFont="1" applyBorder="1"/>
    <xf numFmtId="170" fontId="12" fillId="0" borderId="3" xfId="15" applyNumberFormat="1" applyFont="1" applyBorder="1"/>
    <xf numFmtId="170" fontId="11" fillId="0" borderId="8" xfId="15" applyNumberFormat="1" applyFont="1" applyBorder="1" applyAlignment="1">
      <alignment horizontal="centerContinuous"/>
    </xf>
    <xf numFmtId="0" fontId="11" fillId="0" borderId="9" xfId="15" applyFont="1" applyBorder="1" applyAlignment="1">
      <alignment horizontal="centerContinuous"/>
    </xf>
    <xf numFmtId="0" fontId="8" fillId="0" borderId="14" xfId="15" applyBorder="1" applyAlignment="1">
      <alignment horizontal="centerContinuous"/>
    </xf>
    <xf numFmtId="0" fontId="11" fillId="0" borderId="0" xfId="15" applyNumberFormat="1" applyFont="1" applyBorder="1" applyAlignment="1">
      <alignment horizontal="centerContinuous"/>
    </xf>
    <xf numFmtId="170" fontId="11" fillId="0" borderId="0" xfId="15" applyNumberFormat="1" applyFont="1" applyBorder="1" applyAlignment="1">
      <alignment horizontal="centerContinuous"/>
    </xf>
    <xf numFmtId="170" fontId="11" fillId="0" borderId="0" xfId="15" applyNumberFormat="1" applyFont="1" applyAlignment="1">
      <alignment horizontal="centerContinuous"/>
    </xf>
    <xf numFmtId="0" fontId="11" fillId="0" borderId="0" xfId="15" applyFont="1" applyAlignment="1">
      <alignment horizontal="centerContinuous"/>
    </xf>
    <xf numFmtId="0" fontId="12" fillId="0" borderId="0" xfId="15" applyNumberFormat="1" applyFont="1" applyBorder="1" applyAlignment="1">
      <alignment horizontal="centerContinuous"/>
    </xf>
    <xf numFmtId="0" fontId="6" fillId="0" borderId="0" xfId="15" applyFont="1"/>
    <xf numFmtId="0" fontId="8" fillId="0" borderId="0" xfId="15"/>
    <xf numFmtId="0" fontId="6" fillId="0" borderId="0" xfId="15" applyFont="1" applyBorder="1"/>
    <xf numFmtId="164" fontId="7" fillId="0" borderId="1" xfId="15" applyNumberFormat="1" applyFont="1" applyBorder="1"/>
    <xf numFmtId="164" fontId="6" fillId="0" borderId="2" xfId="16" applyNumberFormat="1" applyFont="1" applyBorder="1"/>
    <xf numFmtId="0" fontId="6" fillId="0" borderId="2" xfId="15" applyNumberFormat="1" applyFont="1" applyBorder="1" applyAlignment="1">
      <alignment horizontal="left"/>
    </xf>
    <xf numFmtId="3" fontId="6" fillId="0" borderId="1" xfId="15" applyNumberFormat="1" applyFont="1" applyBorder="1" applyAlignment="1">
      <alignment horizontal="right"/>
    </xf>
    <xf numFmtId="3" fontId="6" fillId="0" borderId="3" xfId="15" applyNumberFormat="1" applyFont="1" applyBorder="1" applyAlignment="1">
      <alignment horizontal="right"/>
    </xf>
    <xf numFmtId="164" fontId="6" fillId="0" borderId="3" xfId="15" applyNumberFormat="1" applyFont="1" applyBorder="1" applyAlignment="1"/>
    <xf numFmtId="164" fontId="6" fillId="0" borderId="3" xfId="16" applyNumberFormat="1" applyFont="1" applyBorder="1" applyAlignment="1"/>
    <xf numFmtId="0" fontId="6" fillId="0" borderId="3" xfId="15" applyNumberFormat="1" applyFont="1" applyBorder="1" applyAlignment="1">
      <alignment horizontal="left"/>
    </xf>
    <xf numFmtId="0" fontId="6" fillId="0" borderId="3" xfId="15" applyNumberFormat="1" applyFont="1" applyBorder="1" applyAlignment="1">
      <alignment horizontal="left" indent="2"/>
    </xf>
    <xf numFmtId="164" fontId="7" fillId="0" borderId="1" xfId="15" applyNumberFormat="1" applyFont="1" applyBorder="1" applyAlignment="1"/>
    <xf numFmtId="3" fontId="6" fillId="0" borderId="1" xfId="15" applyNumberFormat="1" applyFont="1" applyBorder="1" applyAlignment="1"/>
    <xf numFmtId="3" fontId="6" fillId="0" borderId="3" xfId="15" applyNumberFormat="1" applyFont="1" applyBorder="1" applyAlignment="1"/>
    <xf numFmtId="164" fontId="7" fillId="0" borderId="3" xfId="15" applyNumberFormat="1" applyFont="1" applyBorder="1" applyAlignment="1"/>
    <xf numFmtId="3" fontId="7" fillId="0" borderId="1" xfId="15" applyNumberFormat="1" applyFont="1" applyBorder="1" applyAlignment="1"/>
    <xf numFmtId="3" fontId="7" fillId="0" borderId="5" xfId="15" applyNumberFormat="1" applyFont="1" applyBorder="1" applyAlignment="1"/>
    <xf numFmtId="0" fontId="7" fillId="0" borderId="3" xfId="15" applyNumberFormat="1" applyFont="1" applyBorder="1" applyAlignment="1">
      <alignment horizontal="left"/>
    </xf>
    <xf numFmtId="0" fontId="6" fillId="0" borderId="0" xfId="15" applyFont="1" applyAlignment="1">
      <alignment vertical="center"/>
    </xf>
    <xf numFmtId="0" fontId="6" fillId="0" borderId="1" xfId="15" applyNumberFormat="1" applyFont="1" applyBorder="1" applyAlignment="1">
      <alignment horizontal="center" vertical="center"/>
    </xf>
    <xf numFmtId="0" fontId="6" fillId="0" borderId="4" xfId="15" applyNumberFormat="1" applyFont="1" applyBorder="1" applyAlignment="1">
      <alignment horizontal="center" vertical="center"/>
    </xf>
    <xf numFmtId="3" fontId="6" fillId="0" borderId="0" xfId="15" applyNumberFormat="1" applyFont="1" applyBorder="1" applyAlignment="1"/>
    <xf numFmtId="3" fontId="6" fillId="0" borderId="0" xfId="15" applyNumberFormat="1" applyFont="1" applyBorder="1"/>
    <xf numFmtId="0" fontId="6" fillId="0" borderId="0" xfId="15" applyNumberFormat="1" applyFont="1" applyBorder="1"/>
    <xf numFmtId="3" fontId="6" fillId="0" borderId="0" xfId="15" applyNumberFormat="1" applyFont="1" applyBorder="1" applyAlignment="1">
      <alignment horizontal="centerContinuous"/>
    </xf>
    <xf numFmtId="0" fontId="6" fillId="0" borderId="0" xfId="15" applyFont="1" applyAlignment="1">
      <alignment horizontal="centerContinuous"/>
    </xf>
    <xf numFmtId="3" fontId="7" fillId="0" borderId="0" xfId="15" applyNumberFormat="1" applyFont="1" applyBorder="1" applyAlignment="1">
      <alignment horizontal="centerContinuous"/>
    </xf>
    <xf numFmtId="0" fontId="6" fillId="0" borderId="0" xfId="16" applyFont="1"/>
    <xf numFmtId="0" fontId="8" fillId="0" borderId="0" xfId="16"/>
    <xf numFmtId="164" fontId="6" fillId="0" borderId="0" xfId="16" applyNumberFormat="1" applyFont="1" applyBorder="1"/>
    <xf numFmtId="3" fontId="6" fillId="0" borderId="0" xfId="16" applyNumberFormat="1" applyFont="1" applyBorder="1"/>
    <xf numFmtId="0" fontId="6" fillId="0" borderId="0" xfId="16" applyNumberFormat="1" applyFont="1" applyBorder="1" applyAlignment="1">
      <alignment horizontal="left"/>
    </xf>
    <xf numFmtId="164" fontId="6" fillId="0" borderId="0" xfId="16" applyNumberFormat="1" applyFont="1" applyFill="1" applyBorder="1" applyProtection="1">
      <protection locked="0"/>
    </xf>
    <xf numFmtId="164" fontId="6" fillId="0" borderId="0" xfId="16" applyNumberFormat="1" applyFont="1" applyFill="1" applyBorder="1" applyAlignment="1">
      <alignment horizontal="right"/>
    </xf>
    <xf numFmtId="3" fontId="6" fillId="0" borderId="0" xfId="16" applyNumberFormat="1" applyFont="1" applyFill="1" applyBorder="1" applyAlignment="1">
      <alignment horizontal="right"/>
    </xf>
    <xf numFmtId="3" fontId="6" fillId="0" borderId="0" xfId="16" applyNumberFormat="1" applyFont="1" applyFill="1" applyBorder="1"/>
    <xf numFmtId="3" fontId="6" fillId="0" borderId="0" xfId="16" applyNumberFormat="1" applyFont="1" applyFill="1" applyBorder="1" applyAlignment="1"/>
    <xf numFmtId="0" fontId="21" fillId="0" borderId="0" xfId="16" applyNumberFormat="1" applyFont="1" applyFill="1" applyBorder="1"/>
    <xf numFmtId="0" fontId="6" fillId="0" borderId="0" xfId="16" applyNumberFormat="1" applyFont="1" applyFill="1" applyBorder="1" applyAlignment="1">
      <alignment horizontal="left"/>
    </xf>
    <xf numFmtId="3" fontId="6" fillId="0" borderId="2" xfId="16" applyNumberFormat="1" applyFont="1" applyFill="1" applyBorder="1" applyAlignment="1"/>
    <xf numFmtId="3" fontId="6" fillId="0" borderId="2" xfId="16" applyNumberFormat="1" applyFont="1" applyFill="1" applyBorder="1" applyAlignment="1">
      <alignment horizontal="right"/>
    </xf>
    <xf numFmtId="0" fontId="6" fillId="0" borderId="2" xfId="16" applyNumberFormat="1" applyFont="1" applyFill="1" applyBorder="1" applyAlignment="1">
      <alignment horizontal="left"/>
    </xf>
    <xf numFmtId="3" fontId="6" fillId="0" borderId="3" xfId="16" applyNumberFormat="1" applyFont="1" applyFill="1" applyBorder="1" applyAlignment="1"/>
    <xf numFmtId="164" fontId="6" fillId="0" borderId="3" xfId="16" applyNumberFormat="1" applyFont="1" applyFill="1" applyBorder="1" applyAlignment="1">
      <alignment horizontal="left"/>
    </xf>
    <xf numFmtId="0" fontId="6" fillId="0" borderId="3" xfId="16" applyNumberFormat="1" applyFont="1" applyFill="1" applyBorder="1" applyAlignment="1">
      <alignment horizontal="left"/>
    </xf>
    <xf numFmtId="3" fontId="7" fillId="0" borderId="3" xfId="16" applyNumberFormat="1" applyFont="1" applyFill="1" applyBorder="1" applyAlignment="1"/>
    <xf numFmtId="0" fontId="7" fillId="0" borderId="3" xfId="16" applyNumberFormat="1" applyFont="1" applyFill="1" applyBorder="1" applyAlignment="1">
      <alignment horizontal="left"/>
    </xf>
    <xf numFmtId="0" fontId="6" fillId="0" borderId="0" xfId="16" applyFont="1" applyAlignment="1">
      <alignment horizontal="center" vertical="center"/>
    </xf>
    <xf numFmtId="0" fontId="6" fillId="0" borderId="4" xfId="16" applyNumberFormat="1" applyFont="1" applyFill="1" applyBorder="1" applyAlignment="1">
      <alignment horizontal="center" vertical="center"/>
    </xf>
    <xf numFmtId="0" fontId="6" fillId="0" borderId="4" xfId="16" applyNumberFormat="1" applyFont="1" applyFill="1" applyBorder="1" applyAlignment="1">
      <alignment horizontal="left" vertical="center"/>
    </xf>
    <xf numFmtId="0" fontId="6" fillId="0" borderId="0" xfId="16" applyNumberFormat="1" applyFont="1" applyFill="1" applyBorder="1" applyProtection="1">
      <protection locked="0"/>
    </xf>
    <xf numFmtId="0" fontId="6" fillId="0" borderId="0" xfId="16" applyFont="1" applyFill="1" applyBorder="1"/>
    <xf numFmtId="0" fontId="6" fillId="0" borderId="0" xfId="16" applyFont="1" applyFill="1"/>
    <xf numFmtId="0" fontId="6" fillId="0" borderId="0" xfId="16" applyFont="1" applyFill="1" applyBorder="1" applyAlignment="1">
      <alignment horizontal="centerContinuous"/>
    </xf>
    <xf numFmtId="3" fontId="6" fillId="0" borderId="0" xfId="16" applyNumberFormat="1" applyFont="1" applyFill="1" applyBorder="1" applyAlignment="1">
      <alignment horizontal="centerContinuous"/>
    </xf>
    <xf numFmtId="0" fontId="6" fillId="0" borderId="0" xfId="16" applyFont="1" applyFill="1" applyAlignment="1">
      <alignment horizontal="centerContinuous"/>
    </xf>
    <xf numFmtId="3" fontId="7" fillId="0" borderId="0" xfId="16" applyNumberFormat="1" applyFont="1" applyFill="1" applyBorder="1" applyAlignment="1">
      <alignment horizontal="centerContinuous"/>
    </xf>
    <xf numFmtId="0" fontId="7" fillId="0" borderId="0" xfId="16" applyNumberFormat="1" applyFont="1" applyFill="1" applyBorder="1" applyAlignment="1">
      <alignment horizontal="centerContinuous"/>
    </xf>
    <xf numFmtId="0" fontId="25" fillId="0" borderId="0" xfId="0" applyFont="1" applyFill="1" applyBorder="1" applyAlignment="1">
      <alignment horizontal="left" vertical="center"/>
    </xf>
    <xf numFmtId="0" fontId="25" fillId="0" borderId="0" xfId="0" applyFont="1"/>
    <xf numFmtId="0" fontId="24" fillId="0" borderId="0" xfId="0" applyFont="1" applyFill="1" applyBorder="1" applyAlignment="1">
      <alignment horizontal="left" vertical="top"/>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0" xfId="0" applyFont="1" applyFill="1" applyBorder="1" applyAlignment="1">
      <alignment horizontal="left" wrapText="1"/>
    </xf>
    <xf numFmtId="165" fontId="7" fillId="0" borderId="0" xfId="2" quotePrefix="1" applyNumberFormat="1" applyFont="1" applyBorder="1" applyAlignment="1">
      <alignment horizontal="center"/>
    </xf>
    <xf numFmtId="0" fontId="7" fillId="0" borderId="0" xfId="2" quotePrefix="1" applyNumberFormat="1" applyFont="1" applyBorder="1" applyAlignment="1">
      <alignment horizontal="centerContinuous"/>
    </xf>
    <xf numFmtId="9" fontId="16" fillId="0" borderId="12" xfId="4" applyNumberFormat="1" applyFont="1" applyBorder="1" applyAlignment="1">
      <alignment horizontal="center" vertical="top"/>
    </xf>
    <xf numFmtId="0" fontId="16" fillId="0" borderId="3" xfId="4" applyNumberFormat="1" applyFont="1" applyBorder="1" applyAlignment="1">
      <alignment horizontal="center" vertical="top"/>
    </xf>
    <xf numFmtId="3" fontId="16" fillId="0" borderId="3" xfId="4" applyNumberFormat="1" applyFont="1" applyBorder="1" applyAlignment="1">
      <alignment horizontal="center" vertical="top"/>
    </xf>
    <xf numFmtId="3" fontId="16" fillId="0" borderId="1" xfId="4" applyNumberFormat="1" applyFont="1" applyBorder="1" applyAlignment="1">
      <alignment horizontal="center" vertical="top"/>
    </xf>
    <xf numFmtId="9" fontId="16" fillId="0" borderId="3" xfId="4" applyNumberFormat="1" applyFont="1" applyBorder="1" applyAlignment="1">
      <alignment horizontal="center" vertical="top"/>
    </xf>
    <xf numFmtId="0" fontId="16" fillId="0" borderId="3" xfId="13" applyFont="1" applyBorder="1" applyAlignment="1">
      <alignment horizontal="center" vertical="top"/>
    </xf>
    <xf numFmtId="0" fontId="16" fillId="0" borderId="3" xfId="13" quotePrefix="1" applyFont="1" applyBorder="1" applyAlignment="1">
      <alignment horizontal="center" vertical="top"/>
    </xf>
    <xf numFmtId="168" fontId="16" fillId="0" borderId="3" xfId="13" quotePrefix="1" applyNumberFormat="1" applyFont="1" applyBorder="1" applyAlignment="1">
      <alignment horizontal="center" vertical="top"/>
    </xf>
    <xf numFmtId="0" fontId="18" fillId="0" borderId="3" xfId="2" applyNumberFormat="1" applyFont="1" applyBorder="1"/>
    <xf numFmtId="0" fontId="16" fillId="0" borderId="2" xfId="4" applyNumberFormat="1" applyFont="1" applyBorder="1" applyAlignment="1">
      <alignment horizontal="center"/>
    </xf>
    <xf numFmtId="3" fontId="16" fillId="0" borderId="2" xfId="4" applyNumberFormat="1" applyFont="1" applyBorder="1" applyAlignment="1">
      <alignment horizontal="center"/>
    </xf>
    <xf numFmtId="9" fontId="16" fillId="0" borderId="2" xfId="4" applyNumberFormat="1" applyFont="1" applyBorder="1" applyAlignment="1">
      <alignment horizontal="center"/>
    </xf>
    <xf numFmtId="164" fontId="11" fillId="0" borderId="3" xfId="16" applyNumberFormat="1" applyFont="1" applyBorder="1"/>
    <xf numFmtId="170" fontId="6" fillId="0" borderId="2" xfId="15" applyNumberFormat="1" applyFont="1" applyBorder="1"/>
  </cellXfs>
  <cellStyles count="17">
    <cellStyle name="Normal" xfId="0" builtinId="0"/>
    <cellStyle name="Normal 2" xfId="1"/>
    <cellStyle name="Normal 2 2" xfId="5"/>
    <cellStyle name="Normal 2 3" xfId="7"/>
    <cellStyle name="Normal 2 3 2" xfId="11"/>
    <cellStyle name="Normal 2 4" xfId="9"/>
    <cellStyle name="Normal 2 4 2" xfId="13"/>
    <cellStyle name="Normal 2 5" xfId="12"/>
    <cellStyle name="Normal 2 5 2" xfId="16"/>
    <cellStyle name="Normal 2 6" xfId="15"/>
    <cellStyle name="Normal 3" xfId="3"/>
    <cellStyle name="Normal 4" xfId="2"/>
    <cellStyle name="Normal 4 2" xfId="14"/>
    <cellStyle name="Normal 5" xfId="4"/>
    <cellStyle name="Normal 6" xfId="6"/>
    <cellStyle name="Normal 6 2" xfId="10"/>
    <cellStyle name="Normal 7" xfId="8"/>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tabSelected="1" workbookViewId="0">
      <selection activeCell="A34" sqref="A34"/>
    </sheetView>
  </sheetViews>
  <sheetFormatPr defaultRowHeight="12.75"/>
  <cols>
    <col min="1" max="1" width="11.1640625" customWidth="1"/>
    <col min="2" max="2" width="102.83203125" customWidth="1"/>
  </cols>
  <sheetData>
    <row r="1" spans="1:2" ht="18.75">
      <c r="A1" s="509" t="s">
        <v>525</v>
      </c>
      <c r="B1" s="508"/>
    </row>
    <row r="2" spans="1:2" ht="15">
      <c r="A2" s="508"/>
      <c r="B2" s="508"/>
    </row>
    <row r="3" spans="1:2" ht="42.75" customHeight="1">
      <c r="A3" s="508"/>
      <c r="B3" s="511" t="s">
        <v>521</v>
      </c>
    </row>
    <row r="4" spans="1:2" ht="38.25" customHeight="1">
      <c r="A4" s="508"/>
      <c r="B4" s="511" t="s">
        <v>524</v>
      </c>
    </row>
    <row r="5" spans="1:2" ht="97.5" customHeight="1">
      <c r="A5" s="508"/>
      <c r="B5" s="511" t="s">
        <v>523</v>
      </c>
    </row>
    <row r="6" spans="1:2" ht="15">
      <c r="A6" s="508"/>
      <c r="B6" s="508"/>
    </row>
    <row r="7" spans="1:2" ht="15.75">
      <c r="A7" s="510" t="s">
        <v>522</v>
      </c>
      <c r="B7" s="508"/>
    </row>
    <row r="8" spans="1:2" ht="15">
      <c r="A8" s="508"/>
      <c r="B8" s="508"/>
    </row>
    <row r="9" spans="1:2" ht="15">
      <c r="A9" s="505" t="s">
        <v>498</v>
      </c>
      <c r="B9" s="506" t="s">
        <v>526</v>
      </c>
    </row>
    <row r="10" spans="1:2" ht="15">
      <c r="A10" s="505" t="s">
        <v>499</v>
      </c>
      <c r="B10" s="506" t="s">
        <v>527</v>
      </c>
    </row>
    <row r="11" spans="1:2" ht="15">
      <c r="A11" s="505" t="s">
        <v>500</v>
      </c>
      <c r="B11" s="506" t="s">
        <v>545</v>
      </c>
    </row>
    <row r="12" spans="1:2" ht="15">
      <c r="A12" s="505" t="s">
        <v>501</v>
      </c>
      <c r="B12" s="506" t="s">
        <v>528</v>
      </c>
    </row>
    <row r="13" spans="1:2" ht="15">
      <c r="A13" s="505" t="s">
        <v>502</v>
      </c>
      <c r="B13" s="506" t="s">
        <v>546</v>
      </c>
    </row>
    <row r="14" spans="1:2" ht="15">
      <c r="A14" s="505" t="s">
        <v>503</v>
      </c>
      <c r="B14" s="506" t="s">
        <v>547</v>
      </c>
    </row>
    <row r="15" spans="1:2" ht="15">
      <c r="A15" s="505" t="s">
        <v>504</v>
      </c>
      <c r="B15" s="506" t="s">
        <v>529</v>
      </c>
    </row>
    <row r="16" spans="1:2" ht="15">
      <c r="A16" s="505" t="s">
        <v>505</v>
      </c>
      <c r="B16" s="506" t="s">
        <v>530</v>
      </c>
    </row>
    <row r="17" spans="1:2" ht="15">
      <c r="A17" s="505" t="s">
        <v>506</v>
      </c>
      <c r="B17" s="506" t="s">
        <v>548</v>
      </c>
    </row>
    <row r="18" spans="1:2" ht="15">
      <c r="A18" s="505" t="s">
        <v>507</v>
      </c>
      <c r="B18" s="506" t="s">
        <v>531</v>
      </c>
    </row>
    <row r="19" spans="1:2" ht="15">
      <c r="A19" s="505" t="s">
        <v>508</v>
      </c>
      <c r="B19" s="506" t="s">
        <v>532</v>
      </c>
    </row>
    <row r="20" spans="1:2" ht="15">
      <c r="A20" s="505" t="s">
        <v>509</v>
      </c>
      <c r="B20" s="506" t="s">
        <v>549</v>
      </c>
    </row>
    <row r="21" spans="1:2" ht="15">
      <c r="A21" s="505" t="s">
        <v>510</v>
      </c>
      <c r="B21" s="506" t="s">
        <v>550</v>
      </c>
    </row>
    <row r="22" spans="1:2" ht="15">
      <c r="A22" s="505" t="s">
        <v>511</v>
      </c>
      <c r="B22" s="506" t="s">
        <v>533</v>
      </c>
    </row>
    <row r="23" spans="1:2" ht="15">
      <c r="A23" s="505" t="s">
        <v>512</v>
      </c>
      <c r="B23" s="506" t="s">
        <v>554</v>
      </c>
    </row>
    <row r="24" spans="1:2" ht="15">
      <c r="A24" s="505" t="s">
        <v>513</v>
      </c>
      <c r="B24" s="506" t="s">
        <v>551</v>
      </c>
    </row>
    <row r="25" spans="1:2" ht="15">
      <c r="A25" s="505" t="s">
        <v>514</v>
      </c>
      <c r="B25" s="506" t="s">
        <v>552</v>
      </c>
    </row>
    <row r="26" spans="1:2" ht="15">
      <c r="A26" s="505" t="s">
        <v>439</v>
      </c>
      <c r="B26" s="506" t="s">
        <v>553</v>
      </c>
    </row>
    <row r="27" spans="1:2" ht="15">
      <c r="A27" s="505" t="s">
        <v>515</v>
      </c>
      <c r="B27" s="506" t="s">
        <v>534</v>
      </c>
    </row>
    <row r="28" spans="1:2" ht="15">
      <c r="A28" s="505" t="s">
        <v>516</v>
      </c>
      <c r="B28" s="506" t="s">
        <v>535</v>
      </c>
    </row>
    <row r="29" spans="1:2" ht="15">
      <c r="A29" s="505" t="s">
        <v>517</v>
      </c>
      <c r="B29" s="506" t="s">
        <v>555</v>
      </c>
    </row>
    <row r="30" spans="1:2" ht="15">
      <c r="A30" s="505" t="s">
        <v>518</v>
      </c>
      <c r="B30" s="506" t="s">
        <v>556</v>
      </c>
    </row>
    <row r="31" spans="1:2" ht="15">
      <c r="A31" s="505" t="s">
        <v>519</v>
      </c>
      <c r="B31" s="506" t="s">
        <v>536</v>
      </c>
    </row>
    <row r="32" spans="1:2" ht="15">
      <c r="A32" s="505" t="s">
        <v>520</v>
      </c>
      <c r="B32" s="506" t="s">
        <v>537</v>
      </c>
    </row>
    <row r="37" spans="1:1">
      <c r="A37" s="507"/>
    </row>
    <row r="39" spans="1:1">
      <c r="A39" s="507"/>
    </row>
  </sheetData>
  <pageMargins left="0.7" right="0.45" top="0.75" bottom="0.75" header="0.3" footer="0.3"/>
  <pageSetup scale="90" orientation="portrait" verticalDpi="597" r:id="rId1"/>
  <headerFooter differentFirst="1">
    <oddFooter>&amp;C&amp;P of 31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2"/>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M1" sqref="M1"/>
    </sheetView>
  </sheetViews>
  <sheetFormatPr defaultColWidth="10.83203125" defaultRowHeight="11.25"/>
  <cols>
    <col min="1" max="1" width="30.83203125" style="52" customWidth="1"/>
    <col min="2" max="2" width="7.83203125" style="1" customWidth="1"/>
    <col min="3" max="3" width="7.5" style="1" customWidth="1"/>
    <col min="4" max="4" width="7.1640625" style="1" customWidth="1"/>
    <col min="5" max="6" width="7" style="1" customWidth="1"/>
    <col min="7" max="7" width="9" style="1" customWidth="1"/>
    <col min="8" max="8" width="8.1640625" style="1" customWidth="1"/>
    <col min="9" max="9" width="6.83203125" style="1" customWidth="1"/>
    <col min="10" max="10" width="8" style="1" customWidth="1"/>
    <col min="11" max="11" width="7.33203125" style="1" customWidth="1"/>
    <col min="12" max="16384" width="10.83203125" style="1"/>
  </cols>
  <sheetData>
    <row r="1" spans="1:20">
      <c r="A1" s="35" t="s">
        <v>62</v>
      </c>
      <c r="B1" s="32"/>
      <c r="C1" s="32"/>
      <c r="D1" s="32"/>
      <c r="E1" s="32"/>
      <c r="F1" s="129"/>
      <c r="G1" s="32"/>
      <c r="H1" s="35"/>
      <c r="I1" s="32"/>
      <c r="J1" s="32"/>
      <c r="K1" s="32"/>
    </row>
    <row r="2" spans="1:20" ht="13.5" customHeight="1">
      <c r="A2" s="35" t="s">
        <v>22</v>
      </c>
      <c r="B2" s="32"/>
      <c r="C2" s="32"/>
      <c r="D2" s="32"/>
      <c r="E2" s="32"/>
      <c r="F2" s="129"/>
      <c r="G2" s="32"/>
      <c r="H2" s="32"/>
      <c r="I2" s="32"/>
      <c r="J2" s="32"/>
      <c r="K2" s="32"/>
      <c r="M2" s="4"/>
      <c r="N2" s="4"/>
      <c r="O2" s="4"/>
      <c r="P2" s="4"/>
    </row>
    <row r="3" spans="1:20">
      <c r="A3" s="35" t="s">
        <v>61</v>
      </c>
      <c r="B3" s="32"/>
      <c r="C3" s="32"/>
      <c r="D3" s="32"/>
      <c r="E3" s="32"/>
      <c r="F3" s="129"/>
      <c r="G3" s="32"/>
      <c r="H3" s="32"/>
      <c r="I3" s="32"/>
      <c r="J3" s="32"/>
      <c r="K3" s="32"/>
      <c r="M3" s="4"/>
      <c r="N3" s="4"/>
      <c r="O3" s="4"/>
      <c r="P3" s="4"/>
    </row>
    <row r="4" spans="1:20">
      <c r="A4" s="513" t="s">
        <v>538</v>
      </c>
      <c r="B4" s="32"/>
      <c r="C4" s="32"/>
      <c r="D4" s="32"/>
      <c r="E4" s="32"/>
      <c r="F4" s="129"/>
      <c r="G4" s="32"/>
      <c r="H4" s="32"/>
      <c r="I4" s="32"/>
      <c r="J4" s="32"/>
      <c r="K4" s="32"/>
      <c r="N4" s="5"/>
    </row>
    <row r="5" spans="1:20" s="96" customFormat="1" ht="11.1" customHeight="1">
      <c r="A5" s="97"/>
      <c r="C5" s="218"/>
      <c r="D5" s="218"/>
      <c r="E5" s="218"/>
      <c r="F5" s="218"/>
      <c r="G5" s="218"/>
      <c r="H5" s="218"/>
      <c r="I5" s="218"/>
      <c r="J5" s="218"/>
      <c r="K5" s="218"/>
      <c r="L5" s="218"/>
    </row>
    <row r="6" spans="1:20" s="140" customFormat="1" ht="22.5" customHeight="1">
      <c r="A6" s="131" t="s">
        <v>48</v>
      </c>
      <c r="B6" s="115" t="s">
        <v>47</v>
      </c>
      <c r="C6" s="115" t="s">
        <v>46</v>
      </c>
      <c r="D6" s="115" t="s">
        <v>119</v>
      </c>
      <c r="E6" s="115" t="s">
        <v>108</v>
      </c>
      <c r="F6" s="115" t="s">
        <v>45</v>
      </c>
      <c r="G6" s="115" t="s">
        <v>44</v>
      </c>
      <c r="H6" s="115" t="s">
        <v>109</v>
      </c>
      <c r="I6" s="115" t="s">
        <v>110</v>
      </c>
      <c r="J6" s="115" t="s">
        <v>43</v>
      </c>
      <c r="K6" s="115" t="s">
        <v>60</v>
      </c>
    </row>
    <row r="7" spans="1:20">
      <c r="A7" s="65" t="s">
        <v>20</v>
      </c>
      <c r="B7" s="139">
        <f t="shared" ref="B7:K7" si="0">(B9+B16+B34+B38)</f>
        <v>307120</v>
      </c>
      <c r="C7" s="139">
        <f t="shared" si="0"/>
        <v>3967</v>
      </c>
      <c r="D7" s="139">
        <f t="shared" si="0"/>
        <v>21776</v>
      </c>
      <c r="E7" s="139">
        <f t="shared" si="0"/>
        <v>50929</v>
      </c>
      <c r="F7" s="139">
        <f t="shared" si="0"/>
        <v>41771</v>
      </c>
      <c r="G7" s="139">
        <f t="shared" si="0"/>
        <v>31720</v>
      </c>
      <c r="H7" s="139">
        <f t="shared" si="0"/>
        <v>48319</v>
      </c>
      <c r="I7" s="139">
        <f t="shared" si="0"/>
        <v>39383</v>
      </c>
      <c r="J7" s="139">
        <f t="shared" si="0"/>
        <v>42960</v>
      </c>
      <c r="K7" s="111">
        <f t="shared" si="0"/>
        <v>26295</v>
      </c>
      <c r="L7" s="10"/>
      <c r="M7" s="10"/>
      <c r="N7" s="10"/>
      <c r="O7" s="10"/>
      <c r="P7" s="10"/>
      <c r="Q7" s="10"/>
      <c r="R7" s="10"/>
      <c r="S7" s="10"/>
      <c r="T7" s="10"/>
    </row>
    <row r="8" spans="1:20">
      <c r="A8" s="65" t="s">
        <v>59</v>
      </c>
      <c r="B8" s="111"/>
      <c r="C8" s="111"/>
      <c r="D8" s="111"/>
      <c r="E8" s="111"/>
      <c r="F8" s="111"/>
      <c r="G8" s="111"/>
      <c r="H8" s="111"/>
      <c r="I8" s="111"/>
      <c r="J8" s="111"/>
      <c r="K8" s="111"/>
      <c r="L8" s="10"/>
      <c r="M8" s="10"/>
      <c r="N8" s="10"/>
      <c r="O8" s="10"/>
      <c r="P8" s="10"/>
      <c r="Q8" s="10"/>
      <c r="R8" s="10"/>
      <c r="S8" s="10"/>
      <c r="T8" s="10"/>
    </row>
    <row r="9" spans="1:20">
      <c r="A9" s="195" t="s">
        <v>211</v>
      </c>
      <c r="B9" s="111">
        <f t="shared" ref="B9:K9" si="1">SUM(B10:B15)</f>
        <v>50909</v>
      </c>
      <c r="C9" s="111">
        <f t="shared" si="1"/>
        <v>297</v>
      </c>
      <c r="D9" s="111">
        <f t="shared" si="1"/>
        <v>4091</v>
      </c>
      <c r="E9" s="111">
        <f t="shared" si="1"/>
        <v>10011</v>
      </c>
      <c r="F9" s="111">
        <f t="shared" si="1"/>
        <v>8172</v>
      </c>
      <c r="G9" s="111">
        <f t="shared" si="1"/>
        <v>4581</v>
      </c>
      <c r="H9" s="111">
        <f t="shared" si="1"/>
        <v>7209</v>
      </c>
      <c r="I9" s="111">
        <f t="shared" si="1"/>
        <v>6587</v>
      </c>
      <c r="J9" s="111">
        <f t="shared" si="1"/>
        <v>7809</v>
      </c>
      <c r="K9" s="111">
        <f t="shared" si="1"/>
        <v>2152</v>
      </c>
      <c r="L9" s="10"/>
      <c r="M9" s="10"/>
      <c r="N9" s="10"/>
      <c r="O9" s="10"/>
      <c r="P9" s="10"/>
      <c r="Q9" s="10"/>
      <c r="R9" s="10"/>
      <c r="S9" s="10"/>
      <c r="T9" s="10"/>
    </row>
    <row r="10" spans="1:20">
      <c r="A10" s="197" t="s">
        <v>213</v>
      </c>
      <c r="B10" s="110">
        <f t="shared" ref="B10:B15" si="2">SUM(C10:K10)</f>
        <v>48984</v>
      </c>
      <c r="C10" s="107">
        <v>288</v>
      </c>
      <c r="D10" s="107">
        <v>3971</v>
      </c>
      <c r="E10" s="107">
        <v>9670</v>
      </c>
      <c r="F10" s="107">
        <v>7918</v>
      </c>
      <c r="G10" s="107">
        <v>4359</v>
      </c>
      <c r="H10" s="107">
        <v>6933</v>
      </c>
      <c r="I10" s="107">
        <v>6352</v>
      </c>
      <c r="J10" s="107">
        <v>7397</v>
      </c>
      <c r="K10" s="107">
        <v>2096</v>
      </c>
      <c r="L10" s="10"/>
      <c r="M10" s="10"/>
      <c r="N10" s="10"/>
      <c r="O10" s="10"/>
      <c r="P10" s="10"/>
      <c r="Q10" s="10"/>
      <c r="R10" s="10"/>
      <c r="S10" s="10"/>
      <c r="T10" s="10"/>
    </row>
    <row r="11" spans="1:20">
      <c r="A11" s="197" t="s">
        <v>214</v>
      </c>
      <c r="B11" s="110">
        <f t="shared" si="2"/>
        <v>934</v>
      </c>
      <c r="C11" s="107">
        <v>5</v>
      </c>
      <c r="D11" s="107">
        <v>55</v>
      </c>
      <c r="E11" s="107">
        <v>185</v>
      </c>
      <c r="F11" s="107">
        <v>124</v>
      </c>
      <c r="G11" s="107">
        <v>110</v>
      </c>
      <c r="H11" s="107">
        <v>119</v>
      </c>
      <c r="I11" s="107">
        <v>109</v>
      </c>
      <c r="J11" s="107">
        <v>212</v>
      </c>
      <c r="K11" s="107">
        <v>15</v>
      </c>
      <c r="L11" s="10"/>
      <c r="M11" s="10"/>
      <c r="N11" s="10"/>
      <c r="O11" s="10"/>
      <c r="P11" s="10"/>
      <c r="Q11" s="10"/>
      <c r="R11" s="10"/>
      <c r="S11" s="10"/>
      <c r="T11" s="10"/>
    </row>
    <row r="12" spans="1:20">
      <c r="A12" s="197" t="s">
        <v>215</v>
      </c>
      <c r="B12" s="110">
        <f t="shared" si="2"/>
        <v>9</v>
      </c>
      <c r="C12" s="107">
        <v>0</v>
      </c>
      <c r="D12" s="107">
        <v>3</v>
      </c>
      <c r="E12" s="107">
        <v>0</v>
      </c>
      <c r="F12" s="107">
        <v>2</v>
      </c>
      <c r="G12" s="107">
        <v>1</v>
      </c>
      <c r="H12" s="107">
        <v>2</v>
      </c>
      <c r="I12" s="107">
        <v>1</v>
      </c>
      <c r="J12" s="107">
        <v>0</v>
      </c>
      <c r="K12" s="107">
        <v>0</v>
      </c>
      <c r="L12" s="10"/>
      <c r="M12" s="10"/>
      <c r="N12" s="10"/>
      <c r="O12" s="10"/>
      <c r="P12" s="10"/>
      <c r="Q12" s="10"/>
      <c r="R12" s="10"/>
      <c r="S12" s="10"/>
      <c r="T12" s="10"/>
    </row>
    <row r="13" spans="1:20">
      <c r="A13" s="197" t="s">
        <v>216</v>
      </c>
      <c r="B13" s="110">
        <f t="shared" si="2"/>
        <v>937</v>
      </c>
      <c r="C13" s="107">
        <v>4</v>
      </c>
      <c r="D13" s="107">
        <v>62</v>
      </c>
      <c r="E13" s="107">
        <v>149</v>
      </c>
      <c r="F13" s="107">
        <v>123</v>
      </c>
      <c r="G13" s="107">
        <v>104</v>
      </c>
      <c r="H13" s="107">
        <v>150</v>
      </c>
      <c r="I13" s="107">
        <v>120</v>
      </c>
      <c r="J13" s="107">
        <v>188</v>
      </c>
      <c r="K13" s="107">
        <v>37</v>
      </c>
      <c r="L13" s="10"/>
      <c r="M13" s="10"/>
      <c r="N13" s="10"/>
      <c r="O13" s="10"/>
      <c r="P13" s="10"/>
      <c r="Q13" s="10"/>
      <c r="R13" s="10"/>
      <c r="S13" s="10"/>
      <c r="T13" s="10"/>
    </row>
    <row r="14" spans="1:20" ht="21" customHeight="1">
      <c r="A14" s="198" t="s">
        <v>242</v>
      </c>
      <c r="B14" s="110">
        <f t="shared" si="2"/>
        <v>38</v>
      </c>
      <c r="C14" s="107">
        <v>0</v>
      </c>
      <c r="D14" s="107">
        <v>0</v>
      </c>
      <c r="E14" s="107">
        <v>7</v>
      </c>
      <c r="F14" s="107">
        <v>5</v>
      </c>
      <c r="G14" s="107">
        <v>5</v>
      </c>
      <c r="H14" s="107">
        <v>4</v>
      </c>
      <c r="I14" s="107">
        <v>3</v>
      </c>
      <c r="J14" s="107">
        <v>11</v>
      </c>
      <c r="K14" s="107">
        <v>3</v>
      </c>
      <c r="L14" s="10"/>
      <c r="M14" s="10"/>
      <c r="N14" s="10"/>
      <c r="O14" s="10"/>
      <c r="P14" s="10"/>
      <c r="Q14" s="10"/>
      <c r="R14" s="10"/>
      <c r="S14" s="10"/>
      <c r="T14" s="10"/>
    </row>
    <row r="15" spans="1:20">
      <c r="A15" s="197" t="s">
        <v>218</v>
      </c>
      <c r="B15" s="110">
        <f t="shared" si="2"/>
        <v>7</v>
      </c>
      <c r="C15" s="107">
        <v>0</v>
      </c>
      <c r="D15" s="107">
        <v>0</v>
      </c>
      <c r="E15" s="107">
        <v>0</v>
      </c>
      <c r="F15" s="107">
        <v>0</v>
      </c>
      <c r="G15" s="107">
        <v>2</v>
      </c>
      <c r="H15" s="107">
        <v>1</v>
      </c>
      <c r="I15" s="107">
        <v>2</v>
      </c>
      <c r="J15" s="107">
        <v>1</v>
      </c>
      <c r="K15" s="107">
        <v>1</v>
      </c>
      <c r="L15" s="10"/>
      <c r="M15" s="10"/>
      <c r="N15" s="10"/>
      <c r="O15" s="10"/>
      <c r="P15" s="10"/>
      <c r="Q15" s="10"/>
      <c r="R15" s="10"/>
      <c r="S15" s="10"/>
      <c r="T15" s="10"/>
    </row>
    <row r="16" spans="1:20">
      <c r="A16" s="195" t="s">
        <v>251</v>
      </c>
      <c r="B16" s="111">
        <f t="shared" ref="B16:K16" si="3">SUM(B17:B33)</f>
        <v>97198</v>
      </c>
      <c r="C16" s="111">
        <f>SUM(C17:C33)</f>
        <v>1461</v>
      </c>
      <c r="D16" s="111">
        <f>SUM(D17:D33)</f>
        <v>6162</v>
      </c>
      <c r="E16" s="111">
        <f>SUM(E17:E33)</f>
        <v>14778</v>
      </c>
      <c r="F16" s="111">
        <f>SUM(F17:F33)</f>
        <v>12680</v>
      </c>
      <c r="G16" s="111">
        <f>SUM(G17:G33)</f>
        <v>9072</v>
      </c>
      <c r="H16" s="111">
        <f>SUM(H17:H33)</f>
        <v>13185</v>
      </c>
      <c r="I16" s="111">
        <f>SUM(I17:I33)</f>
        <v>11397</v>
      </c>
      <c r="J16" s="111">
        <f>SUM(J17:J33)</f>
        <v>13380</v>
      </c>
      <c r="K16" s="111">
        <f>SUM(K17:K33)</f>
        <v>15083</v>
      </c>
      <c r="L16" s="10"/>
      <c r="M16" s="10"/>
      <c r="N16" s="10"/>
      <c r="O16" s="10"/>
      <c r="P16" s="10"/>
      <c r="Q16" s="10"/>
      <c r="R16" s="10"/>
      <c r="S16" s="10"/>
      <c r="T16" s="10"/>
    </row>
    <row r="17" spans="1:20">
      <c r="A17" s="198" t="s">
        <v>219</v>
      </c>
      <c r="B17" s="110">
        <f t="shared" ref="B17:B33" si="4">SUM(C17:K17)</f>
        <v>81946</v>
      </c>
      <c r="C17" s="107">
        <v>1225</v>
      </c>
      <c r="D17" s="107">
        <v>5045</v>
      </c>
      <c r="E17" s="107">
        <v>11866</v>
      </c>
      <c r="F17" s="107">
        <v>11128</v>
      </c>
      <c r="G17" s="107">
        <v>7346</v>
      </c>
      <c r="H17" s="107">
        <v>10572</v>
      </c>
      <c r="I17" s="107">
        <v>9419</v>
      </c>
      <c r="J17" s="107">
        <v>10655</v>
      </c>
      <c r="K17" s="107">
        <v>14690</v>
      </c>
      <c r="L17" s="10"/>
      <c r="M17" s="10"/>
      <c r="N17" s="10"/>
      <c r="O17" s="10"/>
      <c r="P17" s="10"/>
      <c r="Q17" s="10"/>
      <c r="R17" s="10"/>
      <c r="S17" s="10"/>
      <c r="T17" s="10"/>
    </row>
    <row r="18" spans="1:20">
      <c r="A18" s="198" t="s">
        <v>220</v>
      </c>
      <c r="B18" s="110">
        <f t="shared" si="4"/>
        <v>1111</v>
      </c>
      <c r="C18" s="107">
        <v>25</v>
      </c>
      <c r="D18" s="107">
        <v>77</v>
      </c>
      <c r="E18" s="107">
        <v>211</v>
      </c>
      <c r="F18" s="107">
        <v>149</v>
      </c>
      <c r="G18" s="107">
        <v>161</v>
      </c>
      <c r="H18" s="107">
        <v>128</v>
      </c>
      <c r="I18" s="107">
        <v>130</v>
      </c>
      <c r="J18" s="107">
        <v>211</v>
      </c>
      <c r="K18" s="107">
        <v>19</v>
      </c>
      <c r="L18" s="10"/>
      <c r="M18" s="10"/>
      <c r="N18" s="10"/>
      <c r="O18" s="10"/>
      <c r="P18" s="10"/>
      <c r="Q18" s="10"/>
      <c r="R18" s="10"/>
      <c r="S18" s="10"/>
      <c r="T18" s="10"/>
    </row>
    <row r="19" spans="1:20" ht="21" customHeight="1">
      <c r="A19" s="198" t="s">
        <v>233</v>
      </c>
      <c r="B19" s="110">
        <f t="shared" si="4"/>
        <v>1955</v>
      </c>
      <c r="C19" s="107">
        <v>35</v>
      </c>
      <c r="D19" s="107">
        <v>135</v>
      </c>
      <c r="E19" s="107">
        <v>409</v>
      </c>
      <c r="F19" s="107">
        <v>262</v>
      </c>
      <c r="G19" s="107">
        <v>256</v>
      </c>
      <c r="H19" s="107">
        <v>238</v>
      </c>
      <c r="I19" s="107">
        <v>229</v>
      </c>
      <c r="J19" s="107">
        <v>359</v>
      </c>
      <c r="K19" s="107">
        <v>32</v>
      </c>
      <c r="L19" s="10"/>
      <c r="M19" s="10"/>
      <c r="N19" s="10"/>
      <c r="O19" s="10"/>
      <c r="P19" s="10"/>
      <c r="Q19" s="10"/>
      <c r="R19" s="10"/>
      <c r="S19" s="10"/>
      <c r="T19" s="10"/>
    </row>
    <row r="20" spans="1:20" ht="21" customHeight="1">
      <c r="A20" s="198" t="s">
        <v>234</v>
      </c>
      <c r="B20" s="110">
        <f t="shared" si="4"/>
        <v>6</v>
      </c>
      <c r="C20" s="107">
        <v>0</v>
      </c>
      <c r="D20" s="107">
        <v>1</v>
      </c>
      <c r="E20" s="107">
        <v>3</v>
      </c>
      <c r="F20" s="107">
        <v>1</v>
      </c>
      <c r="G20" s="107">
        <v>0</v>
      </c>
      <c r="H20" s="107">
        <v>0</v>
      </c>
      <c r="I20" s="107">
        <v>1</v>
      </c>
      <c r="J20" s="107">
        <v>0</v>
      </c>
      <c r="K20" s="107">
        <v>0</v>
      </c>
      <c r="L20" s="10"/>
      <c r="M20" s="10"/>
      <c r="N20" s="10"/>
      <c r="O20" s="10"/>
      <c r="P20" s="10"/>
      <c r="Q20" s="10"/>
      <c r="R20" s="10"/>
      <c r="S20" s="10"/>
      <c r="T20" s="10"/>
    </row>
    <row r="21" spans="1:20" ht="21" customHeight="1">
      <c r="A21" s="198" t="s">
        <v>235</v>
      </c>
      <c r="B21" s="110">
        <f t="shared" si="4"/>
        <v>804</v>
      </c>
      <c r="C21" s="107">
        <v>8</v>
      </c>
      <c r="D21" s="107">
        <v>54</v>
      </c>
      <c r="E21" s="107">
        <v>158</v>
      </c>
      <c r="F21" s="107">
        <v>83</v>
      </c>
      <c r="G21" s="107">
        <v>91</v>
      </c>
      <c r="H21" s="107">
        <v>130</v>
      </c>
      <c r="I21" s="107">
        <v>110</v>
      </c>
      <c r="J21" s="107">
        <v>115</v>
      </c>
      <c r="K21" s="107">
        <v>55</v>
      </c>
      <c r="L21" s="10"/>
      <c r="M21" s="10"/>
      <c r="N21" s="10"/>
      <c r="O21" s="10"/>
      <c r="P21" s="10"/>
      <c r="Q21" s="10"/>
      <c r="R21" s="10"/>
      <c r="S21" s="10"/>
      <c r="T21" s="10"/>
    </row>
    <row r="22" spans="1:20" ht="21" customHeight="1">
      <c r="A22" s="198" t="s">
        <v>236</v>
      </c>
      <c r="B22" s="110">
        <f t="shared" si="4"/>
        <v>60</v>
      </c>
      <c r="C22" s="107">
        <v>0</v>
      </c>
      <c r="D22" s="107">
        <v>2</v>
      </c>
      <c r="E22" s="107">
        <v>17</v>
      </c>
      <c r="F22" s="107">
        <v>5</v>
      </c>
      <c r="G22" s="107">
        <v>12</v>
      </c>
      <c r="H22" s="107">
        <v>7</v>
      </c>
      <c r="I22" s="107">
        <v>6</v>
      </c>
      <c r="J22" s="107">
        <v>9</v>
      </c>
      <c r="K22" s="107">
        <v>2</v>
      </c>
      <c r="L22" s="10"/>
      <c r="M22" s="10"/>
      <c r="N22" s="10"/>
      <c r="O22" s="10"/>
      <c r="P22" s="10"/>
      <c r="Q22" s="10"/>
      <c r="R22" s="10"/>
      <c r="S22" s="10"/>
      <c r="T22" s="10"/>
    </row>
    <row r="23" spans="1:20" ht="21" customHeight="1">
      <c r="A23" s="198" t="s">
        <v>237</v>
      </c>
      <c r="B23" s="110">
        <f t="shared" si="4"/>
        <v>7726</v>
      </c>
      <c r="C23" s="107">
        <v>121</v>
      </c>
      <c r="D23" s="107">
        <v>506</v>
      </c>
      <c r="E23" s="107">
        <v>1540</v>
      </c>
      <c r="F23" s="107">
        <v>707</v>
      </c>
      <c r="G23" s="107">
        <v>759</v>
      </c>
      <c r="H23" s="107">
        <v>1421</v>
      </c>
      <c r="I23" s="107">
        <v>1052</v>
      </c>
      <c r="J23" s="107">
        <v>1405</v>
      </c>
      <c r="K23" s="107">
        <v>215</v>
      </c>
      <c r="L23" s="10"/>
      <c r="M23" s="10"/>
      <c r="N23" s="10"/>
      <c r="O23" s="10"/>
      <c r="P23" s="10"/>
      <c r="Q23" s="10"/>
      <c r="R23" s="10"/>
      <c r="S23" s="10"/>
      <c r="T23" s="10"/>
    </row>
    <row r="24" spans="1:20" ht="21" customHeight="1">
      <c r="A24" s="198" t="s">
        <v>238</v>
      </c>
      <c r="B24" s="110">
        <f t="shared" si="4"/>
        <v>103</v>
      </c>
      <c r="C24" s="107">
        <v>0</v>
      </c>
      <c r="D24" s="107">
        <v>4</v>
      </c>
      <c r="E24" s="107">
        <v>11</v>
      </c>
      <c r="F24" s="107">
        <v>13</v>
      </c>
      <c r="G24" s="107">
        <v>15</v>
      </c>
      <c r="H24" s="107">
        <v>29</v>
      </c>
      <c r="I24" s="107">
        <v>10</v>
      </c>
      <c r="J24" s="107">
        <v>19</v>
      </c>
      <c r="K24" s="107">
        <v>2</v>
      </c>
    </row>
    <row r="25" spans="1:20" ht="21" customHeight="1">
      <c r="A25" s="198" t="s">
        <v>239</v>
      </c>
      <c r="B25" s="110">
        <f t="shared" si="4"/>
        <v>265</v>
      </c>
      <c r="C25" s="107">
        <v>5</v>
      </c>
      <c r="D25" s="107">
        <v>16</v>
      </c>
      <c r="E25" s="107">
        <v>52</v>
      </c>
      <c r="F25" s="107">
        <v>25</v>
      </c>
      <c r="G25" s="107">
        <v>34</v>
      </c>
      <c r="H25" s="107">
        <v>41</v>
      </c>
      <c r="I25" s="107">
        <v>26</v>
      </c>
      <c r="J25" s="107">
        <v>62</v>
      </c>
      <c r="K25" s="107">
        <v>4</v>
      </c>
    </row>
    <row r="26" spans="1:20" ht="21" customHeight="1">
      <c r="A26" s="198" t="s">
        <v>240</v>
      </c>
      <c r="B26" s="110">
        <f t="shared" si="4"/>
        <v>26</v>
      </c>
      <c r="C26" s="107">
        <v>0</v>
      </c>
      <c r="D26" s="107">
        <v>4</v>
      </c>
      <c r="E26" s="107">
        <v>2</v>
      </c>
      <c r="F26" s="107">
        <v>2</v>
      </c>
      <c r="G26" s="107">
        <v>6</v>
      </c>
      <c r="H26" s="107">
        <v>5</v>
      </c>
      <c r="I26" s="107">
        <v>3</v>
      </c>
      <c r="J26" s="107">
        <v>1</v>
      </c>
      <c r="K26" s="107">
        <v>3</v>
      </c>
    </row>
    <row r="27" spans="1:20" ht="21" customHeight="1">
      <c r="A27" s="198" t="s">
        <v>243</v>
      </c>
      <c r="B27" s="110">
        <f t="shared" si="4"/>
        <v>11</v>
      </c>
      <c r="C27" s="107">
        <v>1</v>
      </c>
      <c r="D27" s="107">
        <v>1</v>
      </c>
      <c r="E27" s="107">
        <v>1</v>
      </c>
      <c r="F27" s="107">
        <v>1</v>
      </c>
      <c r="G27" s="107">
        <v>0</v>
      </c>
      <c r="H27" s="107">
        <v>3</v>
      </c>
      <c r="I27" s="107">
        <v>3</v>
      </c>
      <c r="J27" s="107">
        <v>1</v>
      </c>
      <c r="K27" s="107">
        <v>0</v>
      </c>
    </row>
    <row r="28" spans="1:20" ht="27.75">
      <c r="A28" s="213" t="s">
        <v>241</v>
      </c>
      <c r="B28" s="110">
        <f t="shared" si="4"/>
        <v>12</v>
      </c>
      <c r="C28" s="107">
        <v>0</v>
      </c>
      <c r="D28" s="107">
        <v>2</v>
      </c>
      <c r="E28" s="107">
        <v>2</v>
      </c>
      <c r="F28" s="107">
        <v>0</v>
      </c>
      <c r="G28" s="107">
        <v>0</v>
      </c>
      <c r="H28" s="107">
        <v>3</v>
      </c>
      <c r="I28" s="107">
        <v>0</v>
      </c>
      <c r="J28" s="107">
        <v>5</v>
      </c>
      <c r="K28" s="107">
        <v>0</v>
      </c>
    </row>
    <row r="29" spans="1:20" ht="21" customHeight="1">
      <c r="A29" s="198" t="s">
        <v>221</v>
      </c>
      <c r="B29" s="110">
        <f t="shared" si="4"/>
        <v>2875</v>
      </c>
      <c r="C29" s="107">
        <v>37</v>
      </c>
      <c r="D29" s="107">
        <v>297</v>
      </c>
      <c r="E29" s="107">
        <v>443</v>
      </c>
      <c r="F29" s="107">
        <v>260</v>
      </c>
      <c r="G29" s="107">
        <v>354</v>
      </c>
      <c r="H29" s="107">
        <v>572</v>
      </c>
      <c r="I29" s="107">
        <v>377</v>
      </c>
      <c r="J29" s="107">
        <v>480</v>
      </c>
      <c r="K29" s="107">
        <v>55</v>
      </c>
    </row>
    <row r="30" spans="1:20" ht="21" customHeight="1">
      <c r="A30" s="198" t="s">
        <v>245</v>
      </c>
      <c r="B30" s="110">
        <f t="shared" si="4"/>
        <v>20</v>
      </c>
      <c r="C30" s="107">
        <v>1</v>
      </c>
      <c r="D30" s="107">
        <v>1</v>
      </c>
      <c r="E30" s="107">
        <v>4</v>
      </c>
      <c r="F30" s="107">
        <v>3</v>
      </c>
      <c r="G30" s="107">
        <v>3</v>
      </c>
      <c r="H30" s="107">
        <v>2</v>
      </c>
      <c r="I30" s="107">
        <v>2</v>
      </c>
      <c r="J30" s="107">
        <v>4</v>
      </c>
      <c r="K30" s="107">
        <v>0</v>
      </c>
    </row>
    <row r="31" spans="1:20" ht="21" customHeight="1">
      <c r="A31" s="198" t="s">
        <v>250</v>
      </c>
      <c r="B31" s="110">
        <f t="shared" si="4"/>
        <v>12</v>
      </c>
      <c r="C31" s="107">
        <v>0</v>
      </c>
      <c r="D31" s="107">
        <v>1</v>
      </c>
      <c r="E31" s="107">
        <v>3</v>
      </c>
      <c r="F31" s="107">
        <v>0</v>
      </c>
      <c r="G31" s="107">
        <v>0</v>
      </c>
      <c r="H31" s="107">
        <v>3</v>
      </c>
      <c r="I31" s="107">
        <v>2</v>
      </c>
      <c r="J31" s="107">
        <v>3</v>
      </c>
      <c r="K31" s="107">
        <v>0</v>
      </c>
    </row>
    <row r="32" spans="1:20">
      <c r="A32" s="198" t="s">
        <v>222</v>
      </c>
      <c r="B32" s="110">
        <f t="shared" si="4"/>
        <v>102</v>
      </c>
      <c r="C32" s="107">
        <v>0</v>
      </c>
      <c r="D32" s="107">
        <v>4</v>
      </c>
      <c r="E32" s="107">
        <v>27</v>
      </c>
      <c r="F32" s="107">
        <v>19</v>
      </c>
      <c r="G32" s="107">
        <v>14</v>
      </c>
      <c r="H32" s="107">
        <v>6</v>
      </c>
      <c r="I32" s="107">
        <v>9</v>
      </c>
      <c r="J32" s="107">
        <v>22</v>
      </c>
      <c r="K32" s="107">
        <v>1</v>
      </c>
    </row>
    <row r="33" spans="1:11">
      <c r="A33" s="198" t="s">
        <v>223</v>
      </c>
      <c r="B33" s="110">
        <f t="shared" si="4"/>
        <v>164</v>
      </c>
      <c r="C33" s="107">
        <v>3</v>
      </c>
      <c r="D33" s="107">
        <v>12</v>
      </c>
      <c r="E33" s="107">
        <v>29</v>
      </c>
      <c r="F33" s="107">
        <v>22</v>
      </c>
      <c r="G33" s="107">
        <v>21</v>
      </c>
      <c r="H33" s="107">
        <v>25</v>
      </c>
      <c r="I33" s="107">
        <v>18</v>
      </c>
      <c r="J33" s="107">
        <v>29</v>
      </c>
      <c r="K33" s="107">
        <v>5</v>
      </c>
    </row>
    <row r="34" spans="1:11">
      <c r="A34" s="195" t="s">
        <v>212</v>
      </c>
      <c r="B34" s="111">
        <f t="shared" ref="B34:K34" si="5">SUM(B35:B37)</f>
        <v>149824</v>
      </c>
      <c r="C34" s="111">
        <f>SUM(C35:C37)</f>
        <v>2116</v>
      </c>
      <c r="D34" s="111">
        <f>SUM(D35:D37)</f>
        <v>10997</v>
      </c>
      <c r="E34" s="111">
        <f>SUM(E35:E37)</f>
        <v>24951</v>
      </c>
      <c r="F34" s="111">
        <f>SUM(F35:F37)</f>
        <v>20388</v>
      </c>
      <c r="G34" s="111">
        <f>SUM(G35:G37)</f>
        <v>16644</v>
      </c>
      <c r="H34" s="111">
        <f>SUM(H35:H37)</f>
        <v>26406</v>
      </c>
      <c r="I34" s="111">
        <f>SUM(I35:I37)</f>
        <v>20197</v>
      </c>
      <c r="J34" s="111">
        <f>SUM(J35:J37)</f>
        <v>20234</v>
      </c>
      <c r="K34" s="111">
        <f>SUM(K35:K37)</f>
        <v>7891</v>
      </c>
    </row>
    <row r="35" spans="1:11">
      <c r="A35" s="197" t="s">
        <v>224</v>
      </c>
      <c r="B35" s="110">
        <f>SUM(C35:K35)</f>
        <v>145128</v>
      </c>
      <c r="C35" s="107">
        <v>2021</v>
      </c>
      <c r="D35" s="107">
        <v>10754</v>
      </c>
      <c r="E35" s="107">
        <v>23920</v>
      </c>
      <c r="F35" s="107">
        <v>20029</v>
      </c>
      <c r="G35" s="107">
        <v>16218</v>
      </c>
      <c r="H35" s="107">
        <v>25508</v>
      </c>
      <c r="I35" s="107">
        <v>19354</v>
      </c>
      <c r="J35" s="107">
        <v>19610</v>
      </c>
      <c r="K35" s="107">
        <v>7714</v>
      </c>
    </row>
    <row r="36" spans="1:11" ht="21" customHeight="1">
      <c r="A36" s="198" t="s">
        <v>244</v>
      </c>
      <c r="B36" s="110">
        <f>SUM(C36:K36)</f>
        <v>2367</v>
      </c>
      <c r="C36" s="107">
        <v>61</v>
      </c>
      <c r="D36" s="107">
        <v>129</v>
      </c>
      <c r="E36" s="107">
        <v>542</v>
      </c>
      <c r="F36" s="107">
        <v>205</v>
      </c>
      <c r="G36" s="107">
        <v>206</v>
      </c>
      <c r="H36" s="107">
        <v>475</v>
      </c>
      <c r="I36" s="107">
        <v>347</v>
      </c>
      <c r="J36" s="107">
        <v>321</v>
      </c>
      <c r="K36" s="107">
        <v>81</v>
      </c>
    </row>
    <row r="37" spans="1:11">
      <c r="A37" s="197" t="s">
        <v>225</v>
      </c>
      <c r="B37" s="110">
        <f>SUM(C37:K37)</f>
        <v>2329</v>
      </c>
      <c r="C37" s="107">
        <v>34</v>
      </c>
      <c r="D37" s="107">
        <v>114</v>
      </c>
      <c r="E37" s="107">
        <v>489</v>
      </c>
      <c r="F37" s="107">
        <v>154</v>
      </c>
      <c r="G37" s="107">
        <v>220</v>
      </c>
      <c r="H37" s="107">
        <v>423</v>
      </c>
      <c r="I37" s="107">
        <v>496</v>
      </c>
      <c r="J37" s="107">
        <v>303</v>
      </c>
      <c r="K37" s="107">
        <v>96</v>
      </c>
    </row>
    <row r="38" spans="1:11">
      <c r="A38" s="65" t="s">
        <v>18</v>
      </c>
      <c r="B38" s="111">
        <f t="shared" ref="B38:K38" si="6">SUM(B39:B45)</f>
        <v>9189</v>
      </c>
      <c r="C38" s="111">
        <f t="shared" si="6"/>
        <v>93</v>
      </c>
      <c r="D38" s="111">
        <f t="shared" si="6"/>
        <v>526</v>
      </c>
      <c r="E38" s="111">
        <f t="shared" si="6"/>
        <v>1189</v>
      </c>
      <c r="F38" s="111">
        <f t="shared" si="6"/>
        <v>531</v>
      </c>
      <c r="G38" s="111">
        <f t="shared" si="6"/>
        <v>1423</v>
      </c>
      <c r="H38" s="111">
        <f t="shared" si="6"/>
        <v>1519</v>
      </c>
      <c r="I38" s="111">
        <f t="shared" si="6"/>
        <v>1202</v>
      </c>
      <c r="J38" s="111">
        <f t="shared" si="6"/>
        <v>1537</v>
      </c>
      <c r="K38" s="111">
        <f t="shared" si="6"/>
        <v>1169</v>
      </c>
    </row>
    <row r="39" spans="1:11">
      <c r="A39" s="197" t="s">
        <v>227</v>
      </c>
      <c r="B39" s="110">
        <f t="shared" ref="B39:B45" si="7">SUM(C39:K39)</f>
        <v>331</v>
      </c>
      <c r="C39" s="107">
        <v>2</v>
      </c>
      <c r="D39" s="107">
        <v>10</v>
      </c>
      <c r="E39" s="107">
        <v>28</v>
      </c>
      <c r="F39" s="107">
        <v>18</v>
      </c>
      <c r="G39" s="107">
        <v>123</v>
      </c>
      <c r="H39" s="107">
        <v>29</v>
      </c>
      <c r="I39" s="107">
        <v>21</v>
      </c>
      <c r="J39" s="107">
        <v>77</v>
      </c>
      <c r="K39" s="107">
        <v>23</v>
      </c>
    </row>
    <row r="40" spans="1:11">
      <c r="A40" s="197" t="s">
        <v>228</v>
      </c>
      <c r="B40" s="110">
        <f t="shared" si="7"/>
        <v>7309</v>
      </c>
      <c r="C40" s="107">
        <v>75</v>
      </c>
      <c r="D40" s="107">
        <v>463</v>
      </c>
      <c r="E40" s="107">
        <v>913</v>
      </c>
      <c r="F40" s="107">
        <v>437</v>
      </c>
      <c r="G40" s="107">
        <v>1162</v>
      </c>
      <c r="H40" s="107">
        <v>1284</v>
      </c>
      <c r="I40" s="107">
        <v>904</v>
      </c>
      <c r="J40" s="107">
        <v>1303</v>
      </c>
      <c r="K40" s="107">
        <v>768</v>
      </c>
    </row>
    <row r="41" spans="1:11" ht="21" customHeight="1">
      <c r="A41" s="198" t="s">
        <v>248</v>
      </c>
      <c r="B41" s="110">
        <f t="shared" si="7"/>
        <v>1</v>
      </c>
      <c r="C41" s="107">
        <v>0</v>
      </c>
      <c r="D41" s="107">
        <v>0</v>
      </c>
      <c r="E41" s="107">
        <v>0</v>
      </c>
      <c r="F41" s="107">
        <v>0</v>
      </c>
      <c r="G41" s="107">
        <v>1</v>
      </c>
      <c r="H41" s="107">
        <v>0</v>
      </c>
      <c r="I41" s="107">
        <v>0</v>
      </c>
      <c r="J41" s="107">
        <v>0</v>
      </c>
      <c r="K41" s="107">
        <v>0</v>
      </c>
    </row>
    <row r="42" spans="1:11">
      <c r="A42" s="197" t="s">
        <v>252</v>
      </c>
      <c r="B42" s="110">
        <f t="shared" si="7"/>
        <v>4</v>
      </c>
      <c r="C42" s="107">
        <v>0</v>
      </c>
      <c r="D42" s="107">
        <v>0</v>
      </c>
      <c r="E42" s="107">
        <v>0</v>
      </c>
      <c r="F42" s="107">
        <v>1</v>
      </c>
      <c r="G42" s="107">
        <v>1</v>
      </c>
      <c r="H42" s="107">
        <v>2</v>
      </c>
      <c r="I42" s="107">
        <v>0</v>
      </c>
      <c r="J42" s="107">
        <v>0</v>
      </c>
      <c r="K42" s="107">
        <v>0</v>
      </c>
    </row>
    <row r="43" spans="1:11" ht="21" customHeight="1">
      <c r="A43" s="198" t="s">
        <v>249</v>
      </c>
      <c r="B43" s="110">
        <f t="shared" si="7"/>
        <v>2</v>
      </c>
      <c r="C43" s="107">
        <v>0</v>
      </c>
      <c r="D43" s="107">
        <v>0</v>
      </c>
      <c r="E43" s="107">
        <v>1</v>
      </c>
      <c r="F43" s="107">
        <v>1</v>
      </c>
      <c r="G43" s="107">
        <v>0</v>
      </c>
      <c r="H43" s="107">
        <v>0</v>
      </c>
      <c r="I43" s="107">
        <v>0</v>
      </c>
      <c r="J43" s="107">
        <v>0</v>
      </c>
      <c r="K43" s="107">
        <v>0</v>
      </c>
    </row>
    <row r="44" spans="1:11">
      <c r="A44" s="197" t="s">
        <v>229</v>
      </c>
      <c r="B44" s="110">
        <f t="shared" si="7"/>
        <v>1541</v>
      </c>
      <c r="C44" s="107">
        <v>16</v>
      </c>
      <c r="D44" s="107">
        <v>53</v>
      </c>
      <c r="E44" s="107">
        <v>247</v>
      </c>
      <c r="F44" s="107">
        <v>74</v>
      </c>
      <c r="G44" s="107">
        <v>136</v>
      </c>
      <c r="H44" s="107">
        <v>204</v>
      </c>
      <c r="I44" s="107">
        <v>277</v>
      </c>
      <c r="J44" s="107">
        <v>157</v>
      </c>
      <c r="K44" s="107">
        <v>377</v>
      </c>
    </row>
    <row r="45" spans="1:11">
      <c r="A45" s="217" t="s">
        <v>247</v>
      </c>
      <c r="B45" s="137">
        <f t="shared" si="7"/>
        <v>1</v>
      </c>
      <c r="C45" s="136">
        <v>0</v>
      </c>
      <c r="D45" s="136">
        <v>0</v>
      </c>
      <c r="E45" s="136">
        <v>0</v>
      </c>
      <c r="F45" s="136">
        <v>0</v>
      </c>
      <c r="G45" s="136">
        <v>0</v>
      </c>
      <c r="H45" s="136">
        <v>0</v>
      </c>
      <c r="I45" s="136">
        <v>0</v>
      </c>
      <c r="J45" s="136">
        <v>0</v>
      </c>
      <c r="K45" s="136">
        <v>1</v>
      </c>
    </row>
    <row r="47" spans="1:11">
      <c r="A47" s="6" t="s">
        <v>58</v>
      </c>
    </row>
    <row r="48" spans="1:11">
      <c r="A48" s="6" t="s">
        <v>118</v>
      </c>
    </row>
    <row r="49" spans="1:1">
      <c r="A49" s="6"/>
    </row>
    <row r="50" spans="1:1">
      <c r="A50" s="6"/>
    </row>
    <row r="51" spans="1:1">
      <c r="A51" s="6"/>
    </row>
    <row r="52" spans="1:1">
      <c r="A52" s="6"/>
    </row>
    <row r="53" spans="1:1">
      <c r="A53" s="6"/>
    </row>
    <row r="1272" spans="1:1">
      <c r="A1272" s="52" t="s">
        <v>57</v>
      </c>
    </row>
  </sheetData>
  <pageMargins left="0.64" right="0.28999999999999998" top="0.75" bottom="0.75" header="0.3" footer="0.3"/>
  <pageSetup firstPageNumber="13" orientation="portrait" useFirstPageNumber="1" verticalDpi="597" r:id="rId1"/>
  <headerFooter>
    <oddFooter>&amp;C&amp;P of 31</oddFooter>
  </headerFooter>
  <rowBreaks count="1" manualBreakCount="1">
    <brk id="37" max="10" man="1"/>
  </rowBreaks>
  <ignoredErrors>
    <ignoredError sqref="B16 B34 B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showGridLines="0" zoomScaleNormal="100" workbookViewId="0">
      <pane xSplit="1" ySplit="5" topLeftCell="B6" activePane="bottomRight" state="frozen"/>
      <selection activeCell="Q1" sqref="Q1"/>
      <selection pane="topRight" activeCell="Q1" sqref="Q1"/>
      <selection pane="bottomLeft" activeCell="Q1" sqref="Q1"/>
      <selection pane="bottomRight" activeCell="P1" sqref="P1"/>
    </sheetView>
  </sheetViews>
  <sheetFormatPr defaultColWidth="10.83203125" defaultRowHeight="11.25"/>
  <cols>
    <col min="1" max="1" width="32.83203125" style="52" customWidth="1"/>
    <col min="2" max="7" width="7.83203125" style="52" customWidth="1"/>
    <col min="8" max="8" width="7.83203125" style="49" customWidth="1"/>
    <col min="9" max="11" width="7.83203125" style="51" customWidth="1"/>
    <col min="12" max="12" width="8" style="51" hidden="1" customWidth="1"/>
    <col min="13" max="14" width="8" style="50" hidden="1" customWidth="1"/>
    <col min="15" max="15" width="9.33203125" style="7" customWidth="1"/>
    <col min="16" max="16384" width="10.83203125" style="48"/>
  </cols>
  <sheetData>
    <row r="1" spans="1:31">
      <c r="A1" s="35" t="s">
        <v>23</v>
      </c>
      <c r="B1" s="35"/>
      <c r="C1" s="35"/>
      <c r="D1" s="35"/>
      <c r="E1" s="35"/>
      <c r="F1" s="35"/>
      <c r="G1" s="35"/>
      <c r="H1" s="68"/>
      <c r="I1" s="68"/>
      <c r="J1" s="68"/>
      <c r="K1" s="68"/>
      <c r="L1" s="68"/>
      <c r="M1" s="69"/>
      <c r="N1" s="70"/>
    </row>
    <row r="2" spans="1:31" ht="13.5" customHeight="1">
      <c r="A2" s="35" t="s">
        <v>22</v>
      </c>
      <c r="B2" s="35"/>
      <c r="C2" s="35"/>
      <c r="D2" s="35"/>
      <c r="E2" s="35"/>
      <c r="F2" s="35"/>
      <c r="G2" s="35"/>
      <c r="H2" s="68"/>
      <c r="I2" s="68"/>
      <c r="J2" s="68"/>
      <c r="K2" s="68"/>
      <c r="L2" s="68"/>
      <c r="M2" s="69"/>
      <c r="N2" s="70"/>
    </row>
    <row r="3" spans="1:31">
      <c r="A3" s="170" t="s">
        <v>126</v>
      </c>
      <c r="B3" s="35"/>
      <c r="C3" s="35"/>
      <c r="D3" s="35"/>
      <c r="E3" s="35"/>
      <c r="F3" s="35"/>
      <c r="G3" s="35"/>
      <c r="H3" s="68"/>
      <c r="I3" s="68"/>
      <c r="J3" s="68"/>
      <c r="K3" s="68"/>
      <c r="L3" s="68"/>
      <c r="M3" s="69"/>
      <c r="N3" s="70"/>
    </row>
    <row r="4" spans="1:31">
      <c r="A4" s="1"/>
      <c r="B4" s="1"/>
      <c r="C4" s="1"/>
      <c r="D4" s="1"/>
      <c r="E4" s="1"/>
      <c r="F4" s="1"/>
      <c r="G4" s="1"/>
      <c r="H4" s="68"/>
      <c r="J4" s="68"/>
      <c r="K4" s="68"/>
      <c r="L4" s="68"/>
      <c r="M4" s="69"/>
      <c r="N4" s="69"/>
    </row>
    <row r="5" spans="1:31" s="67" customFormat="1" ht="16.5" customHeight="1">
      <c r="A5" s="31" t="s">
        <v>21</v>
      </c>
      <c r="B5" s="31">
        <v>2013</v>
      </c>
      <c r="C5" s="31">
        <v>2012</v>
      </c>
      <c r="D5" s="31">
        <v>2011</v>
      </c>
      <c r="E5" s="31">
        <v>2010</v>
      </c>
      <c r="F5" s="31">
        <v>2009</v>
      </c>
      <c r="G5" s="31">
        <v>2008</v>
      </c>
      <c r="H5" s="31">
        <v>2007</v>
      </c>
      <c r="I5" s="31">
        <v>2006</v>
      </c>
      <c r="J5" s="31">
        <v>2005</v>
      </c>
      <c r="K5" s="31">
        <v>2004</v>
      </c>
      <c r="L5" s="31">
        <v>2003</v>
      </c>
      <c r="M5" s="31">
        <v>2002</v>
      </c>
      <c r="N5" s="31">
        <v>2001</v>
      </c>
      <c r="O5" s="7"/>
    </row>
    <row r="6" spans="1:31" s="56" customFormat="1">
      <c r="A6" s="65" t="s">
        <v>20</v>
      </c>
      <c r="B6" s="66">
        <f t="shared" ref="B6:N6" si="0">B8+B15+B32+B36</f>
        <v>307120</v>
      </c>
      <c r="C6" s="66">
        <f t="shared" si="0"/>
        <v>311952</v>
      </c>
      <c r="D6" s="66">
        <f t="shared" si="0"/>
        <v>314122</v>
      </c>
      <c r="E6" s="66">
        <f t="shared" si="0"/>
        <v>318001</v>
      </c>
      <c r="F6" s="66">
        <f t="shared" si="0"/>
        <v>323495</v>
      </c>
      <c r="G6" s="66">
        <f t="shared" si="0"/>
        <v>325247</v>
      </c>
      <c r="H6" s="66">
        <f t="shared" si="0"/>
        <v>309865</v>
      </c>
      <c r="I6" s="66">
        <f t="shared" si="0"/>
        <v>309333</v>
      </c>
      <c r="J6" s="66">
        <f t="shared" si="0"/>
        <v>311828</v>
      </c>
      <c r="K6" s="66">
        <f t="shared" si="0"/>
        <v>313545</v>
      </c>
      <c r="L6" s="66">
        <f t="shared" si="0"/>
        <v>315413</v>
      </c>
      <c r="M6" s="60">
        <f t="shared" si="0"/>
        <v>317389</v>
      </c>
      <c r="N6" s="60">
        <f t="shared" si="0"/>
        <v>315276</v>
      </c>
      <c r="O6" s="7"/>
      <c r="P6" s="62"/>
      <c r="Q6" s="62"/>
      <c r="R6" s="62"/>
      <c r="S6" s="62"/>
      <c r="T6" s="62"/>
      <c r="U6" s="62"/>
      <c r="V6" s="62"/>
      <c r="W6" s="62"/>
      <c r="X6" s="62"/>
      <c r="Y6" s="62"/>
      <c r="Z6" s="62"/>
      <c r="AA6" s="62"/>
      <c r="AB6" s="62"/>
      <c r="AC6" s="62"/>
      <c r="AD6" s="62"/>
      <c r="AE6" s="62"/>
    </row>
    <row r="7" spans="1:31" s="63" customFormat="1">
      <c r="A7" s="65" t="s">
        <v>19</v>
      </c>
      <c r="B7" s="65"/>
      <c r="C7" s="65"/>
      <c r="D7" s="65"/>
      <c r="E7" s="65"/>
      <c r="F7" s="65"/>
      <c r="G7" s="65"/>
      <c r="H7" s="65"/>
      <c r="I7" s="64"/>
      <c r="J7" s="64"/>
      <c r="K7" s="64"/>
      <c r="L7" s="64"/>
      <c r="M7" s="64"/>
      <c r="N7" s="64"/>
      <c r="O7" s="7"/>
    </row>
    <row r="8" spans="1:31" s="56" customFormat="1">
      <c r="A8" s="195" t="s">
        <v>211</v>
      </c>
      <c r="B8" s="60">
        <f t="shared" ref="B8:N8" si="1">SUM(B9:B14)</f>
        <v>50909</v>
      </c>
      <c r="C8" s="60">
        <f t="shared" si="1"/>
        <v>52604</v>
      </c>
      <c r="D8" s="60">
        <f t="shared" si="1"/>
        <v>54117</v>
      </c>
      <c r="E8" s="60">
        <f t="shared" si="1"/>
        <v>55979</v>
      </c>
      <c r="F8" s="60">
        <f t="shared" si="1"/>
        <v>57727</v>
      </c>
      <c r="G8" s="60">
        <f t="shared" si="1"/>
        <v>59422</v>
      </c>
      <c r="H8" s="60">
        <f t="shared" si="1"/>
        <v>58029</v>
      </c>
      <c r="I8" s="60">
        <f t="shared" si="1"/>
        <v>58676</v>
      </c>
      <c r="J8" s="60">
        <f t="shared" si="1"/>
        <v>59437</v>
      </c>
      <c r="K8" s="60">
        <f t="shared" si="1"/>
        <v>59974</v>
      </c>
      <c r="L8" s="60">
        <f t="shared" si="1"/>
        <v>59774</v>
      </c>
      <c r="M8" s="60">
        <f t="shared" si="1"/>
        <v>59299</v>
      </c>
      <c r="N8" s="60">
        <f t="shared" si="1"/>
        <v>57612</v>
      </c>
      <c r="O8" s="7"/>
      <c r="P8" s="62"/>
      <c r="Q8" s="62"/>
      <c r="R8" s="62"/>
      <c r="S8" s="62"/>
      <c r="T8" s="62"/>
      <c r="U8" s="62"/>
      <c r="V8" s="62"/>
      <c r="W8" s="62"/>
      <c r="X8" s="62"/>
      <c r="Y8" s="62"/>
      <c r="Z8" s="62"/>
      <c r="AA8" s="62"/>
      <c r="AB8" s="62"/>
      <c r="AC8" s="62"/>
      <c r="AD8" s="62"/>
      <c r="AE8" s="62"/>
    </row>
    <row r="9" spans="1:31">
      <c r="A9" s="197" t="s">
        <v>213</v>
      </c>
      <c r="B9" s="19">
        <v>48984</v>
      </c>
      <c r="C9" s="19">
        <v>50617</v>
      </c>
      <c r="D9" s="19">
        <v>52089</v>
      </c>
      <c r="E9" s="19">
        <v>53901</v>
      </c>
      <c r="F9" s="58">
        <v>55625</v>
      </c>
      <c r="G9" s="58">
        <v>57327</v>
      </c>
      <c r="H9" s="58">
        <v>55947</v>
      </c>
      <c r="I9" s="58">
        <v>56617</v>
      </c>
      <c r="J9" s="58">
        <v>57398</v>
      </c>
      <c r="K9" s="58">
        <v>57959</v>
      </c>
      <c r="L9" s="58">
        <v>57837</v>
      </c>
      <c r="M9" s="58">
        <v>57379</v>
      </c>
      <c r="N9" s="58">
        <v>55740</v>
      </c>
      <c r="P9" s="61"/>
      <c r="Q9" s="61"/>
      <c r="R9" s="61"/>
      <c r="S9" s="61"/>
      <c r="T9" s="61"/>
      <c r="U9" s="61"/>
      <c r="V9" s="61"/>
      <c r="W9" s="61"/>
      <c r="X9" s="61"/>
      <c r="Y9" s="61"/>
      <c r="Z9" s="61"/>
      <c r="AA9" s="61"/>
      <c r="AB9" s="61"/>
      <c r="AC9" s="61"/>
      <c r="AD9" s="61"/>
      <c r="AE9" s="61"/>
    </row>
    <row r="10" spans="1:31">
      <c r="A10" s="197" t="s">
        <v>214</v>
      </c>
      <c r="B10" s="19">
        <v>934</v>
      </c>
      <c r="C10" s="19">
        <v>977</v>
      </c>
      <c r="D10" s="19">
        <v>1008</v>
      </c>
      <c r="E10" s="19">
        <v>1025</v>
      </c>
      <c r="F10" s="58">
        <v>1062</v>
      </c>
      <c r="G10" s="58">
        <v>1077</v>
      </c>
      <c r="H10" s="58">
        <v>1100</v>
      </c>
      <c r="I10" s="58">
        <v>1130</v>
      </c>
      <c r="J10" s="58">
        <v>1137</v>
      </c>
      <c r="K10" s="58">
        <v>1154</v>
      </c>
      <c r="L10" s="58">
        <v>1134</v>
      </c>
      <c r="M10" s="58">
        <v>1153</v>
      </c>
      <c r="N10" s="58">
        <v>1142</v>
      </c>
      <c r="P10" s="61"/>
      <c r="Q10" s="61"/>
      <c r="R10" s="61"/>
      <c r="S10" s="61"/>
      <c r="T10" s="61"/>
      <c r="U10" s="61"/>
      <c r="V10" s="61"/>
      <c r="W10" s="61"/>
      <c r="X10" s="61"/>
      <c r="Y10" s="61"/>
      <c r="Z10" s="61"/>
      <c r="AA10" s="61"/>
      <c r="AB10" s="61"/>
      <c r="AC10" s="61"/>
      <c r="AD10" s="61"/>
      <c r="AE10" s="61"/>
    </row>
    <row r="11" spans="1:31">
      <c r="A11" s="197" t="s">
        <v>215</v>
      </c>
      <c r="B11" s="19">
        <v>9</v>
      </c>
      <c r="C11" s="19">
        <v>8</v>
      </c>
      <c r="D11" s="19">
        <v>12</v>
      </c>
      <c r="E11" s="19">
        <v>13</v>
      </c>
      <c r="F11" s="58">
        <v>14</v>
      </c>
      <c r="G11" s="58">
        <v>14</v>
      </c>
      <c r="H11" s="58">
        <v>14</v>
      </c>
      <c r="I11" s="58">
        <v>12</v>
      </c>
      <c r="J11" s="58">
        <v>14</v>
      </c>
      <c r="K11" s="58">
        <v>14</v>
      </c>
      <c r="L11" s="58">
        <v>13</v>
      </c>
      <c r="M11" s="58">
        <v>12</v>
      </c>
      <c r="N11" s="58">
        <v>10</v>
      </c>
      <c r="V11" s="61"/>
      <c r="W11" s="61"/>
      <c r="X11" s="61"/>
      <c r="Y11" s="61"/>
      <c r="Z11" s="61"/>
      <c r="AA11" s="61"/>
      <c r="AB11" s="61"/>
      <c r="AC11" s="61"/>
      <c r="AD11" s="61"/>
      <c r="AE11" s="61"/>
    </row>
    <row r="12" spans="1:31">
      <c r="A12" s="197" t="s">
        <v>216</v>
      </c>
      <c r="B12" s="19">
        <v>937</v>
      </c>
      <c r="C12" s="19">
        <v>951</v>
      </c>
      <c r="D12" s="19">
        <v>960</v>
      </c>
      <c r="E12" s="19">
        <v>986</v>
      </c>
      <c r="F12" s="58">
        <v>971</v>
      </c>
      <c r="G12" s="58">
        <v>949</v>
      </c>
      <c r="H12" s="58">
        <v>917</v>
      </c>
      <c r="I12" s="58">
        <v>869</v>
      </c>
      <c r="J12" s="58">
        <v>837</v>
      </c>
      <c r="K12" s="58">
        <v>800</v>
      </c>
      <c r="L12" s="58">
        <v>744</v>
      </c>
      <c r="M12" s="58">
        <v>709</v>
      </c>
      <c r="N12" s="58">
        <v>676</v>
      </c>
      <c r="P12" s="61"/>
      <c r="Q12" s="61"/>
      <c r="R12" s="61"/>
      <c r="S12" s="61"/>
      <c r="T12" s="61"/>
      <c r="U12" s="61"/>
      <c r="V12" s="61"/>
      <c r="W12" s="61"/>
      <c r="X12" s="61"/>
      <c r="Y12" s="61"/>
      <c r="Z12" s="61"/>
      <c r="AA12" s="61"/>
      <c r="AB12" s="61"/>
      <c r="AC12" s="61"/>
      <c r="AD12" s="61"/>
      <c r="AE12" s="61"/>
    </row>
    <row r="13" spans="1:31" ht="18.75">
      <c r="A13" s="198" t="s">
        <v>242</v>
      </c>
      <c r="B13" s="19">
        <v>38</v>
      </c>
      <c r="C13" s="19">
        <v>45</v>
      </c>
      <c r="D13" s="19">
        <v>42</v>
      </c>
      <c r="E13" s="19">
        <v>48</v>
      </c>
      <c r="F13" s="58">
        <v>48</v>
      </c>
      <c r="G13" s="58">
        <v>47</v>
      </c>
      <c r="H13" s="58">
        <v>44</v>
      </c>
      <c r="I13" s="58">
        <v>46</v>
      </c>
      <c r="J13" s="58">
        <v>49</v>
      </c>
      <c r="K13" s="58">
        <v>45</v>
      </c>
      <c r="L13" s="58">
        <v>43</v>
      </c>
      <c r="M13" s="58">
        <v>42</v>
      </c>
      <c r="N13" s="58">
        <v>39</v>
      </c>
      <c r="U13" s="61"/>
      <c r="V13" s="61"/>
      <c r="W13" s="61"/>
      <c r="X13" s="61"/>
      <c r="Y13" s="61"/>
      <c r="Z13" s="61"/>
      <c r="AA13" s="61"/>
      <c r="AB13" s="61"/>
      <c r="AC13" s="61"/>
      <c r="AD13" s="61"/>
      <c r="AE13" s="61"/>
    </row>
    <row r="14" spans="1:31">
      <c r="A14" s="197" t="s">
        <v>218</v>
      </c>
      <c r="B14" s="19">
        <v>7</v>
      </c>
      <c r="C14" s="19">
        <v>6</v>
      </c>
      <c r="D14" s="19">
        <v>6</v>
      </c>
      <c r="E14" s="19">
        <v>6</v>
      </c>
      <c r="F14" s="58">
        <v>7</v>
      </c>
      <c r="G14" s="58">
        <v>8</v>
      </c>
      <c r="H14" s="58">
        <v>7</v>
      </c>
      <c r="I14" s="58">
        <v>2</v>
      </c>
      <c r="J14" s="58">
        <v>2</v>
      </c>
      <c r="K14" s="58">
        <v>2</v>
      </c>
      <c r="L14" s="58">
        <v>3</v>
      </c>
      <c r="M14" s="58">
        <v>4</v>
      </c>
      <c r="N14" s="58">
        <v>5</v>
      </c>
      <c r="P14" s="61"/>
      <c r="Q14" s="61"/>
      <c r="R14" s="61"/>
      <c r="S14" s="61"/>
      <c r="T14" s="61"/>
      <c r="U14" s="61"/>
      <c r="V14" s="61"/>
      <c r="W14" s="61"/>
      <c r="X14" s="61"/>
      <c r="Y14" s="61"/>
      <c r="Z14" s="61"/>
      <c r="AA14" s="61"/>
      <c r="AB14" s="61"/>
      <c r="AC14" s="61"/>
      <c r="AD14" s="61"/>
      <c r="AE14" s="61"/>
    </row>
    <row r="15" spans="1:31" s="56" customFormat="1">
      <c r="A15" s="195" t="s">
        <v>251</v>
      </c>
      <c r="B15" s="60">
        <f t="shared" ref="B15:N15" si="2">SUM(B16:B31)</f>
        <v>97198</v>
      </c>
      <c r="C15" s="60">
        <f t="shared" si="2"/>
        <v>104901</v>
      </c>
      <c r="D15" s="60">
        <f t="shared" si="2"/>
        <v>108965</v>
      </c>
      <c r="E15" s="60">
        <f t="shared" si="2"/>
        <v>111536</v>
      </c>
      <c r="F15" s="60">
        <f t="shared" si="2"/>
        <v>113140</v>
      </c>
      <c r="G15" s="60">
        <f t="shared" si="2"/>
        <v>111677</v>
      </c>
      <c r="H15" s="60">
        <f t="shared" si="2"/>
        <v>101792</v>
      </c>
      <c r="I15" s="60">
        <f t="shared" si="2"/>
        <v>103715</v>
      </c>
      <c r="J15" s="60">
        <f t="shared" si="2"/>
        <v>106180</v>
      </c>
      <c r="K15" s="60">
        <f t="shared" si="2"/>
        <v>107614</v>
      </c>
      <c r="L15" s="60">
        <f t="shared" si="2"/>
        <v>108634</v>
      </c>
      <c r="M15" s="60">
        <f t="shared" si="2"/>
        <v>109893</v>
      </c>
      <c r="N15" s="60">
        <f t="shared" si="2"/>
        <v>109461</v>
      </c>
      <c r="O15" s="7"/>
      <c r="P15" s="62"/>
      <c r="Q15" s="62"/>
      <c r="R15" s="62"/>
      <c r="S15" s="62"/>
      <c r="T15" s="62"/>
      <c r="U15" s="62"/>
    </row>
    <row r="16" spans="1:31">
      <c r="A16" s="197" t="s">
        <v>219</v>
      </c>
      <c r="B16" s="19">
        <v>81946</v>
      </c>
      <c r="C16" s="19">
        <v>89155</v>
      </c>
      <c r="D16" s="19">
        <v>92938</v>
      </c>
      <c r="E16" s="19">
        <v>95085</v>
      </c>
      <c r="F16" s="58">
        <v>96148</v>
      </c>
      <c r="G16" s="58">
        <v>94625</v>
      </c>
      <c r="H16" s="58">
        <v>86182</v>
      </c>
      <c r="I16" s="58">
        <v>88035</v>
      </c>
      <c r="J16" s="58">
        <v>90322</v>
      </c>
      <c r="K16" s="58">
        <v>91690</v>
      </c>
      <c r="L16" s="58">
        <v>92725</v>
      </c>
      <c r="M16" s="58">
        <v>93456</v>
      </c>
      <c r="N16" s="58">
        <v>92733</v>
      </c>
      <c r="P16" s="61"/>
      <c r="Q16" s="61"/>
      <c r="R16" s="61"/>
      <c r="S16" s="61"/>
      <c r="T16" s="61"/>
      <c r="U16" s="61"/>
      <c r="V16" s="61"/>
      <c r="W16" s="61"/>
      <c r="X16" s="61"/>
      <c r="Y16" s="61"/>
      <c r="Z16" s="61"/>
      <c r="AA16" s="61"/>
      <c r="AB16" s="61"/>
      <c r="AC16" s="61"/>
      <c r="AD16" s="61"/>
      <c r="AE16" s="61"/>
    </row>
    <row r="17" spans="1:31">
      <c r="A17" s="197" t="s">
        <v>220</v>
      </c>
      <c r="B17" s="19">
        <v>1111</v>
      </c>
      <c r="C17" s="19">
        <v>1168</v>
      </c>
      <c r="D17" s="19">
        <v>1220</v>
      </c>
      <c r="E17" s="19">
        <v>1236</v>
      </c>
      <c r="F17" s="58">
        <v>1314</v>
      </c>
      <c r="G17" s="58">
        <v>1346</v>
      </c>
      <c r="H17" s="58">
        <v>1334</v>
      </c>
      <c r="I17" s="58">
        <v>1377</v>
      </c>
      <c r="J17" s="58">
        <v>1430</v>
      </c>
      <c r="K17" s="58">
        <v>1468</v>
      </c>
      <c r="L17" s="58">
        <v>1478</v>
      </c>
      <c r="M17" s="58">
        <v>1495</v>
      </c>
      <c r="N17" s="58">
        <v>1510</v>
      </c>
      <c r="P17" s="61"/>
      <c r="Q17" s="61"/>
      <c r="R17" s="61"/>
      <c r="S17" s="61"/>
      <c r="T17" s="61"/>
      <c r="U17" s="61"/>
      <c r="V17" s="61"/>
      <c r="W17" s="61"/>
      <c r="X17" s="61"/>
      <c r="Y17" s="61"/>
      <c r="Z17" s="61"/>
      <c r="AA17" s="61"/>
      <c r="AB17" s="61"/>
      <c r="AC17" s="61"/>
      <c r="AD17" s="61"/>
      <c r="AE17" s="61"/>
    </row>
    <row r="18" spans="1:31" ht="21" customHeight="1">
      <c r="A18" s="198" t="s">
        <v>233</v>
      </c>
      <c r="B18" s="19">
        <v>1955</v>
      </c>
      <c r="C18" s="19">
        <v>2047</v>
      </c>
      <c r="D18" s="19">
        <v>2119</v>
      </c>
      <c r="E18" s="19">
        <v>2193</v>
      </c>
      <c r="F18" s="58">
        <v>2225</v>
      </c>
      <c r="G18" s="58">
        <v>2294</v>
      </c>
      <c r="H18" s="58">
        <v>2321</v>
      </c>
      <c r="I18" s="58">
        <v>2416</v>
      </c>
      <c r="J18" s="58">
        <v>2438</v>
      </c>
      <c r="K18" s="58">
        <v>2507</v>
      </c>
      <c r="L18" s="58">
        <v>2515</v>
      </c>
      <c r="M18" s="58">
        <v>2541</v>
      </c>
      <c r="N18" s="58">
        <v>2554</v>
      </c>
      <c r="P18" s="61"/>
      <c r="Q18" s="61"/>
      <c r="R18" s="61"/>
      <c r="S18" s="61"/>
      <c r="T18" s="61"/>
      <c r="U18" s="61"/>
      <c r="V18" s="61"/>
      <c r="W18" s="61"/>
      <c r="X18" s="61"/>
      <c r="Y18" s="61"/>
      <c r="Z18" s="61"/>
      <c r="AA18" s="61"/>
      <c r="AB18" s="61"/>
      <c r="AC18" s="61"/>
      <c r="AD18" s="61"/>
      <c r="AE18" s="61"/>
    </row>
    <row r="19" spans="1:31" ht="21" customHeight="1">
      <c r="A19" s="198" t="s">
        <v>234</v>
      </c>
      <c r="B19" s="19">
        <v>6</v>
      </c>
      <c r="C19" s="19">
        <v>7</v>
      </c>
      <c r="D19" s="19">
        <v>6</v>
      </c>
      <c r="E19" s="19">
        <v>5</v>
      </c>
      <c r="F19" s="58">
        <v>5</v>
      </c>
      <c r="G19" s="58">
        <v>5</v>
      </c>
      <c r="H19" s="58">
        <v>6</v>
      </c>
      <c r="I19" s="58">
        <v>4</v>
      </c>
      <c r="J19" s="58">
        <v>5</v>
      </c>
      <c r="K19" s="58">
        <v>4</v>
      </c>
      <c r="L19" s="58">
        <v>4</v>
      </c>
      <c r="M19" s="58">
        <v>4</v>
      </c>
      <c r="N19" s="58">
        <v>4</v>
      </c>
    </row>
    <row r="20" spans="1:31" ht="18.75">
      <c r="A20" s="198" t="s">
        <v>235</v>
      </c>
      <c r="B20" s="19">
        <v>804</v>
      </c>
      <c r="C20" s="19">
        <v>807</v>
      </c>
      <c r="D20" s="19">
        <v>797</v>
      </c>
      <c r="E20" s="19">
        <v>772</v>
      </c>
      <c r="F20" s="58">
        <v>801</v>
      </c>
      <c r="G20" s="58">
        <v>806</v>
      </c>
      <c r="H20" s="58">
        <v>787</v>
      </c>
      <c r="I20" s="58">
        <v>778</v>
      </c>
      <c r="J20" s="58">
        <v>752</v>
      </c>
      <c r="K20" s="58">
        <v>711</v>
      </c>
      <c r="L20" s="58">
        <v>655</v>
      </c>
      <c r="M20" s="58">
        <v>654</v>
      </c>
      <c r="N20" s="58">
        <v>605</v>
      </c>
      <c r="P20" s="61"/>
      <c r="Q20" s="61"/>
      <c r="R20" s="61"/>
      <c r="S20" s="61"/>
      <c r="T20" s="61"/>
      <c r="U20" s="61"/>
      <c r="V20" s="61"/>
      <c r="W20" s="61"/>
      <c r="X20" s="61"/>
      <c r="Y20" s="61"/>
      <c r="Z20" s="61"/>
      <c r="AA20" s="61"/>
      <c r="AB20" s="61"/>
      <c r="AC20" s="61"/>
      <c r="AD20" s="61"/>
      <c r="AE20" s="61"/>
    </row>
    <row r="21" spans="1:31" ht="21" customHeight="1">
      <c r="A21" s="198" t="s">
        <v>236</v>
      </c>
      <c r="B21" s="19">
        <v>60</v>
      </c>
      <c r="C21" s="19">
        <v>58</v>
      </c>
      <c r="D21" s="19">
        <v>53</v>
      </c>
      <c r="E21" s="19">
        <v>53</v>
      </c>
      <c r="F21" s="58">
        <v>48</v>
      </c>
      <c r="G21" s="58">
        <v>50</v>
      </c>
      <c r="H21" s="58">
        <v>50</v>
      </c>
      <c r="I21" s="58">
        <v>44</v>
      </c>
      <c r="J21" s="58">
        <v>42</v>
      </c>
      <c r="K21" s="58">
        <v>45</v>
      </c>
      <c r="L21" s="58">
        <v>44</v>
      </c>
      <c r="M21" s="58">
        <v>41</v>
      </c>
      <c r="N21" s="58">
        <v>39</v>
      </c>
    </row>
    <row r="22" spans="1:31" ht="21" customHeight="1">
      <c r="A22" s="198" t="s">
        <v>237</v>
      </c>
      <c r="B22" s="19">
        <v>7726</v>
      </c>
      <c r="C22" s="19">
        <v>8031</v>
      </c>
      <c r="D22" s="19">
        <v>8216</v>
      </c>
      <c r="E22" s="19">
        <v>8538</v>
      </c>
      <c r="F22" s="58">
        <v>8869</v>
      </c>
      <c r="G22" s="58">
        <v>8834</v>
      </c>
      <c r="H22" s="58">
        <v>7676</v>
      </c>
      <c r="I22" s="58">
        <v>7788</v>
      </c>
      <c r="J22" s="58">
        <v>7973</v>
      </c>
      <c r="K22" s="58">
        <v>8029</v>
      </c>
      <c r="L22" s="58">
        <v>8108</v>
      </c>
      <c r="M22" s="58">
        <v>8538</v>
      </c>
      <c r="N22" s="58">
        <v>8861</v>
      </c>
      <c r="P22" s="61"/>
      <c r="Q22" s="61"/>
      <c r="R22" s="61"/>
      <c r="S22" s="61"/>
      <c r="T22" s="61"/>
      <c r="U22" s="61"/>
      <c r="V22" s="61"/>
      <c r="W22" s="61"/>
      <c r="X22" s="61"/>
      <c r="Y22" s="61"/>
      <c r="Z22" s="61"/>
      <c r="AA22" s="61"/>
      <c r="AB22" s="61"/>
      <c r="AC22" s="61"/>
      <c r="AD22" s="61"/>
      <c r="AE22" s="61"/>
    </row>
    <row r="23" spans="1:31" ht="21" customHeight="1">
      <c r="A23" s="198" t="s">
        <v>238</v>
      </c>
      <c r="B23" s="19">
        <v>103</v>
      </c>
      <c r="C23" s="19">
        <v>109</v>
      </c>
      <c r="D23" s="19">
        <v>106</v>
      </c>
      <c r="E23" s="19">
        <v>110</v>
      </c>
      <c r="F23" s="58">
        <v>117</v>
      </c>
      <c r="G23" s="58">
        <v>124</v>
      </c>
      <c r="H23" s="58">
        <v>121</v>
      </c>
      <c r="I23" s="58">
        <v>114</v>
      </c>
      <c r="J23" s="58">
        <v>118</v>
      </c>
      <c r="K23" s="58">
        <v>113</v>
      </c>
      <c r="L23" s="58">
        <v>117</v>
      </c>
      <c r="M23" s="58">
        <v>128</v>
      </c>
      <c r="N23" s="58">
        <v>134</v>
      </c>
      <c r="P23" s="61"/>
      <c r="Q23" s="61"/>
      <c r="R23" s="61"/>
      <c r="S23" s="61"/>
      <c r="T23" s="61"/>
      <c r="U23" s="61"/>
      <c r="V23" s="61"/>
      <c r="W23" s="61"/>
      <c r="X23" s="61"/>
      <c r="Y23" s="61"/>
      <c r="Z23" s="61"/>
      <c r="AA23" s="61"/>
      <c r="AB23" s="61"/>
      <c r="AC23" s="61"/>
      <c r="AD23" s="61"/>
      <c r="AE23" s="61"/>
    </row>
    <row r="24" spans="1:31" ht="21" customHeight="1">
      <c r="A24" s="198" t="s">
        <v>239</v>
      </c>
      <c r="B24" s="19">
        <v>265</v>
      </c>
      <c r="C24" s="19">
        <v>280</v>
      </c>
      <c r="D24" s="19">
        <v>291</v>
      </c>
      <c r="E24" s="19">
        <v>307</v>
      </c>
      <c r="F24" s="58">
        <v>316</v>
      </c>
      <c r="G24" s="58">
        <v>333</v>
      </c>
      <c r="H24" s="58">
        <v>351</v>
      </c>
      <c r="I24" s="58">
        <v>368</v>
      </c>
      <c r="J24" s="58">
        <v>369</v>
      </c>
      <c r="K24" s="58">
        <v>393</v>
      </c>
      <c r="L24" s="58">
        <v>384</v>
      </c>
      <c r="M24" s="58">
        <v>388</v>
      </c>
      <c r="N24" s="58">
        <v>388</v>
      </c>
      <c r="P24" s="61"/>
      <c r="Q24" s="61"/>
      <c r="R24" s="61"/>
      <c r="S24" s="61"/>
      <c r="T24" s="61"/>
      <c r="U24" s="61"/>
    </row>
    <row r="25" spans="1:31" ht="21" customHeight="1">
      <c r="A25" s="198" t="s">
        <v>240</v>
      </c>
      <c r="B25" s="19">
        <v>26</v>
      </c>
      <c r="C25" s="19">
        <v>32</v>
      </c>
      <c r="D25" s="19">
        <v>31</v>
      </c>
      <c r="E25" s="19">
        <v>31</v>
      </c>
      <c r="F25" s="58">
        <v>29</v>
      </c>
      <c r="G25" s="58">
        <v>29</v>
      </c>
      <c r="H25" s="58">
        <v>30</v>
      </c>
      <c r="I25" s="58">
        <v>4</v>
      </c>
      <c r="J25" s="58">
        <v>5</v>
      </c>
      <c r="K25" s="58">
        <v>5</v>
      </c>
      <c r="L25" s="58">
        <v>7</v>
      </c>
      <c r="M25" s="58">
        <v>8</v>
      </c>
      <c r="N25" s="58">
        <v>9</v>
      </c>
    </row>
    <row r="26" spans="1:31" ht="21" customHeight="1">
      <c r="A26" s="198" t="s">
        <v>243</v>
      </c>
      <c r="B26" s="19">
        <v>11</v>
      </c>
      <c r="C26" s="19">
        <v>10</v>
      </c>
      <c r="D26" s="19">
        <v>11</v>
      </c>
      <c r="E26" s="19">
        <v>15</v>
      </c>
      <c r="F26" s="58">
        <v>16</v>
      </c>
      <c r="G26" s="58">
        <v>16</v>
      </c>
      <c r="H26" s="58">
        <v>18</v>
      </c>
      <c r="I26" s="58">
        <v>18</v>
      </c>
      <c r="J26" s="58">
        <v>16</v>
      </c>
      <c r="K26" s="58">
        <v>18</v>
      </c>
      <c r="L26" s="58">
        <v>16</v>
      </c>
      <c r="M26" s="58">
        <v>14</v>
      </c>
      <c r="N26" s="58">
        <v>20</v>
      </c>
    </row>
    <row r="27" spans="1:31" ht="21" customHeight="1">
      <c r="A27" s="213" t="s">
        <v>241</v>
      </c>
      <c r="B27" s="19">
        <v>12</v>
      </c>
      <c r="C27" s="19">
        <v>15</v>
      </c>
      <c r="D27" s="19">
        <v>15</v>
      </c>
      <c r="E27" s="19">
        <v>13</v>
      </c>
      <c r="F27" s="58">
        <v>18</v>
      </c>
      <c r="G27" s="58">
        <v>21</v>
      </c>
      <c r="H27" s="58">
        <v>22</v>
      </c>
      <c r="I27" s="58">
        <v>3</v>
      </c>
      <c r="J27" s="58">
        <v>3</v>
      </c>
      <c r="K27" s="58">
        <v>5</v>
      </c>
      <c r="L27" s="58">
        <v>7</v>
      </c>
      <c r="M27" s="58">
        <v>7</v>
      </c>
      <c r="N27" s="58">
        <v>7</v>
      </c>
    </row>
    <row r="28" spans="1:31" ht="21" customHeight="1">
      <c r="A28" s="198" t="s">
        <v>221</v>
      </c>
      <c r="B28" s="19">
        <v>2875</v>
      </c>
      <c r="C28" s="19">
        <v>2882</v>
      </c>
      <c r="D28" s="19">
        <v>2866</v>
      </c>
      <c r="E28" s="19">
        <v>2870</v>
      </c>
      <c r="F28" s="58">
        <v>2917</v>
      </c>
      <c r="G28" s="58">
        <v>2893</v>
      </c>
      <c r="H28" s="58">
        <v>2592</v>
      </c>
      <c r="I28" s="59">
        <v>2487</v>
      </c>
      <c r="J28" s="59">
        <v>2417</v>
      </c>
      <c r="K28" s="59">
        <v>2322</v>
      </c>
      <c r="L28" s="59">
        <v>2270</v>
      </c>
      <c r="M28" s="59">
        <v>2314</v>
      </c>
      <c r="N28" s="59">
        <v>2301</v>
      </c>
      <c r="P28" s="61"/>
      <c r="Q28" s="61"/>
      <c r="R28" s="61"/>
      <c r="S28" s="61"/>
      <c r="T28" s="61"/>
      <c r="U28" s="61"/>
    </row>
    <row r="29" spans="1:31" ht="21" customHeight="1">
      <c r="A29" s="198" t="s">
        <v>245</v>
      </c>
      <c r="B29" s="19">
        <v>20</v>
      </c>
      <c r="C29" s="19">
        <v>17</v>
      </c>
      <c r="D29" s="19">
        <v>18</v>
      </c>
      <c r="E29" s="19">
        <v>17</v>
      </c>
      <c r="F29" s="58">
        <v>20</v>
      </c>
      <c r="G29" s="58">
        <v>18</v>
      </c>
      <c r="H29" s="58">
        <v>18</v>
      </c>
      <c r="I29" s="59">
        <v>20</v>
      </c>
      <c r="J29" s="59">
        <v>20</v>
      </c>
      <c r="K29" s="59">
        <v>17</v>
      </c>
      <c r="L29" s="59">
        <v>14</v>
      </c>
      <c r="M29" s="59">
        <v>19</v>
      </c>
      <c r="N29" s="59">
        <v>25</v>
      </c>
      <c r="P29" s="61"/>
      <c r="Q29" s="61"/>
      <c r="R29" s="61"/>
      <c r="S29" s="61"/>
      <c r="T29" s="61"/>
      <c r="U29" s="61"/>
      <c r="V29" s="61"/>
      <c r="W29" s="61"/>
      <c r="X29" s="61"/>
      <c r="Y29" s="61"/>
      <c r="Z29" s="61"/>
      <c r="AA29" s="61"/>
      <c r="AB29" s="61"/>
      <c r="AC29" s="61"/>
      <c r="AD29" s="61"/>
      <c r="AE29" s="61"/>
    </row>
    <row r="30" spans="1:31" ht="21" customHeight="1">
      <c r="A30" s="198" t="s">
        <v>250</v>
      </c>
      <c r="B30" s="19">
        <v>12</v>
      </c>
      <c r="C30" s="19">
        <v>14</v>
      </c>
      <c r="D30" s="19">
        <v>13</v>
      </c>
      <c r="E30" s="19">
        <v>14</v>
      </c>
      <c r="F30" s="58">
        <v>14</v>
      </c>
      <c r="G30" s="58">
        <v>15</v>
      </c>
      <c r="H30" s="58">
        <v>11</v>
      </c>
      <c r="I30" s="59">
        <v>9</v>
      </c>
      <c r="J30" s="59">
        <v>8</v>
      </c>
      <c r="K30" s="59">
        <v>11</v>
      </c>
      <c r="L30" s="59">
        <v>11</v>
      </c>
      <c r="M30" s="59">
        <v>7</v>
      </c>
      <c r="N30" s="59">
        <v>6</v>
      </c>
      <c r="P30" s="61"/>
      <c r="Q30" s="61"/>
      <c r="R30" s="61"/>
      <c r="S30" s="61"/>
      <c r="T30" s="61"/>
      <c r="U30" s="61"/>
      <c r="V30" s="61"/>
      <c r="W30" s="61"/>
      <c r="X30" s="61"/>
      <c r="Y30" s="61"/>
      <c r="Z30" s="61"/>
      <c r="AA30" s="61"/>
      <c r="AB30" s="61"/>
      <c r="AC30" s="61"/>
      <c r="AD30" s="61"/>
      <c r="AE30" s="61"/>
    </row>
    <row r="31" spans="1:31">
      <c r="A31" s="197" t="s">
        <v>223</v>
      </c>
      <c r="B31" s="19">
        <v>266</v>
      </c>
      <c r="C31" s="19">
        <v>269</v>
      </c>
      <c r="D31" s="19">
        <v>265</v>
      </c>
      <c r="E31" s="19">
        <v>277</v>
      </c>
      <c r="F31" s="58">
        <v>283</v>
      </c>
      <c r="G31" s="58">
        <v>268</v>
      </c>
      <c r="H31" s="58">
        <v>273</v>
      </c>
      <c r="I31" s="59">
        <v>250</v>
      </c>
      <c r="J31" s="59">
        <v>262</v>
      </c>
      <c r="K31" s="59">
        <v>276</v>
      </c>
      <c r="L31" s="59">
        <v>279</v>
      </c>
      <c r="M31" s="59">
        <v>279</v>
      </c>
      <c r="N31" s="59">
        <v>265</v>
      </c>
    </row>
    <row r="32" spans="1:31">
      <c r="A32" s="195" t="s">
        <v>212</v>
      </c>
      <c r="B32" s="60">
        <f t="shared" ref="B32:N32" si="3">SUM(B33:B35)</f>
        <v>149824</v>
      </c>
      <c r="C32" s="60">
        <f t="shared" si="3"/>
        <v>145590</v>
      </c>
      <c r="D32" s="60">
        <f t="shared" si="3"/>
        <v>142511</v>
      </c>
      <c r="E32" s="60">
        <f t="shared" si="3"/>
        <v>142198</v>
      </c>
      <c r="F32" s="60">
        <f t="shared" si="3"/>
        <v>144600</v>
      </c>
      <c r="G32" s="60">
        <f t="shared" si="3"/>
        <v>146838</v>
      </c>
      <c r="H32" s="60">
        <f t="shared" si="3"/>
        <v>143953</v>
      </c>
      <c r="I32" s="60">
        <f t="shared" si="3"/>
        <v>141935</v>
      </c>
      <c r="J32" s="60">
        <f t="shared" si="3"/>
        <v>141992</v>
      </c>
      <c r="K32" s="60">
        <f t="shared" si="3"/>
        <v>142160</v>
      </c>
      <c r="L32" s="60">
        <f t="shared" si="3"/>
        <v>143504</v>
      </c>
      <c r="M32" s="60">
        <f t="shared" si="3"/>
        <v>144708</v>
      </c>
      <c r="N32" s="60">
        <f t="shared" si="3"/>
        <v>144702</v>
      </c>
    </row>
    <row r="33" spans="1:31">
      <c r="A33" s="197" t="s">
        <v>224</v>
      </c>
      <c r="B33" s="19">
        <v>145128</v>
      </c>
      <c r="C33" s="19">
        <v>140958</v>
      </c>
      <c r="D33" s="19">
        <v>137967</v>
      </c>
      <c r="E33" s="19">
        <v>137688</v>
      </c>
      <c r="F33" s="58">
        <v>140012</v>
      </c>
      <c r="G33" s="58">
        <v>142298</v>
      </c>
      <c r="H33" s="58">
        <v>139554</v>
      </c>
      <c r="I33" s="58">
        <v>137589</v>
      </c>
      <c r="J33" s="58">
        <v>137630</v>
      </c>
      <c r="K33" s="58">
        <v>137799</v>
      </c>
      <c r="L33" s="58">
        <v>139195</v>
      </c>
      <c r="M33" s="58">
        <v>140357</v>
      </c>
      <c r="N33" s="58">
        <v>140486</v>
      </c>
      <c r="P33" s="61"/>
      <c r="Q33" s="61"/>
      <c r="R33" s="61"/>
      <c r="S33" s="61"/>
      <c r="T33" s="61"/>
      <c r="U33" s="61"/>
      <c r="V33" s="61"/>
      <c r="W33" s="61"/>
      <c r="X33" s="61"/>
      <c r="Y33" s="61"/>
      <c r="Z33" s="61"/>
      <c r="AA33" s="61"/>
      <c r="AB33" s="61"/>
      <c r="AC33" s="61"/>
      <c r="AD33" s="61"/>
      <c r="AE33" s="61"/>
    </row>
    <row r="34" spans="1:31" ht="21" customHeight="1">
      <c r="A34" s="198" t="s">
        <v>244</v>
      </c>
      <c r="B34" s="19">
        <v>2367</v>
      </c>
      <c r="C34" s="19">
        <v>2403</v>
      </c>
      <c r="D34" s="19">
        <v>2391</v>
      </c>
      <c r="E34" s="19">
        <v>2410</v>
      </c>
      <c r="F34" s="58">
        <v>2485</v>
      </c>
      <c r="G34" s="58">
        <v>2500</v>
      </c>
      <c r="H34" s="58">
        <v>2500</v>
      </c>
      <c r="I34" s="58">
        <v>2486</v>
      </c>
      <c r="J34" s="58">
        <v>2491</v>
      </c>
      <c r="K34" s="58">
        <v>2510</v>
      </c>
      <c r="L34" s="58">
        <v>2503</v>
      </c>
      <c r="M34" s="58">
        <v>2500</v>
      </c>
      <c r="N34" s="58">
        <v>2503</v>
      </c>
    </row>
    <row r="35" spans="1:31">
      <c r="A35" s="197" t="s">
        <v>225</v>
      </c>
      <c r="B35" s="19">
        <v>2329</v>
      </c>
      <c r="C35" s="19">
        <v>2229</v>
      </c>
      <c r="D35" s="19">
        <v>2153</v>
      </c>
      <c r="E35" s="19">
        <v>2100</v>
      </c>
      <c r="F35" s="58">
        <v>2103</v>
      </c>
      <c r="G35" s="58">
        <v>2040</v>
      </c>
      <c r="H35" s="58">
        <v>1899</v>
      </c>
      <c r="I35" s="59">
        <v>1860</v>
      </c>
      <c r="J35" s="59">
        <v>1871</v>
      </c>
      <c r="K35" s="59">
        <v>1851</v>
      </c>
      <c r="L35" s="59">
        <v>1806</v>
      </c>
      <c r="M35" s="59">
        <v>1851</v>
      </c>
      <c r="N35" s="59">
        <v>1713</v>
      </c>
    </row>
    <row r="36" spans="1:31">
      <c r="A36" s="65" t="s">
        <v>18</v>
      </c>
      <c r="B36" s="60">
        <f>SUM(B37:B43)</f>
        <v>9189</v>
      </c>
      <c r="C36" s="60">
        <f>SUM(C37:C43)</f>
        <v>8857</v>
      </c>
      <c r="D36" s="60">
        <f>SUM(D37:D43)</f>
        <v>8529</v>
      </c>
      <c r="E36" s="60">
        <f>SUM(E37:E43)</f>
        <v>8288</v>
      </c>
      <c r="F36" s="60">
        <f t="shared" ref="F36" si="4">SUM(F37:F43)</f>
        <v>8028</v>
      </c>
      <c r="G36" s="60">
        <f t="shared" ref="G36:N36" si="5">SUM(G37:G43)</f>
        <v>7310</v>
      </c>
      <c r="H36" s="60">
        <f t="shared" si="5"/>
        <v>6091</v>
      </c>
      <c r="I36" s="60">
        <f t="shared" si="5"/>
        <v>5007</v>
      </c>
      <c r="J36" s="60">
        <f t="shared" si="5"/>
        <v>4219</v>
      </c>
      <c r="K36" s="60">
        <f t="shared" si="5"/>
        <v>3797</v>
      </c>
      <c r="L36" s="60">
        <f t="shared" si="5"/>
        <v>3501</v>
      </c>
      <c r="M36" s="60">
        <f t="shared" si="5"/>
        <v>3489</v>
      </c>
      <c r="N36" s="60">
        <f t="shared" si="5"/>
        <v>3501</v>
      </c>
    </row>
    <row r="37" spans="1:31">
      <c r="A37" s="197" t="s">
        <v>364</v>
      </c>
      <c r="B37" s="19">
        <v>331</v>
      </c>
      <c r="C37" s="19">
        <v>315</v>
      </c>
      <c r="D37" s="19">
        <v>362</v>
      </c>
      <c r="E37" s="19">
        <v>343</v>
      </c>
      <c r="F37" s="58">
        <v>358</v>
      </c>
      <c r="G37" s="59">
        <v>288</v>
      </c>
      <c r="H37" s="59">
        <v>322</v>
      </c>
      <c r="I37" s="59">
        <v>179</v>
      </c>
      <c r="J37" s="59">
        <v>132</v>
      </c>
      <c r="K37" s="59">
        <v>83</v>
      </c>
      <c r="L37" s="59">
        <v>65</v>
      </c>
      <c r="M37" s="59">
        <v>40</v>
      </c>
      <c r="N37" s="59">
        <v>33</v>
      </c>
    </row>
    <row r="38" spans="1:31">
      <c r="A38" s="197" t="s">
        <v>365</v>
      </c>
      <c r="B38" s="19">
        <v>7309</v>
      </c>
      <c r="C38" s="19">
        <v>7113</v>
      </c>
      <c r="D38" s="19">
        <v>6915</v>
      </c>
      <c r="E38" s="19">
        <v>6803</v>
      </c>
      <c r="F38" s="58">
        <v>6606</v>
      </c>
      <c r="G38" s="59">
        <v>6092</v>
      </c>
      <c r="H38" s="59">
        <v>4937</v>
      </c>
      <c r="I38" s="58">
        <v>4060</v>
      </c>
      <c r="J38" s="58">
        <v>3415</v>
      </c>
      <c r="K38" s="58">
        <v>3054</v>
      </c>
      <c r="L38" s="58">
        <v>2810</v>
      </c>
      <c r="M38" s="58">
        <v>2822</v>
      </c>
      <c r="N38" s="58">
        <v>2865</v>
      </c>
    </row>
    <row r="39" spans="1:31">
      <c r="A39" s="197" t="s">
        <v>252</v>
      </c>
      <c r="B39" s="19">
        <v>4</v>
      </c>
      <c r="C39" s="19">
        <v>4</v>
      </c>
      <c r="D39" s="19">
        <v>5</v>
      </c>
      <c r="E39" s="19">
        <v>5</v>
      </c>
      <c r="F39" s="58">
        <v>5</v>
      </c>
      <c r="G39" s="59">
        <v>6</v>
      </c>
      <c r="H39" s="59">
        <v>6</v>
      </c>
      <c r="I39" s="59">
        <v>6</v>
      </c>
      <c r="J39" s="59">
        <v>4</v>
      </c>
      <c r="K39" s="59">
        <v>4</v>
      </c>
      <c r="L39" s="59">
        <v>1</v>
      </c>
      <c r="M39" s="59">
        <v>2</v>
      </c>
      <c r="N39" s="59">
        <v>3</v>
      </c>
    </row>
    <row r="40" spans="1:31">
      <c r="A40" s="197" t="s">
        <v>248</v>
      </c>
      <c r="B40" s="19">
        <v>1</v>
      </c>
      <c r="C40" s="19">
        <v>2</v>
      </c>
      <c r="D40" s="19">
        <v>3</v>
      </c>
      <c r="E40" s="19">
        <v>2</v>
      </c>
      <c r="F40" s="58">
        <v>3</v>
      </c>
      <c r="G40" s="59">
        <v>2</v>
      </c>
      <c r="H40" s="59">
        <v>1</v>
      </c>
      <c r="I40" s="59">
        <v>1</v>
      </c>
      <c r="J40" s="59">
        <v>2</v>
      </c>
      <c r="K40" s="59">
        <v>3</v>
      </c>
      <c r="L40" s="59">
        <v>6</v>
      </c>
      <c r="M40" s="59">
        <v>7</v>
      </c>
      <c r="N40" s="59">
        <v>5</v>
      </c>
    </row>
    <row r="41" spans="1:31" ht="21" customHeight="1">
      <c r="A41" s="198" t="s">
        <v>249</v>
      </c>
      <c r="B41" s="19">
        <v>2</v>
      </c>
      <c r="C41" s="19">
        <v>2</v>
      </c>
      <c r="D41" s="19">
        <v>1</v>
      </c>
      <c r="E41" s="19">
        <v>2</v>
      </c>
      <c r="F41" s="58">
        <v>2</v>
      </c>
      <c r="G41" s="59">
        <v>2</v>
      </c>
      <c r="H41" s="59">
        <v>1</v>
      </c>
      <c r="I41" s="59">
        <v>1</v>
      </c>
      <c r="J41" s="59">
        <v>1</v>
      </c>
      <c r="K41" s="59">
        <v>1</v>
      </c>
      <c r="L41" s="59">
        <v>1</v>
      </c>
      <c r="M41" s="59">
        <v>1</v>
      </c>
      <c r="N41" s="59">
        <v>1</v>
      </c>
    </row>
    <row r="42" spans="1:31" s="56" customFormat="1">
      <c r="A42" s="197" t="s">
        <v>363</v>
      </c>
      <c r="B42" s="19">
        <v>1541</v>
      </c>
      <c r="C42" s="19">
        <v>1420</v>
      </c>
      <c r="D42" s="19">
        <v>1242</v>
      </c>
      <c r="E42" s="19">
        <v>1132</v>
      </c>
      <c r="F42" s="58">
        <v>1053</v>
      </c>
      <c r="G42" s="59">
        <v>919</v>
      </c>
      <c r="H42" s="59">
        <v>823</v>
      </c>
      <c r="I42" s="58">
        <v>759</v>
      </c>
      <c r="J42" s="58">
        <v>664</v>
      </c>
      <c r="K42" s="58">
        <v>651</v>
      </c>
      <c r="L42" s="58">
        <v>617</v>
      </c>
      <c r="M42" s="58">
        <v>615</v>
      </c>
      <c r="N42" s="58">
        <v>592</v>
      </c>
      <c r="O42" s="7"/>
    </row>
    <row r="43" spans="1:31">
      <c r="A43" s="217" t="s">
        <v>247</v>
      </c>
      <c r="B43" s="16">
        <v>1</v>
      </c>
      <c r="C43" s="16">
        <v>1</v>
      </c>
      <c r="D43" s="16">
        <v>1</v>
      </c>
      <c r="E43" s="16">
        <v>1</v>
      </c>
      <c r="F43" s="57">
        <v>1</v>
      </c>
      <c r="G43" s="57">
        <v>1</v>
      </c>
      <c r="H43" s="57">
        <v>1</v>
      </c>
      <c r="I43" s="57">
        <v>1</v>
      </c>
      <c r="J43" s="57">
        <v>1</v>
      </c>
      <c r="K43" s="57">
        <v>1</v>
      </c>
      <c r="L43" s="57">
        <v>1</v>
      </c>
      <c r="M43" s="57">
        <v>2</v>
      </c>
      <c r="N43" s="57">
        <v>2</v>
      </c>
    </row>
    <row r="45" spans="1:31">
      <c r="A45" s="11" t="s">
        <v>164</v>
      </c>
      <c r="B45" s="11"/>
      <c r="C45" s="11"/>
      <c r="D45" s="11"/>
      <c r="E45" s="11"/>
      <c r="F45" s="11"/>
      <c r="G45" s="11"/>
      <c r="H45" s="54"/>
      <c r="I45" s="54"/>
      <c r="J45" s="55"/>
      <c r="K45" s="54"/>
      <c r="L45" s="55"/>
      <c r="M45" s="54"/>
      <c r="N45" s="54"/>
    </row>
    <row r="46" spans="1:31">
      <c r="A46" s="11" t="s">
        <v>167</v>
      </c>
      <c r="B46" s="11"/>
      <c r="C46" s="11"/>
      <c r="D46" s="11"/>
      <c r="E46" s="11"/>
      <c r="F46" s="11"/>
      <c r="G46" s="11"/>
      <c r="H46" s="54"/>
      <c r="I46" s="54"/>
      <c r="J46" s="55"/>
      <c r="K46" s="54"/>
      <c r="L46" s="55"/>
      <c r="M46" s="54"/>
      <c r="N46" s="54"/>
    </row>
    <row r="47" spans="1:31" s="56" customFormat="1">
      <c r="A47" s="11" t="s">
        <v>166</v>
      </c>
      <c r="B47" s="11"/>
      <c r="C47" s="11"/>
      <c r="D47" s="11"/>
      <c r="E47" s="11"/>
      <c r="F47" s="11"/>
      <c r="G47" s="11"/>
      <c r="H47" s="54"/>
      <c r="I47" s="54"/>
      <c r="J47" s="55"/>
      <c r="K47" s="54"/>
      <c r="L47" s="55"/>
      <c r="M47" s="54"/>
      <c r="N47" s="54"/>
      <c r="O47" s="7"/>
    </row>
    <row r="48" spans="1:31" s="53" customFormat="1">
      <c r="A48" s="11" t="s">
        <v>165</v>
      </c>
      <c r="B48" s="11"/>
      <c r="C48" s="11"/>
      <c r="D48" s="11"/>
      <c r="E48" s="11"/>
      <c r="F48" s="11"/>
      <c r="G48" s="11"/>
      <c r="H48" s="54"/>
      <c r="I48" s="54"/>
      <c r="J48" s="55"/>
      <c r="K48" s="54"/>
      <c r="L48" s="55"/>
      <c r="M48" s="54"/>
      <c r="N48" s="54"/>
      <c r="O48" s="7"/>
    </row>
    <row r="56" spans="1:15" ht="12.75" customHeight="1"/>
    <row r="57" spans="1:15" s="4" customFormat="1">
      <c r="A57" s="52"/>
      <c r="B57" s="52"/>
      <c r="C57" s="52"/>
      <c r="D57" s="52"/>
      <c r="E57" s="52"/>
      <c r="F57" s="52"/>
      <c r="G57" s="52"/>
      <c r="H57" s="49"/>
      <c r="I57" s="51"/>
      <c r="J57" s="51"/>
      <c r="K57" s="51"/>
      <c r="L57" s="51"/>
      <c r="M57" s="50"/>
      <c r="N57" s="50"/>
      <c r="O57" s="7"/>
    </row>
    <row r="58" spans="1:15" s="4" customFormat="1">
      <c r="A58" s="52"/>
      <c r="B58" s="52"/>
      <c r="C58" s="52"/>
      <c r="D58" s="52"/>
      <c r="E58" s="52"/>
      <c r="F58" s="52"/>
      <c r="G58" s="52"/>
      <c r="H58" s="49"/>
      <c r="I58" s="51"/>
      <c r="J58" s="51"/>
      <c r="K58" s="51"/>
      <c r="L58" s="51"/>
      <c r="M58" s="50"/>
      <c r="N58" s="50"/>
      <c r="O58" s="7"/>
    </row>
    <row r="59" spans="1:15" s="4" customFormat="1">
      <c r="A59" s="52"/>
      <c r="B59" s="52"/>
      <c r="C59" s="52"/>
      <c r="D59" s="52"/>
      <c r="E59" s="52"/>
      <c r="F59" s="52"/>
      <c r="G59" s="52"/>
      <c r="H59" s="49"/>
      <c r="I59" s="51"/>
      <c r="J59" s="51"/>
      <c r="K59" s="51"/>
      <c r="L59" s="51"/>
      <c r="M59" s="50"/>
      <c r="N59" s="50"/>
      <c r="O59" s="7"/>
    </row>
    <row r="60" spans="1:15" s="4" customFormat="1">
      <c r="A60" s="52"/>
      <c r="B60" s="52"/>
      <c r="C60" s="52"/>
      <c r="D60" s="52"/>
      <c r="E60" s="52"/>
      <c r="F60" s="52"/>
      <c r="G60" s="52"/>
      <c r="H60" s="49"/>
      <c r="I60" s="51"/>
      <c r="J60" s="51"/>
      <c r="K60" s="51"/>
      <c r="L60" s="51"/>
      <c r="M60" s="50"/>
      <c r="N60" s="50"/>
      <c r="O60" s="7"/>
    </row>
  </sheetData>
  <pageMargins left="0.54" right="0.28000000000000003" top="0.75" bottom="0.75" header="0.3" footer="0.3"/>
  <pageSetup scale="95" firstPageNumber="15" orientation="portrait" useFirstPageNumber="1" verticalDpi="597" r:id="rId1"/>
  <headerFooter>
    <oddFooter>&amp;C&amp;P of 31</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workbookViewId="0">
      <selection activeCell="G1" sqref="G1"/>
    </sheetView>
  </sheetViews>
  <sheetFormatPr defaultRowHeight="12.75"/>
  <cols>
    <col min="1" max="1" width="9.33203125" style="71"/>
    <col min="2" max="2" width="14.1640625" style="71" customWidth="1"/>
    <col min="3" max="3" width="13.5" style="72" customWidth="1"/>
    <col min="4" max="4" width="14.5" style="72" customWidth="1"/>
    <col min="5" max="5" width="14.5" style="71" customWidth="1"/>
    <col min="6" max="16384" width="9.33203125" style="71"/>
  </cols>
  <sheetData>
    <row r="1" spans="1:7">
      <c r="A1" s="71" t="s">
        <v>8</v>
      </c>
      <c r="B1" s="95"/>
      <c r="C1" s="74"/>
      <c r="D1" s="74"/>
      <c r="E1" s="73"/>
      <c r="F1" s="73"/>
    </row>
    <row r="2" spans="1:7">
      <c r="A2" s="79"/>
      <c r="B2" s="76"/>
      <c r="C2" s="77"/>
      <c r="D2" s="77"/>
      <c r="E2" s="76"/>
      <c r="F2" s="75"/>
    </row>
    <row r="3" spans="1:7">
      <c r="A3" s="92" t="s">
        <v>29</v>
      </c>
      <c r="B3" s="90"/>
      <c r="C3" s="91"/>
      <c r="D3" s="90"/>
      <c r="E3" s="94"/>
      <c r="F3" s="89"/>
    </row>
    <row r="4" spans="1:7" ht="13.5" customHeight="1">
      <c r="A4" s="93" t="s">
        <v>28</v>
      </c>
      <c r="B4" s="90"/>
      <c r="C4" s="91"/>
      <c r="D4" s="90"/>
      <c r="E4" s="89"/>
      <c r="F4" s="89"/>
    </row>
    <row r="5" spans="1:7">
      <c r="A5" s="171" t="s">
        <v>126</v>
      </c>
      <c r="B5" s="90"/>
      <c r="C5" s="91"/>
      <c r="D5" s="90"/>
      <c r="E5" s="89"/>
      <c r="F5" s="89"/>
    </row>
    <row r="6" spans="1:7">
      <c r="A6" s="79"/>
      <c r="B6" s="75"/>
      <c r="C6" s="77"/>
      <c r="D6" s="77"/>
      <c r="E6" s="75"/>
      <c r="F6" s="75"/>
    </row>
    <row r="7" spans="1:7">
      <c r="A7" s="79"/>
      <c r="B7" s="75"/>
      <c r="C7" s="77"/>
      <c r="D7" s="77"/>
      <c r="E7" s="81"/>
      <c r="F7" s="81"/>
    </row>
    <row r="8" spans="1:7">
      <c r="A8" s="79"/>
      <c r="B8" s="88"/>
      <c r="C8" s="87"/>
      <c r="D8" s="215" t="s">
        <v>27</v>
      </c>
      <c r="E8" s="216"/>
      <c r="F8" s="81"/>
    </row>
    <row r="9" spans="1:7" ht="30" customHeight="1">
      <c r="A9" s="79"/>
      <c r="B9" s="179" t="s">
        <v>173</v>
      </c>
      <c r="C9" s="180" t="s">
        <v>174</v>
      </c>
      <c r="D9" s="82" t="s">
        <v>25</v>
      </c>
      <c r="E9" s="181" t="s">
        <v>175</v>
      </c>
      <c r="F9" s="81"/>
    </row>
    <row r="10" spans="1:7" ht="24.75" customHeight="1">
      <c r="A10" s="79"/>
      <c r="B10" s="86">
        <v>2013</v>
      </c>
      <c r="C10" s="85">
        <v>473739</v>
      </c>
      <c r="D10" s="85">
        <v>307120</v>
      </c>
      <c r="E10" s="83">
        <f t="shared" ref="E10:E22" si="0">D10/C10</f>
        <v>0.64828945896369095</v>
      </c>
      <c r="F10" s="81"/>
    </row>
    <row r="11" spans="1:7">
      <c r="A11" s="79"/>
      <c r="B11" s="86">
        <v>2012</v>
      </c>
      <c r="C11" s="85">
        <v>485919</v>
      </c>
      <c r="D11" s="85">
        <v>311952</v>
      </c>
      <c r="E11" s="83">
        <f t="shared" si="0"/>
        <v>0.64198354046662098</v>
      </c>
      <c r="F11" s="81"/>
    </row>
    <row r="12" spans="1:7">
      <c r="A12" s="79"/>
      <c r="B12" s="86">
        <v>2011</v>
      </c>
      <c r="C12" s="85">
        <v>494178</v>
      </c>
      <c r="D12" s="85">
        <v>314122</v>
      </c>
      <c r="E12" s="83">
        <f t="shared" si="0"/>
        <v>0.63564545568600783</v>
      </c>
      <c r="F12" s="81"/>
    </row>
    <row r="13" spans="1:7">
      <c r="A13" s="79"/>
      <c r="B13" s="86">
        <v>2010</v>
      </c>
      <c r="C13" s="85">
        <v>504575</v>
      </c>
      <c r="D13" s="85">
        <v>318001</v>
      </c>
      <c r="E13" s="83">
        <f t="shared" si="0"/>
        <v>0.63023534657880398</v>
      </c>
      <c r="F13" s="81"/>
    </row>
    <row r="14" spans="1:7">
      <c r="A14" s="79"/>
      <c r="B14" s="86">
        <v>2009</v>
      </c>
      <c r="C14" s="85">
        <v>518523</v>
      </c>
      <c r="D14" s="84">
        <v>323495</v>
      </c>
      <c r="E14" s="83">
        <f t="shared" si="0"/>
        <v>0.62387782219882237</v>
      </c>
      <c r="F14" s="81"/>
    </row>
    <row r="15" spans="1:7">
      <c r="A15" s="79"/>
      <c r="B15" s="86">
        <v>2008</v>
      </c>
      <c r="C15" s="85">
        <v>529882</v>
      </c>
      <c r="D15" s="84">
        <v>325247</v>
      </c>
      <c r="E15" s="83">
        <f t="shared" si="0"/>
        <v>0.61381024454501187</v>
      </c>
      <c r="F15" s="81"/>
      <c r="G15" s="165"/>
    </row>
    <row r="16" spans="1:7">
      <c r="A16" s="79"/>
      <c r="B16" s="86">
        <v>2007</v>
      </c>
      <c r="C16" s="85">
        <v>503740</v>
      </c>
      <c r="D16" s="84">
        <v>309865</v>
      </c>
      <c r="E16" s="83">
        <f t="shared" si="0"/>
        <v>0.61512883630444282</v>
      </c>
      <c r="F16" s="81"/>
    </row>
    <row r="17" spans="1:6" ht="14.25" customHeight="1">
      <c r="A17" s="79"/>
      <c r="B17" s="86">
        <v>2006</v>
      </c>
      <c r="C17" s="85">
        <v>511065</v>
      </c>
      <c r="D17" s="84">
        <v>309333</v>
      </c>
      <c r="E17" s="83">
        <f t="shared" si="0"/>
        <v>0.60527134513222391</v>
      </c>
      <c r="F17" s="81"/>
    </row>
    <row r="18" spans="1:6" ht="14.25" customHeight="1">
      <c r="A18" s="79"/>
      <c r="B18" s="515">
        <v>2005</v>
      </c>
      <c r="C18" s="516">
        <v>522112</v>
      </c>
      <c r="D18" s="516">
        <v>311828</v>
      </c>
      <c r="E18" s="514">
        <f t="shared" si="0"/>
        <v>0.59724350330963472</v>
      </c>
      <c r="F18" s="81"/>
    </row>
    <row r="19" spans="1:6" ht="24.75" customHeight="1">
      <c r="A19" s="79"/>
      <c r="B19" s="182">
        <v>2004</v>
      </c>
      <c r="C19" s="183">
        <v>530432</v>
      </c>
      <c r="D19" s="184">
        <v>313545</v>
      </c>
      <c r="E19" s="185">
        <f t="shared" si="0"/>
        <v>0.59111252714768336</v>
      </c>
      <c r="F19" s="81"/>
    </row>
    <row r="20" spans="1:6" hidden="1">
      <c r="A20" s="79"/>
      <c r="B20" s="86">
        <v>2003</v>
      </c>
      <c r="C20" s="85">
        <v>537405</v>
      </c>
      <c r="D20" s="84">
        <v>315413</v>
      </c>
      <c r="E20" s="83">
        <f t="shared" si="0"/>
        <v>0.58691861817437496</v>
      </c>
      <c r="F20" s="81"/>
    </row>
    <row r="21" spans="1:6" hidden="1">
      <c r="A21" s="79"/>
      <c r="B21" s="515">
        <v>2002</v>
      </c>
      <c r="C21" s="516">
        <v>545434</v>
      </c>
      <c r="D21" s="517">
        <v>317389</v>
      </c>
      <c r="E21" s="518">
        <f t="shared" si="0"/>
        <v>0.58190175163264479</v>
      </c>
      <c r="F21" s="81"/>
    </row>
    <row r="22" spans="1:6" ht="13.5" hidden="1" customHeight="1">
      <c r="A22" s="79"/>
      <c r="B22" s="523">
        <v>2001</v>
      </c>
      <c r="C22" s="524">
        <v>525210</v>
      </c>
      <c r="D22" s="82">
        <v>315276</v>
      </c>
      <c r="E22" s="525">
        <f t="shared" si="0"/>
        <v>0.60028560004569598</v>
      </c>
      <c r="F22" s="81"/>
    </row>
    <row r="23" spans="1:6">
      <c r="A23" s="79"/>
      <c r="B23" s="80"/>
      <c r="C23" s="77"/>
      <c r="D23" s="77"/>
      <c r="E23" s="76"/>
      <c r="F23" s="75"/>
    </row>
    <row r="24" spans="1:6">
      <c r="A24" s="79"/>
      <c r="B24" s="78" t="s">
        <v>24</v>
      </c>
      <c r="C24" s="77"/>
      <c r="D24" s="77"/>
      <c r="E24" s="76"/>
      <c r="F24" s="75"/>
    </row>
    <row r="25" spans="1:6">
      <c r="B25" s="73"/>
      <c r="C25" s="74"/>
      <c r="D25" s="74"/>
      <c r="E25" s="73"/>
      <c r="F25" s="73"/>
    </row>
  </sheetData>
  <pageMargins left="0.7" right="0.46" top="0.75" bottom="0.75" header="0.3" footer="0.3"/>
  <pageSetup firstPageNumber="16" orientation="portrait" useFirstPageNumber="1" verticalDpi="597" r:id="rId1"/>
  <headerFooter>
    <oddFooter>&amp;C&amp;P of 31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showGridLines="0" zoomScaleNormal="100" workbookViewId="0">
      <selection activeCell="K1" sqref="K1"/>
    </sheetView>
  </sheetViews>
  <sheetFormatPr defaultRowHeight="12.75"/>
  <cols>
    <col min="1" max="1" width="13.5" style="219" customWidth="1"/>
    <col min="2" max="3" width="10.83203125" style="219" customWidth="1"/>
    <col min="4" max="4" width="8.33203125" style="219" customWidth="1"/>
    <col min="5" max="5" width="7.83203125" style="219" customWidth="1"/>
    <col min="6" max="6" width="11" style="219" customWidth="1"/>
    <col min="7" max="7" width="14.6640625" style="219" customWidth="1"/>
    <col min="8" max="8" width="12.6640625" style="219" customWidth="1"/>
    <col min="9" max="9" width="10.6640625" style="219" customWidth="1"/>
    <col min="10" max="254" width="9.83203125" style="219" customWidth="1"/>
    <col min="255" max="16384" width="9.33203125" style="219"/>
  </cols>
  <sheetData>
    <row r="1" spans="1:9">
      <c r="A1" s="246" t="s">
        <v>394</v>
      </c>
      <c r="B1" s="243"/>
      <c r="C1" s="243"/>
      <c r="D1" s="243"/>
      <c r="E1" s="243"/>
      <c r="F1" s="243"/>
      <c r="G1" s="243"/>
      <c r="H1" s="244"/>
      <c r="I1" s="243"/>
    </row>
    <row r="2" spans="1:9" ht="13.5" customHeight="1">
      <c r="A2" s="246" t="s">
        <v>50</v>
      </c>
      <c r="B2" s="243"/>
      <c r="C2" s="243"/>
      <c r="D2" s="243"/>
      <c r="E2" s="243"/>
      <c r="F2" s="243"/>
      <c r="G2" s="243"/>
      <c r="H2" s="244"/>
      <c r="I2" s="243"/>
    </row>
    <row r="3" spans="1:9" ht="13.5" customHeight="1">
      <c r="A3" s="246" t="s">
        <v>393</v>
      </c>
      <c r="B3" s="243"/>
      <c r="C3" s="243"/>
      <c r="D3" s="243"/>
      <c r="E3" s="243"/>
      <c r="F3" s="243"/>
      <c r="G3" s="243"/>
      <c r="H3" s="244"/>
      <c r="I3" s="243"/>
    </row>
    <row r="4" spans="1:9">
      <c r="A4" s="245" t="s">
        <v>539</v>
      </c>
      <c r="B4" s="243"/>
      <c r="C4" s="243"/>
      <c r="D4" s="243"/>
      <c r="E4" s="243"/>
      <c r="F4" s="243"/>
      <c r="G4" s="243"/>
      <c r="H4" s="244"/>
      <c r="I4" s="243"/>
    </row>
    <row r="5" spans="1:9">
      <c r="E5" s="242"/>
      <c r="H5" s="241"/>
    </row>
    <row r="6" spans="1:9" ht="44.25" customHeight="1">
      <c r="A6" s="240"/>
      <c r="B6" s="239" t="s">
        <v>392</v>
      </c>
      <c r="C6" s="238"/>
      <c r="D6" s="238"/>
      <c r="E6" s="238"/>
      <c r="F6" s="238"/>
      <c r="G6" s="238"/>
      <c r="H6" s="237"/>
      <c r="I6" s="236" t="s">
        <v>391</v>
      </c>
    </row>
    <row r="7" spans="1:9" ht="36.75" customHeight="1">
      <c r="A7" s="235" t="s">
        <v>390</v>
      </c>
      <c r="B7" s="234" t="s">
        <v>389</v>
      </c>
      <c r="C7" s="234" t="s">
        <v>388</v>
      </c>
      <c r="D7" s="234" t="s">
        <v>210</v>
      </c>
      <c r="E7" s="233" t="s">
        <v>387</v>
      </c>
      <c r="F7" s="234" t="s">
        <v>80</v>
      </c>
      <c r="G7" s="234" t="s">
        <v>79</v>
      </c>
      <c r="H7" s="233" t="s">
        <v>171</v>
      </c>
      <c r="I7" s="232" t="s">
        <v>386</v>
      </c>
    </row>
    <row r="8" spans="1:9" s="229" customFormat="1" ht="31.5" customHeight="1">
      <c r="A8" s="231" t="s">
        <v>26</v>
      </c>
      <c r="B8" s="230">
        <f t="shared" ref="B8:B23" si="0">SUM(C8:H8)</f>
        <v>599086</v>
      </c>
      <c r="C8" s="230">
        <f t="shared" ref="C8:I8" si="1">SUM(C9:C23)</f>
        <v>120285</v>
      </c>
      <c r="D8" s="230">
        <f t="shared" si="1"/>
        <v>4824</v>
      </c>
      <c r="E8" s="230">
        <f t="shared" si="1"/>
        <v>239</v>
      </c>
      <c r="F8" s="230">
        <f t="shared" si="1"/>
        <v>196848</v>
      </c>
      <c r="G8" s="230">
        <f t="shared" si="1"/>
        <v>123466</v>
      </c>
      <c r="H8" s="230">
        <f t="shared" si="1"/>
        <v>153424</v>
      </c>
      <c r="I8" s="230">
        <f t="shared" si="1"/>
        <v>98842</v>
      </c>
    </row>
    <row r="9" spans="1:9">
      <c r="A9" s="228" t="s">
        <v>385</v>
      </c>
      <c r="B9" s="256">
        <f t="shared" si="0"/>
        <v>162</v>
      </c>
      <c r="C9" s="256">
        <v>162</v>
      </c>
      <c r="D9" s="256">
        <v>0</v>
      </c>
      <c r="E9" s="256">
        <v>0</v>
      </c>
      <c r="F9" s="256">
        <v>0</v>
      </c>
      <c r="G9" s="256">
        <v>0</v>
      </c>
      <c r="H9" s="256">
        <v>0</v>
      </c>
      <c r="I9" s="256">
        <v>0</v>
      </c>
    </row>
    <row r="10" spans="1:9">
      <c r="A10" s="228" t="s">
        <v>384</v>
      </c>
      <c r="B10" s="256">
        <f t="shared" si="0"/>
        <v>16253</v>
      </c>
      <c r="C10" s="256">
        <v>12505</v>
      </c>
      <c r="D10" s="256">
        <v>30</v>
      </c>
      <c r="E10" s="256">
        <v>5</v>
      </c>
      <c r="F10" s="256">
        <v>3397</v>
      </c>
      <c r="G10" s="256">
        <v>316</v>
      </c>
      <c r="H10" s="256">
        <v>0</v>
      </c>
      <c r="I10" s="256">
        <v>50</v>
      </c>
    </row>
    <row r="11" spans="1:9">
      <c r="A11" s="228" t="s">
        <v>383</v>
      </c>
      <c r="B11" s="256">
        <f t="shared" si="0"/>
        <v>55990</v>
      </c>
      <c r="C11" s="256">
        <v>30180</v>
      </c>
      <c r="D11" s="256">
        <v>98</v>
      </c>
      <c r="E11" s="256">
        <v>53</v>
      </c>
      <c r="F11" s="256">
        <v>14990</v>
      </c>
      <c r="G11" s="256">
        <v>10372</v>
      </c>
      <c r="H11" s="256">
        <v>297</v>
      </c>
      <c r="I11" s="256">
        <v>3122</v>
      </c>
    </row>
    <row r="12" spans="1:9">
      <c r="A12" s="228" t="s">
        <v>382</v>
      </c>
      <c r="B12" s="256">
        <f t="shared" si="0"/>
        <v>63257</v>
      </c>
      <c r="C12" s="256">
        <v>24404</v>
      </c>
      <c r="D12" s="256">
        <v>123</v>
      </c>
      <c r="E12" s="256">
        <v>34</v>
      </c>
      <c r="F12" s="256">
        <v>14585</v>
      </c>
      <c r="G12" s="256">
        <v>19248</v>
      </c>
      <c r="H12" s="256">
        <v>4863</v>
      </c>
      <c r="I12" s="256">
        <v>8805</v>
      </c>
    </row>
    <row r="13" spans="1:9">
      <c r="A13" s="228" t="s">
        <v>381</v>
      </c>
      <c r="B13" s="256">
        <f t="shared" si="0"/>
        <v>53844</v>
      </c>
      <c r="C13" s="256">
        <v>15519</v>
      </c>
      <c r="D13" s="256">
        <v>162</v>
      </c>
      <c r="E13" s="256">
        <v>8</v>
      </c>
      <c r="F13" s="256">
        <v>13480</v>
      </c>
      <c r="G13" s="256">
        <v>13361</v>
      </c>
      <c r="H13" s="256">
        <v>11314</v>
      </c>
      <c r="I13" s="256">
        <v>11553</v>
      </c>
    </row>
    <row r="14" spans="1:9">
      <c r="A14" s="228" t="s">
        <v>380</v>
      </c>
      <c r="B14" s="256">
        <f t="shared" si="0"/>
        <v>48020</v>
      </c>
      <c r="C14" s="256">
        <v>10720</v>
      </c>
      <c r="D14" s="256">
        <v>187</v>
      </c>
      <c r="E14" s="256">
        <v>6</v>
      </c>
      <c r="F14" s="256">
        <v>12949</v>
      </c>
      <c r="G14" s="256">
        <v>9544</v>
      </c>
      <c r="H14" s="256">
        <v>14614</v>
      </c>
      <c r="I14" s="256">
        <v>10195</v>
      </c>
    </row>
    <row r="15" spans="1:9">
      <c r="A15" s="228" t="s">
        <v>379</v>
      </c>
      <c r="B15" s="256">
        <f t="shared" si="0"/>
        <v>53699</v>
      </c>
      <c r="C15" s="256">
        <v>8982</v>
      </c>
      <c r="D15" s="256">
        <v>255</v>
      </c>
      <c r="E15" s="256">
        <v>7</v>
      </c>
      <c r="F15" s="256">
        <v>15592</v>
      </c>
      <c r="G15" s="256">
        <v>9504</v>
      </c>
      <c r="H15" s="256">
        <v>19359</v>
      </c>
      <c r="I15" s="256">
        <v>11136</v>
      </c>
    </row>
    <row r="16" spans="1:9">
      <c r="A16" s="228" t="s">
        <v>378</v>
      </c>
      <c r="B16" s="256">
        <f t="shared" si="0"/>
        <v>54363</v>
      </c>
      <c r="C16" s="256">
        <v>4915</v>
      </c>
      <c r="D16" s="256">
        <v>468</v>
      </c>
      <c r="E16" s="256">
        <v>9</v>
      </c>
      <c r="F16" s="256">
        <v>16661</v>
      </c>
      <c r="G16" s="256">
        <v>8704</v>
      </c>
      <c r="H16" s="256">
        <v>23606</v>
      </c>
      <c r="I16" s="256">
        <v>10779</v>
      </c>
    </row>
    <row r="17" spans="1:10">
      <c r="A17" s="228" t="s">
        <v>377</v>
      </c>
      <c r="B17" s="256">
        <f t="shared" si="0"/>
        <v>64158</v>
      </c>
      <c r="C17" s="256">
        <v>4742</v>
      </c>
      <c r="D17" s="256">
        <v>669</v>
      </c>
      <c r="E17" s="256">
        <v>18</v>
      </c>
      <c r="F17" s="256">
        <v>22808</v>
      </c>
      <c r="G17" s="256">
        <v>10141</v>
      </c>
      <c r="H17" s="256">
        <v>25780</v>
      </c>
      <c r="I17" s="256">
        <v>10078</v>
      </c>
    </row>
    <row r="18" spans="1:10">
      <c r="A18" s="228" t="s">
        <v>376</v>
      </c>
      <c r="B18" s="256">
        <f t="shared" si="0"/>
        <v>64940</v>
      </c>
      <c r="C18" s="256">
        <v>3529</v>
      </c>
      <c r="D18" s="256">
        <v>885</v>
      </c>
      <c r="E18" s="256">
        <v>22</v>
      </c>
      <c r="F18" s="256">
        <v>26870</v>
      </c>
      <c r="G18" s="256">
        <v>11111</v>
      </c>
      <c r="H18" s="256">
        <v>22523</v>
      </c>
      <c r="I18" s="256">
        <v>9517</v>
      </c>
    </row>
    <row r="19" spans="1:10">
      <c r="A19" s="228" t="s">
        <v>375</v>
      </c>
      <c r="B19" s="256">
        <f t="shared" si="0"/>
        <v>52883</v>
      </c>
      <c r="C19" s="256">
        <v>2225</v>
      </c>
      <c r="D19" s="256">
        <v>807</v>
      </c>
      <c r="E19" s="256">
        <v>32</v>
      </c>
      <c r="F19" s="256">
        <v>23655</v>
      </c>
      <c r="G19" s="256">
        <v>10862</v>
      </c>
      <c r="H19" s="256">
        <v>15302</v>
      </c>
      <c r="I19" s="256">
        <v>8243</v>
      </c>
    </row>
    <row r="20" spans="1:10">
      <c r="A20" s="228" t="s">
        <v>374</v>
      </c>
      <c r="B20" s="256">
        <f t="shared" si="0"/>
        <v>39917</v>
      </c>
      <c r="C20" s="256">
        <v>1357</v>
      </c>
      <c r="D20" s="256">
        <v>593</v>
      </c>
      <c r="E20" s="256">
        <v>17</v>
      </c>
      <c r="F20" s="256">
        <v>17460</v>
      </c>
      <c r="G20" s="256">
        <v>10862</v>
      </c>
      <c r="H20" s="256">
        <v>9628</v>
      </c>
      <c r="I20" s="256">
        <v>7506</v>
      </c>
    </row>
    <row r="21" spans="1:10">
      <c r="A21" s="228" t="s">
        <v>373</v>
      </c>
      <c r="B21" s="256">
        <f t="shared" si="0"/>
        <v>18306</v>
      </c>
      <c r="C21" s="256">
        <v>686</v>
      </c>
      <c r="D21" s="256">
        <v>349</v>
      </c>
      <c r="E21" s="256">
        <v>16</v>
      </c>
      <c r="F21" s="256">
        <v>8287</v>
      </c>
      <c r="G21" s="256">
        <v>5146</v>
      </c>
      <c r="H21" s="256">
        <v>3822</v>
      </c>
      <c r="I21" s="256">
        <v>4358</v>
      </c>
    </row>
    <row r="22" spans="1:10">
      <c r="A22" s="228" t="s">
        <v>372</v>
      </c>
      <c r="B22" s="256">
        <f t="shared" si="0"/>
        <v>8448</v>
      </c>
      <c r="C22" s="256">
        <v>217</v>
      </c>
      <c r="D22" s="256">
        <v>140</v>
      </c>
      <c r="E22" s="256">
        <v>5</v>
      </c>
      <c r="F22" s="256">
        <v>3876</v>
      </c>
      <c r="G22" s="256">
        <v>2643</v>
      </c>
      <c r="H22" s="256">
        <v>1567</v>
      </c>
      <c r="I22" s="256">
        <v>2185</v>
      </c>
    </row>
    <row r="23" spans="1:10" ht="24.75" customHeight="1">
      <c r="A23" s="227" t="s">
        <v>371</v>
      </c>
      <c r="B23" s="254">
        <f t="shared" si="0"/>
        <v>4846</v>
      </c>
      <c r="C23" s="254">
        <v>142</v>
      </c>
      <c r="D23" s="254">
        <v>58</v>
      </c>
      <c r="E23" s="254">
        <v>7</v>
      </c>
      <c r="F23" s="254">
        <v>2238</v>
      </c>
      <c r="G23" s="254">
        <v>1652</v>
      </c>
      <c r="H23" s="254">
        <v>749</v>
      </c>
      <c r="I23" s="254">
        <v>1315</v>
      </c>
      <c r="J23" s="226"/>
    </row>
    <row r="24" spans="1:10" ht="12" customHeight="1">
      <c r="B24" s="220"/>
      <c r="C24" s="220"/>
      <c r="D24" s="220"/>
      <c r="E24" s="220"/>
      <c r="F24" s="220"/>
      <c r="G24" s="220"/>
      <c r="H24" s="220"/>
      <c r="I24" s="220"/>
    </row>
    <row r="25" spans="1:10" s="223" customFormat="1">
      <c r="A25" s="225" t="s">
        <v>370</v>
      </c>
      <c r="J25" s="224"/>
    </row>
    <row r="26" spans="1:10" s="223" customFormat="1">
      <c r="A26" s="225" t="s">
        <v>369</v>
      </c>
      <c r="J26" s="224"/>
    </row>
    <row r="27" spans="1:10" s="223" customFormat="1">
      <c r="A27" s="225" t="s">
        <v>368</v>
      </c>
      <c r="J27" s="224"/>
    </row>
    <row r="28" spans="1:10">
      <c r="A28" s="222" t="s">
        <v>367</v>
      </c>
    </row>
    <row r="29" spans="1:10">
      <c r="A29" s="221" t="s">
        <v>366</v>
      </c>
    </row>
    <row r="33" spans="9:10">
      <c r="I33" s="220"/>
      <c r="J33" s="220"/>
    </row>
    <row r="34" spans="9:10">
      <c r="I34" s="220"/>
      <c r="J34" s="220"/>
    </row>
    <row r="55" spans="2:10">
      <c r="I55" s="220"/>
      <c r="J55" s="220"/>
    </row>
    <row r="63" spans="2:10">
      <c r="B63" s="220"/>
      <c r="C63" s="220"/>
      <c r="D63" s="220"/>
      <c r="E63" s="220"/>
      <c r="F63" s="220"/>
      <c r="G63" s="220"/>
      <c r="H63" s="220"/>
    </row>
    <row r="64" spans="2:10">
      <c r="B64" s="220"/>
      <c r="C64" s="220"/>
      <c r="D64" s="220"/>
      <c r="E64" s="220"/>
      <c r="F64" s="220"/>
      <c r="G64" s="220"/>
      <c r="H64" s="220"/>
    </row>
    <row r="66" spans="2:6">
      <c r="B66" s="220"/>
      <c r="C66" s="220"/>
      <c r="D66" s="220"/>
      <c r="F66" s="220"/>
    </row>
    <row r="84" spans="2:8">
      <c r="B84" s="220"/>
      <c r="C84" s="220"/>
      <c r="D84" s="220"/>
      <c r="F84" s="220"/>
    </row>
    <row r="85" spans="2:8">
      <c r="B85" s="220"/>
      <c r="C85" s="220"/>
      <c r="D85" s="220"/>
      <c r="E85" s="220"/>
      <c r="F85" s="220"/>
      <c r="G85" s="220"/>
      <c r="H85" s="220"/>
    </row>
  </sheetData>
  <pageMargins left="0.7" right="0.46" top="0.75" bottom="0.75" header="0.3" footer="0.3"/>
  <pageSetup firstPageNumber="17" orientation="portrait" useFirstPageNumber="1" verticalDpi="597" r:id="rId1"/>
  <headerFooter>
    <oddFooter>&amp;C&amp;P of 31</oddFooter>
  </headerFooter>
  <ignoredErrors>
    <ignoredError sqref="B9:B23"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3"/>
  <sheetViews>
    <sheetView showGridLines="0" zoomScaleNormal="100" workbookViewId="0">
      <selection activeCell="K1" sqref="K1"/>
    </sheetView>
  </sheetViews>
  <sheetFormatPr defaultRowHeight="12.75"/>
  <cols>
    <col min="1" max="1" width="13.6640625" style="247" customWidth="1"/>
    <col min="2" max="3" width="9.83203125" style="247" customWidth="1"/>
    <col min="4" max="4" width="8" style="247" customWidth="1"/>
    <col min="5" max="5" width="7.83203125" style="247" customWidth="1"/>
    <col min="6" max="6" width="10.1640625" style="247" customWidth="1"/>
    <col min="7" max="7" width="14.83203125" style="247" customWidth="1"/>
    <col min="8" max="8" width="12.33203125" style="247" customWidth="1"/>
    <col min="9" max="9" width="11.5" style="247" customWidth="1"/>
    <col min="10" max="254" width="9.83203125" style="247" customWidth="1"/>
    <col min="255" max="16384" width="9.33203125" style="247"/>
  </cols>
  <sheetData>
    <row r="1" spans="1:9">
      <c r="A1" s="245" t="s">
        <v>396</v>
      </c>
      <c r="B1" s="270"/>
      <c r="C1" s="270"/>
      <c r="D1" s="270"/>
      <c r="E1" s="270"/>
      <c r="F1" s="270"/>
      <c r="G1" s="270"/>
      <c r="H1" s="271"/>
      <c r="I1" s="270"/>
    </row>
    <row r="2" spans="1:9" ht="13.5" customHeight="1">
      <c r="A2" s="245" t="s">
        <v>395</v>
      </c>
      <c r="B2" s="270"/>
      <c r="C2" s="270"/>
      <c r="D2" s="270"/>
      <c r="E2" s="270"/>
      <c r="F2" s="270"/>
      <c r="G2" s="270"/>
      <c r="H2" s="271"/>
      <c r="I2" s="270"/>
    </row>
    <row r="3" spans="1:9" ht="13.5" customHeight="1">
      <c r="A3" s="245" t="s">
        <v>393</v>
      </c>
      <c r="B3" s="270"/>
      <c r="C3" s="270"/>
      <c r="D3" s="270"/>
      <c r="E3" s="270"/>
      <c r="F3" s="270"/>
      <c r="G3" s="270"/>
      <c r="H3" s="271"/>
      <c r="I3" s="270"/>
    </row>
    <row r="4" spans="1:9">
      <c r="A4" s="245" t="s">
        <v>539</v>
      </c>
      <c r="B4" s="270"/>
      <c r="C4" s="270"/>
      <c r="D4" s="270"/>
      <c r="E4" s="270"/>
      <c r="F4" s="270"/>
      <c r="G4" s="270"/>
      <c r="H4" s="271"/>
      <c r="I4" s="270"/>
    </row>
    <row r="5" spans="1:9">
      <c r="H5" s="269"/>
    </row>
    <row r="6" spans="1:9" ht="44.25" customHeight="1">
      <c r="A6" s="268"/>
      <c r="B6" s="267" t="s">
        <v>392</v>
      </c>
      <c r="C6" s="266"/>
      <c r="D6" s="266"/>
      <c r="E6" s="266"/>
      <c r="F6" s="266"/>
      <c r="G6" s="266"/>
      <c r="H6" s="265"/>
      <c r="I6" s="264" t="s">
        <v>391</v>
      </c>
    </row>
    <row r="7" spans="1:9" ht="36.75" customHeight="1">
      <c r="A7" s="263" t="s">
        <v>390</v>
      </c>
      <c r="B7" s="262" t="s">
        <v>389</v>
      </c>
      <c r="C7" s="262" t="s">
        <v>388</v>
      </c>
      <c r="D7" s="262" t="s">
        <v>210</v>
      </c>
      <c r="E7" s="261" t="s">
        <v>387</v>
      </c>
      <c r="F7" s="262" t="s">
        <v>80</v>
      </c>
      <c r="G7" s="262" t="s">
        <v>79</v>
      </c>
      <c r="H7" s="261" t="s">
        <v>171</v>
      </c>
      <c r="I7" s="260" t="s">
        <v>386</v>
      </c>
    </row>
    <row r="8" spans="1:9" ht="32.25" customHeight="1">
      <c r="A8" s="259" t="s">
        <v>26</v>
      </c>
      <c r="B8" s="258">
        <f t="shared" ref="B8:B23" si="0">SUM(C8:H8)</f>
        <v>39621</v>
      </c>
      <c r="C8" s="258">
        <f t="shared" ref="C8:I8" si="1">SUM(C9:C23)</f>
        <v>14405</v>
      </c>
      <c r="D8" s="258">
        <f t="shared" si="1"/>
        <v>174</v>
      </c>
      <c r="E8" s="258">
        <f t="shared" si="1"/>
        <v>17</v>
      </c>
      <c r="F8" s="258">
        <f t="shared" si="1"/>
        <v>11909</v>
      </c>
      <c r="G8" s="258">
        <f t="shared" si="1"/>
        <v>6911</v>
      </c>
      <c r="H8" s="258">
        <f t="shared" si="1"/>
        <v>6205</v>
      </c>
      <c r="I8" s="258">
        <f t="shared" si="1"/>
        <v>6386</v>
      </c>
    </row>
    <row r="9" spans="1:9">
      <c r="A9" s="257" t="s">
        <v>385</v>
      </c>
      <c r="B9" s="256">
        <f t="shared" si="0"/>
        <v>27</v>
      </c>
      <c r="C9" s="256">
        <v>27</v>
      </c>
      <c r="D9" s="256">
        <v>0</v>
      </c>
      <c r="E9" s="256">
        <v>0</v>
      </c>
      <c r="F9" s="256">
        <v>0</v>
      </c>
      <c r="G9" s="256">
        <v>0</v>
      </c>
      <c r="H9" s="256">
        <v>0</v>
      </c>
      <c r="I9" s="256">
        <v>0</v>
      </c>
    </row>
    <row r="10" spans="1:9">
      <c r="A10" s="257" t="s">
        <v>384</v>
      </c>
      <c r="B10" s="256">
        <f t="shared" si="0"/>
        <v>2223</v>
      </c>
      <c r="C10" s="256">
        <v>1826</v>
      </c>
      <c r="D10" s="256">
        <v>9</v>
      </c>
      <c r="E10" s="256">
        <v>1</v>
      </c>
      <c r="F10" s="256">
        <v>367</v>
      </c>
      <c r="G10" s="256">
        <v>20</v>
      </c>
      <c r="H10" s="256">
        <v>0</v>
      </c>
      <c r="I10" s="256">
        <v>4</v>
      </c>
    </row>
    <row r="11" spans="1:9">
      <c r="A11" s="257" t="s">
        <v>383</v>
      </c>
      <c r="B11" s="256">
        <f t="shared" si="0"/>
        <v>6406</v>
      </c>
      <c r="C11" s="256">
        <v>4034</v>
      </c>
      <c r="D11" s="256">
        <v>18</v>
      </c>
      <c r="E11" s="256">
        <v>4</v>
      </c>
      <c r="F11" s="256">
        <v>1486</v>
      </c>
      <c r="G11" s="256">
        <v>848</v>
      </c>
      <c r="H11" s="256">
        <v>16</v>
      </c>
      <c r="I11" s="256">
        <v>270</v>
      </c>
    </row>
    <row r="12" spans="1:9">
      <c r="A12" s="257" t="s">
        <v>382</v>
      </c>
      <c r="B12" s="256">
        <f t="shared" si="0"/>
        <v>5496</v>
      </c>
      <c r="C12" s="256">
        <v>2669</v>
      </c>
      <c r="D12" s="256">
        <v>8</v>
      </c>
      <c r="E12" s="256">
        <v>4</v>
      </c>
      <c r="F12" s="256">
        <v>1184</v>
      </c>
      <c r="G12" s="256">
        <v>1327</v>
      </c>
      <c r="H12" s="256">
        <v>304</v>
      </c>
      <c r="I12" s="256">
        <v>719</v>
      </c>
    </row>
    <row r="13" spans="1:9">
      <c r="A13" s="257" t="s">
        <v>381</v>
      </c>
      <c r="B13" s="256">
        <f t="shared" si="0"/>
        <v>4299</v>
      </c>
      <c r="C13" s="256">
        <v>1704</v>
      </c>
      <c r="D13" s="256">
        <v>6</v>
      </c>
      <c r="E13" s="256">
        <v>2</v>
      </c>
      <c r="F13" s="256">
        <v>914</v>
      </c>
      <c r="G13" s="256">
        <v>929</v>
      </c>
      <c r="H13" s="256">
        <v>744</v>
      </c>
      <c r="I13" s="256">
        <v>1023</v>
      </c>
    </row>
    <row r="14" spans="1:9">
      <c r="A14" s="257" t="s">
        <v>380</v>
      </c>
      <c r="B14" s="256">
        <f t="shared" si="0"/>
        <v>3552</v>
      </c>
      <c r="C14" s="256">
        <v>1213</v>
      </c>
      <c r="D14" s="256">
        <v>3</v>
      </c>
      <c r="E14" s="256">
        <v>0</v>
      </c>
      <c r="F14" s="256">
        <v>767</v>
      </c>
      <c r="G14" s="256">
        <v>602</v>
      </c>
      <c r="H14" s="256">
        <v>967</v>
      </c>
      <c r="I14" s="256">
        <v>846</v>
      </c>
    </row>
    <row r="15" spans="1:9">
      <c r="A15" s="257" t="s">
        <v>379</v>
      </c>
      <c r="B15" s="256">
        <f t="shared" si="0"/>
        <v>3410</v>
      </c>
      <c r="C15" s="256">
        <v>1052</v>
      </c>
      <c r="D15" s="256">
        <v>6</v>
      </c>
      <c r="E15" s="256">
        <v>0</v>
      </c>
      <c r="F15" s="256">
        <v>862</v>
      </c>
      <c r="G15" s="256">
        <v>474</v>
      </c>
      <c r="H15" s="256">
        <v>1016</v>
      </c>
      <c r="I15" s="256">
        <v>878</v>
      </c>
    </row>
    <row r="16" spans="1:9">
      <c r="A16" s="257" t="s">
        <v>378</v>
      </c>
      <c r="B16" s="256">
        <f t="shared" si="0"/>
        <v>2832</v>
      </c>
      <c r="C16" s="256">
        <v>526</v>
      </c>
      <c r="D16" s="256">
        <v>18</v>
      </c>
      <c r="E16" s="256">
        <v>0</v>
      </c>
      <c r="F16" s="256">
        <v>852</v>
      </c>
      <c r="G16" s="256">
        <v>405</v>
      </c>
      <c r="H16" s="256">
        <v>1031</v>
      </c>
      <c r="I16" s="256">
        <v>707</v>
      </c>
    </row>
    <row r="17" spans="1:10">
      <c r="A17" s="257" t="s">
        <v>377</v>
      </c>
      <c r="B17" s="256">
        <f t="shared" si="0"/>
        <v>3316</v>
      </c>
      <c r="C17" s="256">
        <v>561</v>
      </c>
      <c r="D17" s="256">
        <v>27</v>
      </c>
      <c r="E17" s="256">
        <v>0</v>
      </c>
      <c r="F17" s="256">
        <v>1224</v>
      </c>
      <c r="G17" s="256">
        <v>500</v>
      </c>
      <c r="H17" s="256">
        <v>1004</v>
      </c>
      <c r="I17" s="256">
        <v>619</v>
      </c>
    </row>
    <row r="18" spans="1:10">
      <c r="A18" s="257" t="s">
        <v>376</v>
      </c>
      <c r="B18" s="256">
        <f t="shared" si="0"/>
        <v>3172</v>
      </c>
      <c r="C18" s="256">
        <v>411</v>
      </c>
      <c r="D18" s="256">
        <v>34</v>
      </c>
      <c r="E18" s="256">
        <v>0</v>
      </c>
      <c r="F18" s="256">
        <v>1531</v>
      </c>
      <c r="G18" s="256">
        <v>535</v>
      </c>
      <c r="H18" s="256">
        <v>661</v>
      </c>
      <c r="I18" s="256">
        <v>538</v>
      </c>
    </row>
    <row r="19" spans="1:10">
      <c r="A19" s="257" t="s">
        <v>375</v>
      </c>
      <c r="B19" s="256">
        <f t="shared" si="0"/>
        <v>2445</v>
      </c>
      <c r="C19" s="256">
        <v>215</v>
      </c>
      <c r="D19" s="256">
        <v>22</v>
      </c>
      <c r="E19" s="256">
        <v>2</v>
      </c>
      <c r="F19" s="256">
        <v>1297</v>
      </c>
      <c r="G19" s="256">
        <v>626</v>
      </c>
      <c r="H19" s="256">
        <v>283</v>
      </c>
      <c r="I19" s="256">
        <v>366</v>
      </c>
    </row>
    <row r="20" spans="1:10">
      <c r="A20" s="257" t="s">
        <v>374</v>
      </c>
      <c r="B20" s="256">
        <f t="shared" si="0"/>
        <v>1598</v>
      </c>
      <c r="C20" s="256">
        <v>110</v>
      </c>
      <c r="D20" s="256">
        <v>12</v>
      </c>
      <c r="E20" s="256">
        <v>1</v>
      </c>
      <c r="F20" s="256">
        <v>929</v>
      </c>
      <c r="G20" s="256">
        <v>431</v>
      </c>
      <c r="H20" s="256">
        <v>115</v>
      </c>
      <c r="I20" s="256">
        <v>224</v>
      </c>
    </row>
    <row r="21" spans="1:10">
      <c r="A21" s="257" t="s">
        <v>373</v>
      </c>
      <c r="B21" s="256">
        <f t="shared" si="0"/>
        <v>522</v>
      </c>
      <c r="C21" s="256">
        <v>43</v>
      </c>
      <c r="D21" s="256">
        <v>8</v>
      </c>
      <c r="E21" s="256">
        <v>3</v>
      </c>
      <c r="F21" s="256">
        <v>319</v>
      </c>
      <c r="G21" s="256">
        <v>116</v>
      </c>
      <c r="H21" s="256">
        <v>33</v>
      </c>
      <c r="I21" s="256">
        <v>106</v>
      </c>
    </row>
    <row r="22" spans="1:10">
      <c r="A22" s="257" t="s">
        <v>372</v>
      </c>
      <c r="B22" s="256">
        <f t="shared" si="0"/>
        <v>203</v>
      </c>
      <c r="C22" s="256">
        <v>8</v>
      </c>
      <c r="D22" s="256">
        <v>1</v>
      </c>
      <c r="E22" s="256">
        <v>0</v>
      </c>
      <c r="F22" s="256">
        <v>126</v>
      </c>
      <c r="G22" s="256">
        <v>49</v>
      </c>
      <c r="H22" s="256">
        <v>19</v>
      </c>
      <c r="I22" s="256">
        <v>45</v>
      </c>
    </row>
    <row r="23" spans="1:10" ht="24" customHeight="1">
      <c r="A23" s="255" t="s">
        <v>371</v>
      </c>
      <c r="B23" s="254">
        <f t="shared" si="0"/>
        <v>120</v>
      </c>
      <c r="C23" s="254">
        <v>6</v>
      </c>
      <c r="D23" s="254">
        <v>2</v>
      </c>
      <c r="E23" s="254">
        <v>0</v>
      </c>
      <c r="F23" s="254">
        <v>51</v>
      </c>
      <c r="G23" s="254">
        <v>49</v>
      </c>
      <c r="H23" s="254">
        <v>12</v>
      </c>
      <c r="I23" s="254">
        <v>41</v>
      </c>
    </row>
    <row r="24" spans="1:10" ht="12" customHeight="1">
      <c r="B24" s="248"/>
      <c r="C24" s="248"/>
      <c r="D24" s="248"/>
      <c r="E24" s="248"/>
      <c r="F24" s="248"/>
      <c r="G24" s="248"/>
      <c r="H24" s="248"/>
      <c r="I24" s="248"/>
    </row>
    <row r="25" spans="1:10" s="251" customFormat="1">
      <c r="A25" s="253" t="s">
        <v>370</v>
      </c>
      <c r="J25" s="252"/>
    </row>
    <row r="26" spans="1:10" s="251" customFormat="1">
      <c r="A26" s="253" t="s">
        <v>369</v>
      </c>
      <c r="J26" s="252"/>
    </row>
    <row r="27" spans="1:10" s="251" customFormat="1">
      <c r="A27" s="253" t="s">
        <v>368</v>
      </c>
      <c r="J27" s="252"/>
    </row>
    <row r="28" spans="1:10">
      <c r="A28" s="250" t="s">
        <v>367</v>
      </c>
    </row>
    <row r="29" spans="1:10">
      <c r="A29" s="249" t="s">
        <v>366</v>
      </c>
    </row>
    <row r="41" spans="9:10">
      <c r="I41" s="248"/>
      <c r="J41" s="248"/>
    </row>
    <row r="42" spans="9:10">
      <c r="I42" s="248"/>
      <c r="J42" s="248"/>
    </row>
    <row r="63" spans="9:10">
      <c r="I63" s="248"/>
      <c r="J63" s="248"/>
    </row>
    <row r="71" spans="2:8">
      <c r="B71" s="248"/>
      <c r="C71" s="248"/>
      <c r="D71" s="248"/>
      <c r="E71" s="248"/>
      <c r="F71" s="248"/>
      <c r="G71" s="248"/>
      <c r="H71" s="248"/>
    </row>
    <row r="72" spans="2:8">
      <c r="B72" s="248"/>
      <c r="C72" s="248"/>
      <c r="D72" s="248"/>
      <c r="E72" s="248"/>
      <c r="F72" s="248"/>
      <c r="G72" s="248"/>
      <c r="H72" s="248"/>
    </row>
    <row r="74" spans="2:8">
      <c r="B74" s="248"/>
      <c r="C74" s="248"/>
      <c r="D74" s="248"/>
      <c r="F74" s="248"/>
    </row>
    <row r="92" spans="2:8">
      <c r="B92" s="248"/>
      <c r="C92" s="248"/>
      <c r="D92" s="248"/>
      <c r="F92" s="248"/>
    </row>
    <row r="93" spans="2:8">
      <c r="B93" s="248"/>
      <c r="C93" s="248"/>
      <c r="D93" s="248"/>
      <c r="E93" s="248"/>
      <c r="F93" s="248"/>
      <c r="G93" s="248"/>
      <c r="H93" s="248"/>
    </row>
  </sheetData>
  <pageMargins left="0.7" right="0.46" top="0.75" bottom="0.75" header="0.3" footer="0.3"/>
  <pageSetup firstPageNumber="18" orientation="portrait" useFirstPageNumber="1" verticalDpi="597" r:id="rId1"/>
  <headerFooter>
    <oddFooter>&amp;C&amp;P of 31</oddFooter>
  </headerFooter>
  <ignoredErrors>
    <ignoredError sqref="B9:B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2"/>
  <sheetViews>
    <sheetView showGridLines="0" zoomScaleNormal="100" workbookViewId="0">
      <selection activeCell="J1" sqref="J1"/>
    </sheetView>
  </sheetViews>
  <sheetFormatPr defaultRowHeight="12.75"/>
  <cols>
    <col min="1" max="1" width="11.33203125" style="247" customWidth="1"/>
    <col min="2" max="2" width="11.6640625" style="247" customWidth="1"/>
    <col min="3" max="3" width="10.83203125" style="247" customWidth="1"/>
    <col min="4" max="4" width="10.33203125" style="247" customWidth="1"/>
    <col min="5" max="5" width="10" style="247" customWidth="1"/>
    <col min="6" max="6" width="11.83203125" style="247" customWidth="1"/>
    <col min="7" max="7" width="15.1640625" style="247" customWidth="1"/>
    <col min="8" max="8" width="12.33203125" style="247" customWidth="1"/>
    <col min="9" max="252" width="9.83203125" style="247" customWidth="1"/>
    <col min="253" max="16384" width="9.33203125" style="247"/>
  </cols>
  <sheetData>
    <row r="1" spans="1:8">
      <c r="A1" s="245" t="s">
        <v>406</v>
      </c>
      <c r="B1" s="270"/>
      <c r="C1" s="270"/>
      <c r="D1" s="270"/>
      <c r="E1" s="271"/>
      <c r="F1" s="271"/>
      <c r="G1" s="270"/>
      <c r="H1" s="270"/>
    </row>
    <row r="2" spans="1:8" ht="13.5" customHeight="1">
      <c r="A2" s="245" t="s">
        <v>405</v>
      </c>
      <c r="B2" s="270"/>
      <c r="C2" s="270"/>
      <c r="D2" s="270"/>
      <c r="E2" s="271"/>
      <c r="F2" s="271"/>
      <c r="G2" s="270"/>
      <c r="H2" s="270"/>
    </row>
    <row r="3" spans="1:8">
      <c r="A3" s="171" t="s">
        <v>126</v>
      </c>
      <c r="B3" s="270"/>
      <c r="C3" s="271"/>
      <c r="D3" s="271"/>
      <c r="E3" s="271"/>
      <c r="F3" s="271"/>
      <c r="G3" s="270"/>
      <c r="H3" s="270"/>
    </row>
    <row r="4" spans="1:8">
      <c r="A4" s="283"/>
      <c r="B4" s="283"/>
      <c r="C4" s="283"/>
      <c r="D4" s="283"/>
      <c r="E4" s="283"/>
      <c r="F4" s="269"/>
      <c r="G4" s="283"/>
      <c r="H4" s="283"/>
    </row>
    <row r="5" spans="1:8" ht="44.25" customHeight="1">
      <c r="A5" s="268"/>
      <c r="B5" s="267" t="s">
        <v>392</v>
      </c>
      <c r="C5" s="266"/>
      <c r="D5" s="266"/>
      <c r="E5" s="266"/>
      <c r="F5" s="266"/>
      <c r="G5" s="266"/>
      <c r="H5" s="265"/>
    </row>
    <row r="6" spans="1:8" ht="36.75" customHeight="1">
      <c r="A6" s="282" t="s">
        <v>173</v>
      </c>
      <c r="B6" s="260" t="s">
        <v>404</v>
      </c>
      <c r="C6" s="262" t="s">
        <v>388</v>
      </c>
      <c r="D6" s="262" t="s">
        <v>210</v>
      </c>
      <c r="E6" s="261" t="s">
        <v>387</v>
      </c>
      <c r="F6" s="262" t="s">
        <v>403</v>
      </c>
      <c r="G6" s="262" t="s">
        <v>402</v>
      </c>
      <c r="H6" s="261" t="s">
        <v>401</v>
      </c>
    </row>
    <row r="7" spans="1:8" ht="24" customHeight="1">
      <c r="A7" s="281">
        <v>2013</v>
      </c>
      <c r="B7" s="280">
        <v>44.8</v>
      </c>
      <c r="C7" s="280">
        <v>31.5</v>
      </c>
      <c r="D7" s="280">
        <v>55.2</v>
      </c>
      <c r="E7" s="280">
        <v>44.8</v>
      </c>
      <c r="F7" s="280">
        <v>48.5</v>
      </c>
      <c r="G7" s="280">
        <v>45.4</v>
      </c>
      <c r="H7" s="280">
        <v>49.7</v>
      </c>
    </row>
    <row r="8" spans="1:8">
      <c r="A8" s="281">
        <v>2012</v>
      </c>
      <c r="B8" s="280">
        <v>44.7</v>
      </c>
      <c r="C8" s="280">
        <v>31.5</v>
      </c>
      <c r="D8" s="280">
        <v>54.7</v>
      </c>
      <c r="E8" s="280">
        <v>47.8</v>
      </c>
      <c r="F8" s="280">
        <v>48.3</v>
      </c>
      <c r="G8" s="280">
        <v>44.8</v>
      </c>
      <c r="H8" s="280">
        <v>49.9</v>
      </c>
    </row>
    <row r="9" spans="1:8">
      <c r="A9" s="281">
        <v>2011</v>
      </c>
      <c r="B9" s="280">
        <v>44.4</v>
      </c>
      <c r="C9" s="280">
        <v>31.4</v>
      </c>
      <c r="D9" s="280">
        <v>54.4</v>
      </c>
      <c r="E9" s="280">
        <v>48.8</v>
      </c>
      <c r="F9" s="280">
        <v>47.9</v>
      </c>
      <c r="G9" s="280">
        <v>44.4</v>
      </c>
      <c r="H9" s="280">
        <v>49.7</v>
      </c>
    </row>
    <row r="10" spans="1:8">
      <c r="A10" s="281">
        <v>2010</v>
      </c>
      <c r="B10" s="280">
        <v>44.2</v>
      </c>
      <c r="C10" s="280">
        <v>31.4</v>
      </c>
      <c r="D10" s="280">
        <v>53.8</v>
      </c>
      <c r="E10" s="280">
        <v>50.8</v>
      </c>
      <c r="F10" s="280">
        <v>47.6</v>
      </c>
      <c r="G10" s="280">
        <v>44.2</v>
      </c>
      <c r="H10" s="280">
        <v>49.4</v>
      </c>
    </row>
    <row r="11" spans="1:8">
      <c r="A11" s="281">
        <v>2009</v>
      </c>
      <c r="B11" s="280">
        <v>45.3</v>
      </c>
      <c r="C11" s="279">
        <v>33.5</v>
      </c>
      <c r="D11" s="279">
        <v>53.5</v>
      </c>
      <c r="E11" s="279">
        <v>50.4</v>
      </c>
      <c r="F11" s="280">
        <v>47.1</v>
      </c>
      <c r="G11" s="280">
        <v>44.2</v>
      </c>
      <c r="H11" s="280">
        <v>48.9</v>
      </c>
    </row>
    <row r="12" spans="1:8">
      <c r="A12" s="281">
        <v>2008</v>
      </c>
      <c r="B12" s="280">
        <v>45.1</v>
      </c>
      <c r="C12" s="279">
        <v>33.6</v>
      </c>
      <c r="D12" s="280">
        <v>53.2</v>
      </c>
      <c r="E12" s="280">
        <v>50.1</v>
      </c>
      <c r="F12" s="280">
        <v>46.9</v>
      </c>
      <c r="G12" s="280">
        <v>44.8</v>
      </c>
      <c r="H12" s="280">
        <v>48.5</v>
      </c>
    </row>
    <row r="13" spans="1:8">
      <c r="A13" s="281">
        <v>2007</v>
      </c>
      <c r="B13" s="280">
        <v>45.7</v>
      </c>
      <c r="C13" s="279">
        <v>34</v>
      </c>
      <c r="D13" s="280">
        <v>52.9</v>
      </c>
      <c r="E13" s="280">
        <v>52.4</v>
      </c>
      <c r="F13" s="279">
        <v>48</v>
      </c>
      <c r="G13" s="280">
        <v>46.1</v>
      </c>
      <c r="H13" s="280">
        <v>48.3</v>
      </c>
    </row>
    <row r="14" spans="1:8">
      <c r="A14" s="281">
        <v>2006</v>
      </c>
      <c r="B14" s="280">
        <v>45.6</v>
      </c>
      <c r="C14" s="280">
        <v>34.4</v>
      </c>
      <c r="D14" s="280">
        <v>52.9</v>
      </c>
      <c r="E14" s="280">
        <v>51.5</v>
      </c>
      <c r="F14" s="279">
        <v>47.7</v>
      </c>
      <c r="G14" s="279">
        <v>46.1</v>
      </c>
      <c r="H14" s="280">
        <v>48.1</v>
      </c>
    </row>
    <row r="15" spans="1:8" ht="14.25" customHeight="1">
      <c r="A15" s="519">
        <v>2005</v>
      </c>
      <c r="B15" s="520">
        <v>45.5</v>
      </c>
      <c r="C15" s="520">
        <v>34.6</v>
      </c>
      <c r="D15" s="520">
        <v>53.2</v>
      </c>
      <c r="E15" s="520">
        <v>50.9</v>
      </c>
      <c r="F15" s="521">
        <v>47.4</v>
      </c>
      <c r="G15" s="521">
        <v>46</v>
      </c>
      <c r="H15" s="520">
        <v>47.8</v>
      </c>
    </row>
    <row r="16" spans="1:8" ht="24" customHeight="1">
      <c r="A16" s="278">
        <v>2004</v>
      </c>
      <c r="B16" s="276">
        <v>45.1</v>
      </c>
      <c r="C16" s="276">
        <v>34.200000000000003</v>
      </c>
      <c r="D16" s="278" t="s">
        <v>53</v>
      </c>
      <c r="E16" s="276">
        <v>51.3</v>
      </c>
      <c r="F16" s="277">
        <v>47</v>
      </c>
      <c r="G16" s="276">
        <v>45.9</v>
      </c>
      <c r="H16" s="276">
        <v>47.5</v>
      </c>
    </row>
    <row r="17" spans="1:8" hidden="1">
      <c r="A17" s="281">
        <v>2003</v>
      </c>
      <c r="B17" s="280">
        <v>44.7</v>
      </c>
      <c r="C17" s="279">
        <v>34</v>
      </c>
      <c r="D17" s="281" t="s">
        <v>53</v>
      </c>
      <c r="E17" s="280">
        <v>51.5</v>
      </c>
      <c r="F17" s="280">
        <v>46.5</v>
      </c>
      <c r="G17" s="280">
        <v>45.6</v>
      </c>
      <c r="H17" s="279">
        <v>47</v>
      </c>
    </row>
    <row r="18" spans="1:8" hidden="1">
      <c r="A18" s="278">
        <v>2002</v>
      </c>
      <c r="B18" s="276">
        <v>44.4</v>
      </c>
      <c r="C18" s="278">
        <v>33.700000000000003</v>
      </c>
      <c r="D18" s="278" t="s">
        <v>53</v>
      </c>
      <c r="E18" s="277">
        <v>51</v>
      </c>
      <c r="F18" s="276">
        <v>46.2</v>
      </c>
      <c r="G18" s="276">
        <v>45.5</v>
      </c>
      <c r="H18" s="276">
        <v>46.6</v>
      </c>
    </row>
    <row r="19" spans="1:8" ht="24.75" hidden="1" customHeight="1">
      <c r="A19" s="275">
        <v>2001</v>
      </c>
      <c r="B19" s="274">
        <v>44</v>
      </c>
      <c r="C19" s="275">
        <v>33.299999999999997</v>
      </c>
      <c r="D19" s="275" t="s">
        <v>7</v>
      </c>
      <c r="E19" s="275">
        <v>50.8</v>
      </c>
      <c r="F19" s="274">
        <v>46</v>
      </c>
      <c r="G19" s="274">
        <v>45</v>
      </c>
      <c r="H19" s="274">
        <v>46</v>
      </c>
    </row>
    <row r="20" spans="1:8">
      <c r="A20" s="273"/>
      <c r="B20" s="273"/>
      <c r="C20" s="273"/>
      <c r="D20" s="273"/>
      <c r="E20" s="273"/>
      <c r="F20" s="273"/>
      <c r="G20" s="273"/>
      <c r="H20" s="273"/>
    </row>
    <row r="21" spans="1:8">
      <c r="A21" s="250" t="s">
        <v>400</v>
      </c>
    </row>
    <row r="22" spans="1:8">
      <c r="A22" s="253" t="s">
        <v>399</v>
      </c>
      <c r="B22" s="251"/>
      <c r="C22" s="251"/>
      <c r="D22" s="251"/>
      <c r="E22" s="251"/>
      <c r="F22" s="251"/>
      <c r="G22" s="251"/>
      <c r="H22" s="251"/>
    </row>
    <row r="23" spans="1:8" s="251" customFormat="1">
      <c r="A23" s="253" t="s">
        <v>398</v>
      </c>
    </row>
    <row r="24" spans="1:8" s="251" customFormat="1">
      <c r="A24" s="253" t="s">
        <v>368</v>
      </c>
    </row>
    <row r="25" spans="1:8">
      <c r="A25" s="272" t="s">
        <v>397</v>
      </c>
    </row>
    <row r="70" spans="2:8" ht="409.6">
      <c r="B70" s="248"/>
      <c r="C70" s="248"/>
      <c r="D70" s="248"/>
      <c r="E70" s="248"/>
      <c r="F70" s="248"/>
      <c r="G70" s="248"/>
      <c r="H70" s="248"/>
    </row>
    <row r="71" spans="2:8">
      <c r="B71" s="248"/>
      <c r="C71" s="248"/>
      <c r="D71" s="248"/>
      <c r="E71" s="248"/>
      <c r="F71" s="248"/>
      <c r="G71" s="248"/>
      <c r="H71" s="248"/>
    </row>
    <row r="73" spans="2:8" ht="409.6">
      <c r="B73" s="248"/>
      <c r="C73" s="248"/>
      <c r="D73" s="248"/>
      <c r="F73" s="248"/>
    </row>
    <row r="91" spans="2:8" ht="409.6">
      <c r="B91" s="248"/>
      <c r="C91" s="248"/>
      <c r="D91" s="248"/>
      <c r="F91" s="248"/>
    </row>
    <row r="92" spans="2:8">
      <c r="B92" s="248"/>
      <c r="C92" s="248"/>
      <c r="D92" s="248"/>
      <c r="E92" s="248"/>
      <c r="F92" s="248"/>
      <c r="G92" s="248"/>
      <c r="H92" s="248"/>
    </row>
  </sheetData>
  <pageMargins left="0.7" right="0.46" top="0.75" bottom="0.75" header="0.3" footer="0.3"/>
  <pageSetup firstPageNumber="19" orientation="portrait" useFirstPageNumber="1" verticalDpi="597" r:id="rId1"/>
  <headerFooter>
    <oddFooter>&amp;C&amp;P of 31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3"/>
  <sheetViews>
    <sheetView showGridLines="0" zoomScaleNormal="100" workbookViewId="0">
      <selection activeCell="J1" sqref="J1"/>
    </sheetView>
  </sheetViews>
  <sheetFormatPr defaultRowHeight="12.75"/>
  <cols>
    <col min="1" max="1" width="12.1640625" style="247" customWidth="1"/>
    <col min="2" max="2" width="12" style="247" customWidth="1"/>
    <col min="3" max="3" width="10.1640625" style="247" customWidth="1"/>
    <col min="4" max="4" width="9.5" style="247" customWidth="1"/>
    <col min="5" max="5" width="9.1640625" style="247" customWidth="1"/>
    <col min="6" max="6" width="10.83203125" style="247" customWidth="1"/>
    <col min="7" max="7" width="15" style="247" customWidth="1"/>
    <col min="8" max="8" width="13" style="247" customWidth="1"/>
    <col min="9" max="9" width="14.83203125" style="247" customWidth="1"/>
    <col min="10" max="254" width="9.83203125" style="247" customWidth="1"/>
    <col min="255" max="16384" width="9.33203125" style="247"/>
  </cols>
  <sheetData>
    <row r="1" spans="1:10">
      <c r="A1" s="245" t="s">
        <v>408</v>
      </c>
      <c r="B1" s="270"/>
      <c r="C1" s="270"/>
      <c r="D1" s="270"/>
      <c r="E1" s="271"/>
      <c r="F1" s="271"/>
      <c r="G1" s="270"/>
      <c r="H1" s="270"/>
    </row>
    <row r="2" spans="1:10" ht="13.5" customHeight="1">
      <c r="A2" s="245" t="s">
        <v>407</v>
      </c>
      <c r="B2" s="270"/>
      <c r="C2" s="270"/>
      <c r="D2" s="270"/>
      <c r="E2" s="271"/>
      <c r="F2" s="271"/>
      <c r="G2" s="270"/>
      <c r="H2" s="270"/>
    </row>
    <row r="3" spans="1:10">
      <c r="A3" s="171" t="s">
        <v>126</v>
      </c>
      <c r="B3" s="270"/>
      <c r="C3" s="271"/>
      <c r="D3" s="271"/>
      <c r="E3" s="271"/>
      <c r="F3" s="271"/>
      <c r="G3" s="270"/>
      <c r="H3" s="270"/>
    </row>
    <row r="4" spans="1:10">
      <c r="A4" s="283"/>
      <c r="B4" s="283"/>
      <c r="C4" s="283"/>
      <c r="D4" s="283"/>
      <c r="E4" s="283"/>
      <c r="F4" s="269"/>
      <c r="G4" s="283"/>
      <c r="H4" s="283"/>
    </row>
    <row r="5" spans="1:10" ht="44.25" customHeight="1">
      <c r="A5" s="268"/>
      <c r="B5" s="267" t="s">
        <v>392</v>
      </c>
      <c r="C5" s="266"/>
      <c r="D5" s="266"/>
      <c r="E5" s="266"/>
      <c r="F5" s="266"/>
      <c r="G5" s="266"/>
      <c r="H5" s="265"/>
    </row>
    <row r="6" spans="1:10" ht="36.75" customHeight="1">
      <c r="A6" s="282" t="s">
        <v>173</v>
      </c>
      <c r="B6" s="260" t="s">
        <v>404</v>
      </c>
      <c r="C6" s="262" t="s">
        <v>388</v>
      </c>
      <c r="D6" s="262" t="s">
        <v>210</v>
      </c>
      <c r="E6" s="261" t="s">
        <v>387</v>
      </c>
      <c r="F6" s="262" t="s">
        <v>403</v>
      </c>
      <c r="G6" s="262" t="s">
        <v>402</v>
      </c>
      <c r="H6" s="261" t="s">
        <v>401</v>
      </c>
    </row>
    <row r="7" spans="1:10" ht="25.5" customHeight="1">
      <c r="A7" s="281">
        <v>2013</v>
      </c>
      <c r="B7" s="279">
        <v>39</v>
      </c>
      <c r="C7" s="280">
        <v>30.4</v>
      </c>
      <c r="D7" s="280">
        <v>48.9</v>
      </c>
      <c r="E7" s="280">
        <v>39.4</v>
      </c>
      <c r="F7" s="280">
        <v>44.9</v>
      </c>
      <c r="G7" s="280">
        <v>41.4</v>
      </c>
      <c r="H7" s="286">
        <v>45</v>
      </c>
    </row>
    <row r="8" spans="1:10">
      <c r="A8" s="281">
        <v>2012</v>
      </c>
      <c r="B8" s="280">
        <v>38.9</v>
      </c>
      <c r="C8" s="280">
        <v>30.6</v>
      </c>
      <c r="D8" s="280">
        <v>49.4</v>
      </c>
      <c r="E8" s="280">
        <v>41.7</v>
      </c>
      <c r="F8" s="280">
        <v>44.7</v>
      </c>
      <c r="G8" s="280">
        <v>40.5</v>
      </c>
      <c r="H8" s="285">
        <v>45.1</v>
      </c>
    </row>
    <row r="9" spans="1:10">
      <c r="A9" s="281">
        <v>2011</v>
      </c>
      <c r="B9" s="280">
        <v>38.700000000000003</v>
      </c>
      <c r="C9" s="280">
        <v>30.7</v>
      </c>
      <c r="D9" s="280">
        <v>49.8</v>
      </c>
      <c r="E9" s="280">
        <v>38.299999999999997</v>
      </c>
      <c r="F9" s="280">
        <v>44.4</v>
      </c>
      <c r="G9" s="280">
        <v>39.799999999999997</v>
      </c>
      <c r="H9" s="285">
        <v>44.9</v>
      </c>
    </row>
    <row r="10" spans="1:10" ht="27.75" customHeight="1">
      <c r="A10" s="278">
        <v>2010</v>
      </c>
      <c r="B10" s="276">
        <v>38.5</v>
      </c>
      <c r="C10" s="276">
        <v>30.7</v>
      </c>
      <c r="D10" s="276">
        <v>49.7</v>
      </c>
      <c r="E10" s="276">
        <v>46.5</v>
      </c>
      <c r="F10" s="277">
        <v>44</v>
      </c>
      <c r="G10" s="276">
        <v>39.4</v>
      </c>
      <c r="H10" s="284">
        <v>44.3</v>
      </c>
    </row>
    <row r="11" spans="1:10">
      <c r="A11" s="273"/>
      <c r="B11" s="273"/>
      <c r="C11" s="273"/>
      <c r="D11" s="273"/>
      <c r="E11" s="273"/>
      <c r="F11" s="273"/>
      <c r="G11" s="273"/>
      <c r="H11" s="273"/>
    </row>
    <row r="12" spans="1:10">
      <c r="A12" s="250" t="s">
        <v>400</v>
      </c>
    </row>
    <row r="13" spans="1:10">
      <c r="A13" s="253" t="s">
        <v>399</v>
      </c>
      <c r="B13" s="251"/>
      <c r="C13" s="251"/>
      <c r="D13" s="251"/>
      <c r="E13" s="251"/>
      <c r="F13" s="251"/>
      <c r="G13" s="251"/>
      <c r="H13" s="251"/>
    </row>
    <row r="14" spans="1:10" s="251" customFormat="1">
      <c r="A14" s="253" t="s">
        <v>398</v>
      </c>
      <c r="J14" s="252"/>
    </row>
    <row r="15" spans="1:10" s="251" customFormat="1">
      <c r="A15" s="253" t="s">
        <v>368</v>
      </c>
      <c r="J15" s="252"/>
    </row>
    <row r="30" spans="9:10">
      <c r="I30" s="248"/>
      <c r="J30" s="248"/>
    </row>
    <row r="31" spans="9:10">
      <c r="I31" s="248"/>
      <c r="J31" s="248"/>
    </row>
    <row r="52" spans="2:10">
      <c r="I52" s="248"/>
      <c r="J52" s="248"/>
    </row>
    <row r="61" spans="2:10" ht="409.6">
      <c r="B61" s="248"/>
      <c r="C61" s="248"/>
      <c r="D61" s="248"/>
      <c r="E61" s="248"/>
      <c r="F61" s="248"/>
      <c r="G61" s="248"/>
      <c r="H61" s="248"/>
    </row>
    <row r="62" spans="2:10">
      <c r="B62" s="248"/>
      <c r="C62" s="248"/>
      <c r="D62" s="248"/>
      <c r="E62" s="248"/>
      <c r="F62" s="248"/>
      <c r="G62" s="248"/>
      <c r="H62" s="248"/>
    </row>
    <row r="64" spans="2:10">
      <c r="B64" s="248"/>
      <c r="C64" s="248"/>
      <c r="D64" s="248"/>
      <c r="F64" s="248"/>
    </row>
    <row r="82" spans="2:8" ht="409.6">
      <c r="B82" s="248"/>
      <c r="C82" s="248"/>
      <c r="D82" s="248"/>
      <c r="F82" s="248"/>
    </row>
    <row r="83" spans="2:8">
      <c r="B83" s="248"/>
      <c r="C83" s="248"/>
      <c r="D83" s="248"/>
      <c r="E83" s="248"/>
      <c r="F83" s="248"/>
      <c r="G83" s="248"/>
      <c r="H83" s="248"/>
    </row>
  </sheetData>
  <pageMargins left="0.7" right="0.46" top="0.75" bottom="0.75" header="0.3" footer="0.3"/>
  <pageSetup firstPageNumber="20" orientation="portrait" useFirstPageNumber="1" verticalDpi="597" r:id="rId1"/>
  <headerFooter>
    <oddFooter>&amp;C&amp;P of 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L1" sqref="L1"/>
    </sheetView>
  </sheetViews>
  <sheetFormatPr defaultRowHeight="11.25"/>
  <cols>
    <col min="1" max="1" width="28.5" style="3" customWidth="1"/>
    <col min="2" max="2" width="9.1640625" style="1" customWidth="1"/>
    <col min="3" max="3" width="9.33203125" style="1" customWidth="1"/>
    <col min="4" max="5" width="8.33203125" style="1" customWidth="1"/>
    <col min="6" max="6" width="6.83203125" style="1" customWidth="1"/>
    <col min="7" max="7" width="9.6640625" style="1" customWidth="1"/>
    <col min="8" max="8" width="9.1640625" style="1" customWidth="1"/>
    <col min="9" max="10" width="9.33203125" style="1" customWidth="1"/>
    <col min="11" max="16384" width="9.33203125" style="1"/>
  </cols>
  <sheetData>
    <row r="1" spans="1:10">
      <c r="A1" s="35" t="s">
        <v>99</v>
      </c>
      <c r="B1" s="35"/>
      <c r="C1" s="35"/>
      <c r="D1" s="35"/>
      <c r="E1" s="35"/>
      <c r="F1" s="35"/>
      <c r="G1" s="35"/>
      <c r="H1" s="35"/>
      <c r="I1" s="35"/>
      <c r="J1" s="35"/>
    </row>
    <row r="2" spans="1:10" ht="13.5" customHeight="1">
      <c r="A2" s="35" t="s">
        <v>176</v>
      </c>
      <c r="B2" s="35"/>
      <c r="C2" s="35"/>
      <c r="D2" s="35"/>
      <c r="E2" s="35"/>
      <c r="F2" s="35"/>
      <c r="G2" s="35"/>
      <c r="H2" s="35"/>
      <c r="I2" s="35"/>
      <c r="J2" s="35"/>
    </row>
    <row r="3" spans="1:10">
      <c r="A3" s="35" t="s">
        <v>83</v>
      </c>
      <c r="B3" s="35"/>
      <c r="C3" s="35"/>
      <c r="D3" s="35"/>
      <c r="E3" s="35"/>
      <c r="F3" s="35"/>
      <c r="G3" s="35"/>
      <c r="H3" s="35"/>
      <c r="I3" s="35"/>
      <c r="J3" s="35"/>
    </row>
    <row r="4" spans="1:10">
      <c r="A4" s="35" t="s">
        <v>540</v>
      </c>
      <c r="B4" s="35"/>
      <c r="C4" s="35"/>
      <c r="D4" s="35"/>
      <c r="E4" s="35"/>
      <c r="F4" s="35"/>
      <c r="G4" s="35"/>
      <c r="H4" s="35"/>
      <c r="I4" s="35"/>
      <c r="J4" s="35"/>
    </row>
    <row r="6" spans="1:10" s="52" customFormat="1" ht="30.75" customHeight="1">
      <c r="A6" s="186" t="s">
        <v>81</v>
      </c>
      <c r="B6" s="187" t="s">
        <v>178</v>
      </c>
      <c r="C6" s="187" t="s">
        <v>179</v>
      </c>
      <c r="D6" s="187" t="s">
        <v>180</v>
      </c>
      <c r="E6" s="188" t="s">
        <v>98</v>
      </c>
      <c r="F6" s="187" t="s">
        <v>181</v>
      </c>
      <c r="G6" s="187" t="s">
        <v>182</v>
      </c>
      <c r="H6" s="188" t="s">
        <v>97</v>
      </c>
      <c r="I6" s="187" t="s">
        <v>183</v>
      </c>
      <c r="J6" s="187" t="s">
        <v>184</v>
      </c>
    </row>
    <row r="7" spans="1:10">
      <c r="A7" s="210" t="s">
        <v>333</v>
      </c>
      <c r="B7" s="139">
        <f t="shared" ref="B7:J7" si="0">(B8+B80)</f>
        <v>707155</v>
      </c>
      <c r="C7" s="139">
        <f t="shared" si="0"/>
        <v>72493</v>
      </c>
      <c r="D7" s="139">
        <f t="shared" si="0"/>
        <v>45317</v>
      </c>
      <c r="E7" s="139">
        <f t="shared" si="0"/>
        <v>338844</v>
      </c>
      <c r="F7" s="139">
        <f t="shared" si="0"/>
        <v>39952</v>
      </c>
      <c r="G7" s="139">
        <f t="shared" si="0"/>
        <v>8491</v>
      </c>
      <c r="H7" s="139">
        <f t="shared" si="0"/>
        <v>22401</v>
      </c>
      <c r="I7" s="139">
        <f t="shared" si="0"/>
        <v>126</v>
      </c>
      <c r="J7" s="139">
        <f t="shared" si="0"/>
        <v>179531</v>
      </c>
    </row>
    <row r="8" spans="1:10">
      <c r="A8" s="210" t="s">
        <v>263</v>
      </c>
      <c r="B8" s="111">
        <f t="shared" ref="B8:J8" si="1">(B9+B10+B17+B34+B43+B51+B59+B66)</f>
        <v>668764</v>
      </c>
      <c r="C8" s="111">
        <f t="shared" si="1"/>
        <v>67596</v>
      </c>
      <c r="D8" s="111">
        <f t="shared" si="1"/>
        <v>44936</v>
      </c>
      <c r="E8" s="111">
        <f t="shared" si="1"/>
        <v>314622</v>
      </c>
      <c r="F8" s="111">
        <f t="shared" si="1"/>
        <v>39874</v>
      </c>
      <c r="G8" s="111">
        <f t="shared" si="1"/>
        <v>8031</v>
      </c>
      <c r="H8" s="111">
        <f t="shared" si="1"/>
        <v>17626</v>
      </c>
      <c r="I8" s="111">
        <f t="shared" si="1"/>
        <v>125</v>
      </c>
      <c r="J8" s="111">
        <f t="shared" si="1"/>
        <v>175954</v>
      </c>
    </row>
    <row r="9" spans="1:10">
      <c r="A9" s="210" t="s">
        <v>260</v>
      </c>
      <c r="B9" s="111">
        <f>SUM(C9:J9)</f>
        <v>6949</v>
      </c>
      <c r="C9" s="105">
        <v>798</v>
      </c>
      <c r="D9" s="105">
        <v>796</v>
      </c>
      <c r="E9" s="105">
        <v>3731</v>
      </c>
      <c r="F9" s="105">
        <v>382</v>
      </c>
      <c r="G9" s="105">
        <v>132</v>
      </c>
      <c r="H9" s="105">
        <v>442</v>
      </c>
      <c r="I9" s="105">
        <v>0</v>
      </c>
      <c r="J9" s="105">
        <v>668</v>
      </c>
    </row>
    <row r="10" spans="1:10">
      <c r="A10" s="210" t="s">
        <v>264</v>
      </c>
      <c r="B10" s="111">
        <f>SUM(B11:B16)</f>
        <v>45888</v>
      </c>
      <c r="C10" s="111">
        <f t="shared" ref="C10:J10" si="2">SUM(C11:C16)</f>
        <v>5167</v>
      </c>
      <c r="D10" s="111">
        <f t="shared" si="2"/>
        <v>4051</v>
      </c>
      <c r="E10" s="111">
        <f t="shared" si="2"/>
        <v>23903</v>
      </c>
      <c r="F10" s="111">
        <f t="shared" si="2"/>
        <v>3438</v>
      </c>
      <c r="G10" s="111">
        <f t="shared" si="2"/>
        <v>490</v>
      </c>
      <c r="H10" s="111">
        <f>SUM(H11:H16)</f>
        <v>1263</v>
      </c>
      <c r="I10" s="111">
        <f t="shared" si="2"/>
        <v>4</v>
      </c>
      <c r="J10" s="111">
        <f t="shared" si="2"/>
        <v>7572</v>
      </c>
    </row>
    <row r="11" spans="1:10">
      <c r="A11" s="214" t="s">
        <v>265</v>
      </c>
      <c r="B11" s="110">
        <f t="shared" ref="B11:B16" si="3">SUM(C11:J11)</f>
        <v>3110</v>
      </c>
      <c r="C11" s="107">
        <v>465</v>
      </c>
      <c r="D11" s="107">
        <v>120</v>
      </c>
      <c r="E11" s="107">
        <v>1745</v>
      </c>
      <c r="F11" s="107">
        <v>380</v>
      </c>
      <c r="G11" s="107">
        <v>59</v>
      </c>
      <c r="H11" s="107">
        <v>30</v>
      </c>
      <c r="I11" s="107">
        <v>0</v>
      </c>
      <c r="J11" s="107">
        <v>311</v>
      </c>
    </row>
    <row r="12" spans="1:10">
      <c r="A12" s="214" t="s">
        <v>270</v>
      </c>
      <c r="B12" s="110">
        <f t="shared" si="3"/>
        <v>7478</v>
      </c>
      <c r="C12" s="107">
        <v>866</v>
      </c>
      <c r="D12" s="107">
        <v>194</v>
      </c>
      <c r="E12" s="107">
        <v>4742</v>
      </c>
      <c r="F12" s="107">
        <v>1065</v>
      </c>
      <c r="G12" s="107">
        <v>82</v>
      </c>
      <c r="H12" s="107">
        <v>80</v>
      </c>
      <c r="I12" s="107">
        <v>0</v>
      </c>
      <c r="J12" s="107">
        <v>449</v>
      </c>
    </row>
    <row r="13" spans="1:10">
      <c r="A13" s="192" t="s">
        <v>266</v>
      </c>
      <c r="B13" s="110">
        <f t="shared" si="3"/>
        <v>7244</v>
      </c>
      <c r="C13" s="107">
        <v>770</v>
      </c>
      <c r="D13" s="107">
        <v>1016</v>
      </c>
      <c r="E13" s="107">
        <v>3175</v>
      </c>
      <c r="F13" s="107">
        <v>328</v>
      </c>
      <c r="G13" s="107">
        <v>62</v>
      </c>
      <c r="H13" s="107">
        <v>308</v>
      </c>
      <c r="I13" s="107">
        <v>1</v>
      </c>
      <c r="J13" s="107">
        <v>1584</v>
      </c>
    </row>
    <row r="14" spans="1:10">
      <c r="A14" s="214" t="s">
        <v>267</v>
      </c>
      <c r="B14" s="110">
        <f t="shared" si="3"/>
        <v>11225</v>
      </c>
      <c r="C14" s="107">
        <v>1159</v>
      </c>
      <c r="D14" s="107">
        <v>603</v>
      </c>
      <c r="E14" s="107">
        <v>6253</v>
      </c>
      <c r="F14" s="107">
        <v>585</v>
      </c>
      <c r="G14" s="107">
        <v>132</v>
      </c>
      <c r="H14" s="107">
        <v>175</v>
      </c>
      <c r="I14" s="107">
        <v>1</v>
      </c>
      <c r="J14" s="107">
        <v>2317</v>
      </c>
    </row>
    <row r="15" spans="1:10">
      <c r="A15" s="214" t="s">
        <v>268</v>
      </c>
      <c r="B15" s="110">
        <f t="shared" si="3"/>
        <v>2605</v>
      </c>
      <c r="C15" s="107">
        <v>285</v>
      </c>
      <c r="D15" s="107">
        <v>105</v>
      </c>
      <c r="E15" s="107">
        <v>1508</v>
      </c>
      <c r="F15" s="107">
        <v>444</v>
      </c>
      <c r="G15" s="107">
        <v>34</v>
      </c>
      <c r="H15" s="107">
        <v>41</v>
      </c>
      <c r="I15" s="107">
        <v>0</v>
      </c>
      <c r="J15" s="107">
        <v>188</v>
      </c>
    </row>
    <row r="16" spans="1:10">
      <c r="A16" s="192" t="s">
        <v>269</v>
      </c>
      <c r="B16" s="110">
        <f t="shared" si="3"/>
        <v>14226</v>
      </c>
      <c r="C16" s="107">
        <v>1622</v>
      </c>
      <c r="D16" s="107">
        <v>2013</v>
      </c>
      <c r="E16" s="107">
        <v>6480</v>
      </c>
      <c r="F16" s="107">
        <v>636</v>
      </c>
      <c r="G16" s="107">
        <v>121</v>
      </c>
      <c r="H16" s="107">
        <v>629</v>
      </c>
      <c r="I16" s="107">
        <v>2</v>
      </c>
      <c r="J16" s="107">
        <v>2723</v>
      </c>
    </row>
    <row r="17" spans="1:10">
      <c r="A17" s="210" t="s">
        <v>261</v>
      </c>
      <c r="B17" s="111">
        <f>SUM(B18:B33)</f>
        <v>119780</v>
      </c>
      <c r="C17" s="111">
        <f t="shared" ref="C17:J17" si="4">SUM(C18:C33)</f>
        <v>12429</v>
      </c>
      <c r="D17" s="111">
        <f t="shared" si="4"/>
        <v>7235</v>
      </c>
      <c r="E17" s="111">
        <f t="shared" si="4"/>
        <v>55202</v>
      </c>
      <c r="F17" s="111">
        <f t="shared" si="4"/>
        <v>6110</v>
      </c>
      <c r="G17" s="111">
        <f t="shared" si="4"/>
        <v>1905</v>
      </c>
      <c r="H17" s="111">
        <f t="shared" si="4"/>
        <v>3274</v>
      </c>
      <c r="I17" s="111">
        <f t="shared" si="4"/>
        <v>28</v>
      </c>
      <c r="J17" s="111">
        <f t="shared" si="4"/>
        <v>33597</v>
      </c>
    </row>
    <row r="18" spans="1:10" ht="12.75">
      <c r="A18" s="214" t="s">
        <v>334</v>
      </c>
      <c r="B18" s="110">
        <f t="shared" ref="B18" si="5">SUM(C18:J18)</f>
        <v>792</v>
      </c>
      <c r="C18" s="107">
        <v>61</v>
      </c>
      <c r="D18" s="107">
        <v>7</v>
      </c>
      <c r="E18" s="107">
        <v>610</v>
      </c>
      <c r="F18" s="107">
        <v>9</v>
      </c>
      <c r="G18" s="107">
        <v>58</v>
      </c>
      <c r="H18" s="107">
        <v>39</v>
      </c>
      <c r="I18" s="107">
        <v>0</v>
      </c>
      <c r="J18" s="107">
        <v>8</v>
      </c>
    </row>
    <row r="19" spans="1:10">
      <c r="A19" s="192" t="s">
        <v>278</v>
      </c>
      <c r="B19" s="110">
        <f t="shared" ref="B19:B33" si="6">SUM(C19:J19)</f>
        <v>5971</v>
      </c>
      <c r="C19" s="107">
        <v>632</v>
      </c>
      <c r="D19" s="107">
        <v>399</v>
      </c>
      <c r="E19" s="107">
        <v>2782</v>
      </c>
      <c r="F19" s="107">
        <v>1164</v>
      </c>
      <c r="G19" s="107">
        <v>57</v>
      </c>
      <c r="H19" s="107">
        <v>150</v>
      </c>
      <c r="I19" s="107">
        <v>4</v>
      </c>
      <c r="J19" s="107">
        <v>783</v>
      </c>
    </row>
    <row r="20" spans="1:10">
      <c r="A20" s="214" t="s">
        <v>271</v>
      </c>
      <c r="B20" s="110">
        <f t="shared" si="6"/>
        <v>1747</v>
      </c>
      <c r="C20" s="107">
        <v>178</v>
      </c>
      <c r="D20" s="107">
        <v>104</v>
      </c>
      <c r="E20" s="107">
        <v>922</v>
      </c>
      <c r="F20" s="107">
        <v>125</v>
      </c>
      <c r="G20" s="107">
        <v>14</v>
      </c>
      <c r="H20" s="107">
        <v>35</v>
      </c>
      <c r="I20" s="107">
        <v>0</v>
      </c>
      <c r="J20" s="107">
        <v>369</v>
      </c>
    </row>
    <row r="21" spans="1:10">
      <c r="A21" s="214" t="s">
        <v>306</v>
      </c>
      <c r="B21" s="110">
        <f t="shared" si="6"/>
        <v>478</v>
      </c>
      <c r="C21" s="107">
        <v>48</v>
      </c>
      <c r="D21" s="107">
        <v>23</v>
      </c>
      <c r="E21" s="107">
        <v>104</v>
      </c>
      <c r="F21" s="107">
        <v>2</v>
      </c>
      <c r="G21" s="107">
        <v>5</v>
      </c>
      <c r="H21" s="107">
        <v>14</v>
      </c>
      <c r="I21" s="107">
        <v>0</v>
      </c>
      <c r="J21" s="107">
        <v>282</v>
      </c>
    </row>
    <row r="22" spans="1:10">
      <c r="A22" s="192" t="s">
        <v>272</v>
      </c>
      <c r="B22" s="110">
        <f t="shared" si="6"/>
        <v>1802</v>
      </c>
      <c r="C22" s="107">
        <v>248</v>
      </c>
      <c r="D22" s="107">
        <v>154</v>
      </c>
      <c r="E22" s="107">
        <v>824</v>
      </c>
      <c r="F22" s="107">
        <v>200</v>
      </c>
      <c r="G22" s="107">
        <v>35</v>
      </c>
      <c r="H22" s="107">
        <v>44</v>
      </c>
      <c r="I22" s="107">
        <v>1</v>
      </c>
      <c r="J22" s="107">
        <v>296</v>
      </c>
    </row>
    <row r="23" spans="1:10">
      <c r="A23" s="214" t="s">
        <v>273</v>
      </c>
      <c r="B23" s="110">
        <f t="shared" si="6"/>
        <v>7241</v>
      </c>
      <c r="C23" s="107">
        <v>831</v>
      </c>
      <c r="D23" s="107">
        <v>463</v>
      </c>
      <c r="E23" s="107">
        <v>3038</v>
      </c>
      <c r="F23" s="107">
        <v>241</v>
      </c>
      <c r="G23" s="107">
        <v>120</v>
      </c>
      <c r="H23" s="107">
        <v>190</v>
      </c>
      <c r="I23" s="107">
        <v>2</v>
      </c>
      <c r="J23" s="107">
        <v>2356</v>
      </c>
    </row>
    <row r="24" spans="1:10">
      <c r="A24" s="192" t="s">
        <v>274</v>
      </c>
      <c r="B24" s="110">
        <f t="shared" si="6"/>
        <v>8575</v>
      </c>
      <c r="C24" s="107">
        <v>913</v>
      </c>
      <c r="D24" s="107">
        <v>409</v>
      </c>
      <c r="E24" s="107">
        <v>3882</v>
      </c>
      <c r="F24" s="107">
        <v>572</v>
      </c>
      <c r="G24" s="107">
        <v>100</v>
      </c>
      <c r="H24" s="107">
        <v>160</v>
      </c>
      <c r="I24" s="107">
        <v>1</v>
      </c>
      <c r="J24" s="107">
        <v>2538</v>
      </c>
    </row>
    <row r="25" spans="1:10">
      <c r="A25" s="192" t="s">
        <v>307</v>
      </c>
      <c r="B25" s="110">
        <f t="shared" si="6"/>
        <v>3236</v>
      </c>
      <c r="C25" s="107">
        <v>506</v>
      </c>
      <c r="D25" s="107">
        <v>584</v>
      </c>
      <c r="E25" s="107">
        <v>1217</v>
      </c>
      <c r="F25" s="107">
        <v>174</v>
      </c>
      <c r="G25" s="107">
        <v>29</v>
      </c>
      <c r="H25" s="107">
        <v>59</v>
      </c>
      <c r="I25" s="107">
        <v>5</v>
      </c>
      <c r="J25" s="107">
        <v>662</v>
      </c>
    </row>
    <row r="26" spans="1:10">
      <c r="A26" s="214" t="s">
        <v>308</v>
      </c>
      <c r="B26" s="110">
        <f t="shared" si="6"/>
        <v>11426</v>
      </c>
      <c r="C26" s="107">
        <v>1083</v>
      </c>
      <c r="D26" s="107">
        <v>709</v>
      </c>
      <c r="E26" s="107">
        <v>4918</v>
      </c>
      <c r="F26" s="107">
        <v>340</v>
      </c>
      <c r="G26" s="107">
        <v>124</v>
      </c>
      <c r="H26" s="107">
        <v>365</v>
      </c>
      <c r="I26" s="107">
        <v>4</v>
      </c>
      <c r="J26" s="107">
        <v>3883</v>
      </c>
    </row>
    <row r="27" spans="1:10">
      <c r="A27" s="214" t="s">
        <v>309</v>
      </c>
      <c r="B27" s="110">
        <f t="shared" si="6"/>
        <v>25412</v>
      </c>
      <c r="C27" s="107">
        <v>1884</v>
      </c>
      <c r="D27" s="107">
        <v>640</v>
      </c>
      <c r="E27" s="107">
        <v>12291</v>
      </c>
      <c r="F27" s="107">
        <v>985</v>
      </c>
      <c r="G27" s="107">
        <v>224</v>
      </c>
      <c r="H27" s="107">
        <v>1071</v>
      </c>
      <c r="I27" s="107">
        <v>2</v>
      </c>
      <c r="J27" s="107">
        <v>8315</v>
      </c>
    </row>
    <row r="28" spans="1:10">
      <c r="A28" s="192" t="s">
        <v>310</v>
      </c>
      <c r="B28" s="110">
        <f t="shared" ref="B28" si="7">SUM(C28:J28)</f>
        <v>17454</v>
      </c>
      <c r="C28" s="107">
        <v>1795</v>
      </c>
      <c r="D28" s="107">
        <v>1133</v>
      </c>
      <c r="E28" s="107">
        <v>8310</v>
      </c>
      <c r="F28" s="107">
        <v>764</v>
      </c>
      <c r="G28" s="107">
        <v>453</v>
      </c>
      <c r="H28" s="107">
        <v>268</v>
      </c>
      <c r="I28" s="107">
        <v>1</v>
      </c>
      <c r="J28" s="107">
        <v>4730</v>
      </c>
    </row>
    <row r="29" spans="1:10">
      <c r="A29" s="214" t="s">
        <v>275</v>
      </c>
      <c r="B29" s="110">
        <f t="shared" si="6"/>
        <v>18079</v>
      </c>
      <c r="C29" s="107">
        <v>2066</v>
      </c>
      <c r="D29" s="107">
        <v>1126</v>
      </c>
      <c r="E29" s="107">
        <v>8952</v>
      </c>
      <c r="F29" s="107">
        <v>840</v>
      </c>
      <c r="G29" s="107">
        <v>274</v>
      </c>
      <c r="H29" s="107">
        <v>484</v>
      </c>
      <c r="I29" s="107">
        <v>5</v>
      </c>
      <c r="J29" s="107">
        <v>4332</v>
      </c>
    </row>
    <row r="30" spans="1:10">
      <c r="A30" s="192" t="s">
        <v>311</v>
      </c>
      <c r="B30" s="110">
        <f t="shared" si="6"/>
        <v>828</v>
      </c>
      <c r="C30" s="107">
        <v>95</v>
      </c>
      <c r="D30" s="107">
        <v>60</v>
      </c>
      <c r="E30" s="107">
        <v>288</v>
      </c>
      <c r="F30" s="107">
        <v>70</v>
      </c>
      <c r="G30" s="107">
        <v>11</v>
      </c>
      <c r="H30" s="107">
        <v>13</v>
      </c>
      <c r="I30" s="107">
        <v>0</v>
      </c>
      <c r="J30" s="107">
        <v>291</v>
      </c>
    </row>
    <row r="31" spans="1:10">
      <c r="A31" s="192" t="s">
        <v>276</v>
      </c>
      <c r="B31" s="110">
        <f t="shared" si="6"/>
        <v>790</v>
      </c>
      <c r="C31" s="107">
        <v>120</v>
      </c>
      <c r="D31" s="107">
        <v>86</v>
      </c>
      <c r="E31" s="107">
        <v>381</v>
      </c>
      <c r="F31" s="107">
        <v>81</v>
      </c>
      <c r="G31" s="107">
        <v>14</v>
      </c>
      <c r="H31" s="107">
        <v>15</v>
      </c>
      <c r="I31" s="107">
        <v>1</v>
      </c>
      <c r="J31" s="107">
        <v>92</v>
      </c>
    </row>
    <row r="32" spans="1:10">
      <c r="A32" s="214" t="s">
        <v>277</v>
      </c>
      <c r="B32" s="110">
        <f t="shared" si="6"/>
        <v>13941</v>
      </c>
      <c r="C32" s="107">
        <v>1777</v>
      </c>
      <c r="D32" s="107">
        <v>1282</v>
      </c>
      <c r="E32" s="107">
        <v>5383</v>
      </c>
      <c r="F32" s="107">
        <v>392</v>
      </c>
      <c r="G32" s="107">
        <v>365</v>
      </c>
      <c r="H32" s="107">
        <v>336</v>
      </c>
      <c r="I32" s="107">
        <v>2</v>
      </c>
      <c r="J32" s="107">
        <v>4404</v>
      </c>
    </row>
    <row r="33" spans="1:10">
      <c r="A33" s="192" t="s">
        <v>331</v>
      </c>
      <c r="B33" s="110">
        <f t="shared" si="6"/>
        <v>2008</v>
      </c>
      <c r="C33" s="107">
        <v>192</v>
      </c>
      <c r="D33" s="107">
        <v>56</v>
      </c>
      <c r="E33" s="107">
        <v>1300</v>
      </c>
      <c r="F33" s="107">
        <v>151</v>
      </c>
      <c r="G33" s="107">
        <v>22</v>
      </c>
      <c r="H33" s="107">
        <v>31</v>
      </c>
      <c r="I33" s="107">
        <v>0</v>
      </c>
      <c r="J33" s="107">
        <v>256</v>
      </c>
    </row>
    <row r="34" spans="1:10">
      <c r="A34" s="202" t="s">
        <v>312</v>
      </c>
      <c r="B34" s="111">
        <f t="shared" ref="B34:J34" si="8">SUM(B35:B42)</f>
        <v>98783</v>
      </c>
      <c r="C34" s="111">
        <f t="shared" si="8"/>
        <v>10137</v>
      </c>
      <c r="D34" s="111">
        <f t="shared" si="8"/>
        <v>6092</v>
      </c>
      <c r="E34" s="111">
        <f t="shared" si="8"/>
        <v>43320</v>
      </c>
      <c r="F34" s="111">
        <f t="shared" si="8"/>
        <v>6142</v>
      </c>
      <c r="G34" s="111">
        <f t="shared" si="8"/>
        <v>869</v>
      </c>
      <c r="H34" s="111">
        <f t="shared" si="8"/>
        <v>3048</v>
      </c>
      <c r="I34" s="111">
        <f t="shared" si="8"/>
        <v>5</v>
      </c>
      <c r="J34" s="111">
        <f t="shared" si="8"/>
        <v>29170</v>
      </c>
    </row>
    <row r="35" spans="1:10">
      <c r="A35" s="192" t="s">
        <v>284</v>
      </c>
      <c r="B35" s="110">
        <f t="shared" ref="B35:B42" si="9">SUM(C35:J35)</f>
        <v>24949</v>
      </c>
      <c r="C35" s="107">
        <v>2417</v>
      </c>
      <c r="D35" s="107">
        <v>1591</v>
      </c>
      <c r="E35" s="107">
        <v>8928</v>
      </c>
      <c r="F35" s="107">
        <v>1100</v>
      </c>
      <c r="G35" s="107">
        <v>196</v>
      </c>
      <c r="H35" s="107">
        <v>893</v>
      </c>
      <c r="I35" s="107">
        <v>2</v>
      </c>
      <c r="J35" s="107">
        <v>9822</v>
      </c>
    </row>
    <row r="36" spans="1:10">
      <c r="A36" s="192" t="s">
        <v>279</v>
      </c>
      <c r="B36" s="110">
        <f t="shared" si="9"/>
        <v>11877</v>
      </c>
      <c r="C36" s="107">
        <v>1073</v>
      </c>
      <c r="D36" s="107">
        <v>722</v>
      </c>
      <c r="E36" s="107">
        <v>6752</v>
      </c>
      <c r="F36" s="107">
        <v>807</v>
      </c>
      <c r="G36" s="107">
        <v>102</v>
      </c>
      <c r="H36" s="107">
        <v>362</v>
      </c>
      <c r="I36" s="107">
        <v>0</v>
      </c>
      <c r="J36" s="107">
        <v>2059</v>
      </c>
    </row>
    <row r="37" spans="1:10">
      <c r="A37" s="192" t="s">
        <v>280</v>
      </c>
      <c r="B37" s="110">
        <f t="shared" si="9"/>
        <v>16365</v>
      </c>
      <c r="C37" s="107">
        <v>1827</v>
      </c>
      <c r="D37" s="107">
        <v>813</v>
      </c>
      <c r="E37" s="107">
        <v>7367</v>
      </c>
      <c r="F37" s="107">
        <v>1221</v>
      </c>
      <c r="G37" s="107">
        <v>139</v>
      </c>
      <c r="H37" s="107">
        <v>333</v>
      </c>
      <c r="I37" s="107">
        <v>0</v>
      </c>
      <c r="J37" s="107">
        <v>4665</v>
      </c>
    </row>
    <row r="38" spans="1:10">
      <c r="A38" s="192" t="s">
        <v>281</v>
      </c>
      <c r="B38" s="110">
        <f t="shared" si="9"/>
        <v>16666</v>
      </c>
      <c r="C38" s="107">
        <v>1460</v>
      </c>
      <c r="D38" s="107">
        <v>1400</v>
      </c>
      <c r="E38" s="107">
        <v>6714</v>
      </c>
      <c r="F38" s="107">
        <v>550</v>
      </c>
      <c r="G38" s="107">
        <v>106</v>
      </c>
      <c r="H38" s="107">
        <v>606</v>
      </c>
      <c r="I38" s="107">
        <v>0</v>
      </c>
      <c r="J38" s="107">
        <v>5830</v>
      </c>
    </row>
    <row r="39" spans="1:10">
      <c r="A39" s="192" t="s">
        <v>330</v>
      </c>
      <c r="B39" s="110">
        <f t="shared" si="9"/>
        <v>1300</v>
      </c>
      <c r="C39" s="107">
        <v>134</v>
      </c>
      <c r="D39" s="107">
        <v>46</v>
      </c>
      <c r="E39" s="107">
        <v>896</v>
      </c>
      <c r="F39" s="107">
        <v>81</v>
      </c>
      <c r="G39" s="107">
        <v>16</v>
      </c>
      <c r="H39" s="107">
        <v>13</v>
      </c>
      <c r="I39" s="107">
        <v>0</v>
      </c>
      <c r="J39" s="107">
        <v>114</v>
      </c>
    </row>
    <row r="40" spans="1:10">
      <c r="A40" s="192" t="s">
        <v>282</v>
      </c>
      <c r="B40" s="110">
        <f t="shared" si="9"/>
        <v>17818</v>
      </c>
      <c r="C40" s="107">
        <v>2042</v>
      </c>
      <c r="D40" s="107">
        <v>936</v>
      </c>
      <c r="E40" s="107">
        <v>7912</v>
      </c>
      <c r="F40" s="107">
        <v>1503</v>
      </c>
      <c r="G40" s="107">
        <v>184</v>
      </c>
      <c r="H40" s="107">
        <v>652</v>
      </c>
      <c r="I40" s="107">
        <v>1</v>
      </c>
      <c r="J40" s="107">
        <v>4588</v>
      </c>
    </row>
    <row r="41" spans="1:10">
      <c r="A41" s="192" t="s">
        <v>313</v>
      </c>
      <c r="B41" s="110">
        <f t="shared" si="9"/>
        <v>1256</v>
      </c>
      <c r="C41" s="107">
        <v>195</v>
      </c>
      <c r="D41" s="107">
        <v>79</v>
      </c>
      <c r="E41" s="107">
        <v>749</v>
      </c>
      <c r="F41" s="107">
        <v>116</v>
      </c>
      <c r="G41" s="107">
        <v>22</v>
      </c>
      <c r="H41" s="107">
        <v>13</v>
      </c>
      <c r="I41" s="107">
        <v>0</v>
      </c>
      <c r="J41" s="107">
        <v>82</v>
      </c>
    </row>
    <row r="42" spans="1:10">
      <c r="A42" s="192" t="s">
        <v>283</v>
      </c>
      <c r="B42" s="110">
        <f t="shared" si="9"/>
        <v>8552</v>
      </c>
      <c r="C42" s="107">
        <v>989</v>
      </c>
      <c r="D42" s="107">
        <v>505</v>
      </c>
      <c r="E42" s="107">
        <v>4002</v>
      </c>
      <c r="F42" s="107">
        <v>764</v>
      </c>
      <c r="G42" s="107">
        <v>104</v>
      </c>
      <c r="H42" s="107">
        <v>176</v>
      </c>
      <c r="I42" s="107">
        <v>2</v>
      </c>
      <c r="J42" s="107">
        <v>2010</v>
      </c>
    </row>
    <row r="43" spans="1:10">
      <c r="A43" s="202" t="s">
        <v>314</v>
      </c>
      <c r="B43" s="111">
        <f t="shared" ref="B43:J43" si="10">SUM(B44:B50)</f>
        <v>67710</v>
      </c>
      <c r="C43" s="111">
        <f t="shared" si="10"/>
        <v>7973</v>
      </c>
      <c r="D43" s="111">
        <f t="shared" si="10"/>
        <v>5415</v>
      </c>
      <c r="E43" s="111">
        <f t="shared" si="10"/>
        <v>30544</v>
      </c>
      <c r="F43" s="111">
        <f t="shared" si="10"/>
        <v>3898</v>
      </c>
      <c r="G43" s="111">
        <f t="shared" si="10"/>
        <v>1402</v>
      </c>
      <c r="H43" s="111">
        <f t="shared" si="10"/>
        <v>1465</v>
      </c>
      <c r="I43" s="111">
        <f t="shared" si="10"/>
        <v>22</v>
      </c>
      <c r="J43" s="111">
        <f t="shared" si="10"/>
        <v>16991</v>
      </c>
    </row>
    <row r="44" spans="1:10">
      <c r="A44" s="192" t="s">
        <v>291</v>
      </c>
      <c r="B44" s="110">
        <f t="shared" ref="B44:B50" si="11">SUM(C44:J44)</f>
        <v>20187</v>
      </c>
      <c r="C44" s="107">
        <v>2656</v>
      </c>
      <c r="D44" s="107">
        <v>2081</v>
      </c>
      <c r="E44" s="107">
        <v>8254</v>
      </c>
      <c r="F44" s="107">
        <v>679</v>
      </c>
      <c r="G44" s="107">
        <v>204</v>
      </c>
      <c r="H44" s="107">
        <v>485</v>
      </c>
      <c r="I44" s="107">
        <v>3</v>
      </c>
      <c r="J44" s="107">
        <v>5825</v>
      </c>
    </row>
    <row r="45" spans="1:10">
      <c r="A45" s="192" t="s">
        <v>285</v>
      </c>
      <c r="B45" s="110">
        <f t="shared" si="11"/>
        <v>3610</v>
      </c>
      <c r="C45" s="107">
        <v>390</v>
      </c>
      <c r="D45" s="107">
        <v>192</v>
      </c>
      <c r="E45" s="107">
        <v>1861</v>
      </c>
      <c r="F45" s="107">
        <v>298</v>
      </c>
      <c r="G45" s="107">
        <v>295</v>
      </c>
      <c r="H45" s="107">
        <v>47</v>
      </c>
      <c r="I45" s="107">
        <v>1</v>
      </c>
      <c r="J45" s="107">
        <v>526</v>
      </c>
    </row>
    <row r="46" spans="1:10">
      <c r="A46" s="192" t="s">
        <v>286</v>
      </c>
      <c r="B46" s="110">
        <f t="shared" si="11"/>
        <v>2706</v>
      </c>
      <c r="C46" s="107">
        <v>349</v>
      </c>
      <c r="D46" s="107">
        <v>138</v>
      </c>
      <c r="E46" s="107">
        <v>1478</v>
      </c>
      <c r="F46" s="107">
        <v>187</v>
      </c>
      <c r="G46" s="107">
        <v>249</v>
      </c>
      <c r="H46" s="107">
        <v>72</v>
      </c>
      <c r="I46" s="107">
        <v>1</v>
      </c>
      <c r="J46" s="107">
        <v>232</v>
      </c>
    </row>
    <row r="47" spans="1:10">
      <c r="A47" s="192" t="s">
        <v>287</v>
      </c>
      <c r="B47" s="110">
        <f t="shared" si="11"/>
        <v>7402</v>
      </c>
      <c r="C47" s="107">
        <v>990</v>
      </c>
      <c r="D47" s="107">
        <v>283</v>
      </c>
      <c r="E47" s="107">
        <v>3452</v>
      </c>
      <c r="F47" s="107">
        <v>647</v>
      </c>
      <c r="G47" s="107">
        <v>243</v>
      </c>
      <c r="H47" s="107">
        <v>119</v>
      </c>
      <c r="I47" s="107">
        <v>4</v>
      </c>
      <c r="J47" s="107">
        <v>1664</v>
      </c>
    </row>
    <row r="48" spans="1:10">
      <c r="A48" s="214" t="s">
        <v>288</v>
      </c>
      <c r="B48" s="110">
        <f t="shared" si="11"/>
        <v>7162</v>
      </c>
      <c r="C48" s="107">
        <v>905</v>
      </c>
      <c r="D48" s="107">
        <v>633</v>
      </c>
      <c r="E48" s="107">
        <v>2459</v>
      </c>
      <c r="F48" s="107">
        <v>340</v>
      </c>
      <c r="G48" s="107">
        <v>79</v>
      </c>
      <c r="H48" s="107">
        <v>214</v>
      </c>
      <c r="I48" s="107">
        <v>0</v>
      </c>
      <c r="J48" s="107">
        <v>2532</v>
      </c>
    </row>
    <row r="49" spans="1:10">
      <c r="A49" s="192" t="s">
        <v>289</v>
      </c>
      <c r="B49" s="110">
        <f t="shared" si="11"/>
        <v>25303</v>
      </c>
      <c r="C49" s="107">
        <v>2536</v>
      </c>
      <c r="D49" s="107">
        <v>1993</v>
      </c>
      <c r="E49" s="107">
        <v>12217</v>
      </c>
      <c r="F49" s="107">
        <v>1653</v>
      </c>
      <c r="G49" s="107">
        <v>312</v>
      </c>
      <c r="H49" s="107">
        <v>488</v>
      </c>
      <c r="I49" s="107">
        <v>12</v>
      </c>
      <c r="J49" s="107">
        <v>6092</v>
      </c>
    </row>
    <row r="50" spans="1:10">
      <c r="A50" s="192" t="s">
        <v>290</v>
      </c>
      <c r="B50" s="110">
        <f t="shared" si="11"/>
        <v>1340</v>
      </c>
      <c r="C50" s="107">
        <v>147</v>
      </c>
      <c r="D50" s="107">
        <v>95</v>
      </c>
      <c r="E50" s="107">
        <v>823</v>
      </c>
      <c r="F50" s="107">
        <v>94</v>
      </c>
      <c r="G50" s="107">
        <v>20</v>
      </c>
      <c r="H50" s="107">
        <v>40</v>
      </c>
      <c r="I50" s="107">
        <v>1</v>
      </c>
      <c r="J50" s="107">
        <v>120</v>
      </c>
    </row>
    <row r="51" spans="1:10">
      <c r="A51" s="202" t="s">
        <v>315</v>
      </c>
      <c r="B51" s="111">
        <f t="shared" ref="B51:J51" si="12">SUM(B52:B58)</f>
        <v>116728</v>
      </c>
      <c r="C51" s="111">
        <f t="shared" si="12"/>
        <v>10813</v>
      </c>
      <c r="D51" s="111">
        <f t="shared" si="12"/>
        <v>9326</v>
      </c>
      <c r="E51" s="111">
        <f t="shared" si="12"/>
        <v>53736</v>
      </c>
      <c r="F51" s="111">
        <f t="shared" si="12"/>
        <v>6321</v>
      </c>
      <c r="G51" s="111">
        <f t="shared" si="12"/>
        <v>1049</v>
      </c>
      <c r="H51" s="111">
        <f t="shared" si="12"/>
        <v>3058</v>
      </c>
      <c r="I51" s="111">
        <f t="shared" si="12"/>
        <v>23</v>
      </c>
      <c r="J51" s="111">
        <f t="shared" si="12"/>
        <v>32402</v>
      </c>
    </row>
    <row r="52" spans="1:10" ht="12.75">
      <c r="A52" s="214" t="s">
        <v>335</v>
      </c>
      <c r="B52" s="110">
        <f t="shared" ref="B52:B58" si="13">SUM(C52:J52)</f>
        <v>77</v>
      </c>
      <c r="C52" s="107">
        <v>2</v>
      </c>
      <c r="D52" s="107">
        <v>2</v>
      </c>
      <c r="E52" s="107">
        <v>53</v>
      </c>
      <c r="F52" s="107">
        <v>0</v>
      </c>
      <c r="G52" s="107">
        <v>17</v>
      </c>
      <c r="H52" s="107">
        <v>2</v>
      </c>
      <c r="I52" s="107">
        <v>0</v>
      </c>
      <c r="J52" s="107">
        <v>1</v>
      </c>
    </row>
    <row r="53" spans="1:10">
      <c r="A53" s="192" t="s">
        <v>259</v>
      </c>
      <c r="B53" s="110">
        <f t="shared" ref="B53" si="14">SUM(C53:J53)</f>
        <v>9646</v>
      </c>
      <c r="C53" s="107">
        <v>817</v>
      </c>
      <c r="D53" s="107">
        <v>308</v>
      </c>
      <c r="E53" s="107">
        <v>6831</v>
      </c>
      <c r="F53" s="107">
        <v>831</v>
      </c>
      <c r="G53" s="107">
        <v>115</v>
      </c>
      <c r="H53" s="107">
        <v>65</v>
      </c>
      <c r="I53" s="107">
        <v>1</v>
      </c>
      <c r="J53" s="107">
        <v>678</v>
      </c>
    </row>
    <row r="54" spans="1:10">
      <c r="A54" s="192" t="s">
        <v>293</v>
      </c>
      <c r="B54" s="110">
        <f t="shared" si="13"/>
        <v>62464</v>
      </c>
      <c r="C54" s="107">
        <v>6605</v>
      </c>
      <c r="D54" s="107">
        <v>5366</v>
      </c>
      <c r="E54" s="107">
        <v>26899</v>
      </c>
      <c r="F54" s="107">
        <v>3452</v>
      </c>
      <c r="G54" s="107">
        <v>630</v>
      </c>
      <c r="H54" s="107">
        <v>1885</v>
      </c>
      <c r="I54" s="107">
        <v>20</v>
      </c>
      <c r="J54" s="107">
        <v>17607</v>
      </c>
    </row>
    <row r="55" spans="1:10">
      <c r="A55" s="192" t="s">
        <v>292</v>
      </c>
      <c r="B55" s="110">
        <f t="shared" si="13"/>
        <v>35234</v>
      </c>
      <c r="C55" s="107">
        <v>2415</v>
      </c>
      <c r="D55" s="107">
        <v>3043</v>
      </c>
      <c r="E55" s="107">
        <v>15028</v>
      </c>
      <c r="F55" s="107">
        <v>1500</v>
      </c>
      <c r="G55" s="107">
        <v>183</v>
      </c>
      <c r="H55" s="107">
        <v>931</v>
      </c>
      <c r="I55" s="107">
        <v>2</v>
      </c>
      <c r="J55" s="107">
        <v>12132</v>
      </c>
    </row>
    <row r="56" spans="1:10">
      <c r="A56" s="192" t="s">
        <v>317</v>
      </c>
      <c r="B56" s="110">
        <f t="shared" si="13"/>
        <v>1896</v>
      </c>
      <c r="C56" s="107">
        <v>173</v>
      </c>
      <c r="D56" s="107">
        <v>32</v>
      </c>
      <c r="E56" s="107">
        <v>941</v>
      </c>
      <c r="F56" s="107">
        <v>59</v>
      </c>
      <c r="G56" s="107">
        <v>16</v>
      </c>
      <c r="H56" s="107">
        <v>65</v>
      </c>
      <c r="I56" s="107">
        <v>0</v>
      </c>
      <c r="J56" s="107">
        <v>610</v>
      </c>
    </row>
    <row r="57" spans="1:10">
      <c r="A57" s="192" t="s">
        <v>318</v>
      </c>
      <c r="B57" s="110">
        <f t="shared" si="13"/>
        <v>7249</v>
      </c>
      <c r="C57" s="107">
        <v>780</v>
      </c>
      <c r="D57" s="107">
        <v>567</v>
      </c>
      <c r="E57" s="107">
        <v>3891</v>
      </c>
      <c r="F57" s="107">
        <v>476</v>
      </c>
      <c r="G57" s="107">
        <v>88</v>
      </c>
      <c r="H57" s="107">
        <v>98</v>
      </c>
      <c r="I57" s="107">
        <v>0</v>
      </c>
      <c r="J57" s="107">
        <v>1349</v>
      </c>
    </row>
    <row r="58" spans="1:10">
      <c r="A58" s="192" t="s">
        <v>319</v>
      </c>
      <c r="B58" s="110">
        <f t="shared" si="13"/>
        <v>162</v>
      </c>
      <c r="C58" s="107">
        <v>21</v>
      </c>
      <c r="D58" s="107">
        <v>8</v>
      </c>
      <c r="E58" s="107">
        <v>93</v>
      </c>
      <c r="F58" s="107">
        <v>3</v>
      </c>
      <c r="G58" s="107">
        <v>0</v>
      </c>
      <c r="H58" s="107">
        <v>12</v>
      </c>
      <c r="I58" s="107">
        <v>0</v>
      </c>
      <c r="J58" s="107">
        <v>25</v>
      </c>
    </row>
    <row r="59" spans="1:10">
      <c r="A59" s="202" t="s">
        <v>320</v>
      </c>
      <c r="B59" s="111">
        <f t="shared" ref="B59:J59" si="15">SUM(B60:B65)</f>
        <v>104063</v>
      </c>
      <c r="C59" s="111">
        <f t="shared" si="15"/>
        <v>9177</v>
      </c>
      <c r="D59" s="111">
        <f t="shared" si="15"/>
        <v>6168</v>
      </c>
      <c r="E59" s="111">
        <f t="shared" si="15"/>
        <v>55475</v>
      </c>
      <c r="F59" s="111">
        <f t="shared" si="15"/>
        <v>6634</v>
      </c>
      <c r="G59" s="111">
        <f t="shared" si="15"/>
        <v>753</v>
      </c>
      <c r="H59" s="111">
        <f t="shared" si="15"/>
        <v>3024</v>
      </c>
      <c r="I59" s="111">
        <f t="shared" si="15"/>
        <v>14</v>
      </c>
      <c r="J59" s="111">
        <f t="shared" si="15"/>
        <v>22818</v>
      </c>
    </row>
    <row r="60" spans="1:10">
      <c r="A60" s="192" t="s">
        <v>298</v>
      </c>
      <c r="B60" s="110">
        <f>SUM(C60:J60)</f>
        <v>4598</v>
      </c>
      <c r="C60" s="107">
        <v>414</v>
      </c>
      <c r="D60" s="107">
        <v>177</v>
      </c>
      <c r="E60" s="107">
        <v>2838</v>
      </c>
      <c r="F60" s="107">
        <v>592</v>
      </c>
      <c r="G60" s="107">
        <v>39</v>
      </c>
      <c r="H60" s="107">
        <v>73</v>
      </c>
      <c r="I60" s="107">
        <v>0</v>
      </c>
      <c r="J60" s="107">
        <v>465</v>
      </c>
    </row>
    <row r="61" spans="1:10">
      <c r="A61" s="192" t="s">
        <v>294</v>
      </c>
      <c r="B61" s="110">
        <f>SUM(C61:J61)</f>
        <v>5966</v>
      </c>
      <c r="C61" s="107">
        <v>484</v>
      </c>
      <c r="D61" s="107">
        <v>199</v>
      </c>
      <c r="E61" s="107">
        <v>3644</v>
      </c>
      <c r="F61" s="107">
        <v>603</v>
      </c>
      <c r="G61" s="107">
        <v>52</v>
      </c>
      <c r="H61" s="107">
        <v>70</v>
      </c>
      <c r="I61" s="107">
        <v>1</v>
      </c>
      <c r="J61" s="107">
        <v>913</v>
      </c>
    </row>
    <row r="62" spans="1:10">
      <c r="A62" s="192" t="s">
        <v>295</v>
      </c>
      <c r="B62" s="110">
        <f t="shared" ref="B62" si="16">SUM(C62:J62)</f>
        <v>3892</v>
      </c>
      <c r="C62" s="107">
        <v>356</v>
      </c>
      <c r="D62" s="107">
        <v>302</v>
      </c>
      <c r="E62" s="107">
        <v>2205</v>
      </c>
      <c r="F62" s="107">
        <v>264</v>
      </c>
      <c r="G62" s="107">
        <v>33</v>
      </c>
      <c r="H62" s="107">
        <v>134</v>
      </c>
      <c r="I62" s="107">
        <v>0</v>
      </c>
      <c r="J62" s="107">
        <v>598</v>
      </c>
    </row>
    <row r="63" spans="1:10">
      <c r="A63" s="192" t="s">
        <v>321</v>
      </c>
      <c r="B63" s="110">
        <f>SUM(C63:J63)</f>
        <v>3379</v>
      </c>
      <c r="C63" s="107">
        <v>445</v>
      </c>
      <c r="D63" s="107">
        <v>127</v>
      </c>
      <c r="E63" s="107">
        <v>1792</v>
      </c>
      <c r="F63" s="107">
        <v>228</v>
      </c>
      <c r="G63" s="107">
        <v>76</v>
      </c>
      <c r="H63" s="107">
        <v>64</v>
      </c>
      <c r="I63" s="107">
        <v>0</v>
      </c>
      <c r="J63" s="107">
        <v>647</v>
      </c>
    </row>
    <row r="64" spans="1:10">
      <c r="A64" s="192" t="s">
        <v>296</v>
      </c>
      <c r="B64" s="110">
        <f>SUM(C64:J64)</f>
        <v>15254</v>
      </c>
      <c r="C64" s="107">
        <v>924</v>
      </c>
      <c r="D64" s="107">
        <v>287</v>
      </c>
      <c r="E64" s="107">
        <v>11953</v>
      </c>
      <c r="F64" s="107">
        <v>1219</v>
      </c>
      <c r="G64" s="107">
        <v>80</v>
      </c>
      <c r="H64" s="107">
        <v>117</v>
      </c>
      <c r="I64" s="107">
        <v>3</v>
      </c>
      <c r="J64" s="107">
        <v>671</v>
      </c>
    </row>
    <row r="65" spans="1:10">
      <c r="A65" s="192" t="s">
        <v>297</v>
      </c>
      <c r="B65" s="110">
        <f>SUM(C65:J65)</f>
        <v>70974</v>
      </c>
      <c r="C65" s="107">
        <v>6554</v>
      </c>
      <c r="D65" s="107">
        <v>5076</v>
      </c>
      <c r="E65" s="107">
        <v>33043</v>
      </c>
      <c r="F65" s="107">
        <v>3728</v>
      </c>
      <c r="G65" s="107">
        <v>473</v>
      </c>
      <c r="H65" s="107">
        <v>2566</v>
      </c>
      <c r="I65" s="107">
        <v>10</v>
      </c>
      <c r="J65" s="107">
        <v>19524</v>
      </c>
    </row>
    <row r="66" spans="1:10">
      <c r="A66" s="202" t="s">
        <v>322</v>
      </c>
      <c r="B66" s="111">
        <f t="shared" ref="B66:J66" si="17">SUM(B67:B77)</f>
        <v>108863</v>
      </c>
      <c r="C66" s="111">
        <f t="shared" si="17"/>
        <v>11102</v>
      </c>
      <c r="D66" s="111">
        <f t="shared" si="17"/>
        <v>5853</v>
      </c>
      <c r="E66" s="111">
        <f t="shared" si="17"/>
        <v>48711</v>
      </c>
      <c r="F66" s="111">
        <f t="shared" si="17"/>
        <v>6949</v>
      </c>
      <c r="G66" s="111">
        <f t="shared" si="17"/>
        <v>1431</v>
      </c>
      <c r="H66" s="111">
        <f t="shared" si="17"/>
        <v>2052</v>
      </c>
      <c r="I66" s="111">
        <f t="shared" si="17"/>
        <v>29</v>
      </c>
      <c r="J66" s="111">
        <f t="shared" si="17"/>
        <v>32736</v>
      </c>
    </row>
    <row r="67" spans="1:10">
      <c r="A67" s="192" t="s">
        <v>323</v>
      </c>
      <c r="B67" s="110">
        <f t="shared" ref="B67:B80" si="18">SUM(C67:J67)</f>
        <v>29</v>
      </c>
      <c r="C67" s="107">
        <v>1</v>
      </c>
      <c r="D67" s="107">
        <v>0</v>
      </c>
      <c r="E67" s="107">
        <v>11</v>
      </c>
      <c r="F67" s="107">
        <v>0</v>
      </c>
      <c r="G67" s="107">
        <v>0</v>
      </c>
      <c r="H67" s="107">
        <v>3</v>
      </c>
      <c r="I67" s="107">
        <v>0</v>
      </c>
      <c r="J67" s="107">
        <v>14</v>
      </c>
    </row>
    <row r="68" spans="1:10">
      <c r="A68" s="214" t="s">
        <v>336</v>
      </c>
      <c r="B68" s="110">
        <f t="shared" ref="B68" si="19">SUM(C68:J68)</f>
        <v>509</v>
      </c>
      <c r="C68" s="107">
        <v>46</v>
      </c>
      <c r="D68" s="107">
        <v>3</v>
      </c>
      <c r="E68" s="107">
        <v>398</v>
      </c>
      <c r="F68" s="107">
        <v>1</v>
      </c>
      <c r="G68" s="107">
        <v>42</v>
      </c>
      <c r="H68" s="107">
        <v>10</v>
      </c>
      <c r="I68" s="107">
        <v>0</v>
      </c>
      <c r="J68" s="107">
        <v>9</v>
      </c>
    </row>
    <row r="69" spans="1:10">
      <c r="A69" s="192" t="s">
        <v>299</v>
      </c>
      <c r="B69" s="110">
        <f t="shared" si="18"/>
        <v>22875</v>
      </c>
      <c r="C69" s="107">
        <v>2651</v>
      </c>
      <c r="D69" s="107">
        <v>1089</v>
      </c>
      <c r="E69" s="107">
        <v>9159</v>
      </c>
      <c r="F69" s="107">
        <v>1872</v>
      </c>
      <c r="G69" s="107">
        <v>279</v>
      </c>
      <c r="H69" s="107">
        <v>508</v>
      </c>
      <c r="I69" s="107">
        <v>4</v>
      </c>
      <c r="J69" s="107">
        <v>7313</v>
      </c>
    </row>
    <row r="70" spans="1:10">
      <c r="A70" s="192" t="s">
        <v>300</v>
      </c>
      <c r="B70" s="110">
        <f t="shared" si="18"/>
        <v>70139</v>
      </c>
      <c r="C70" s="107">
        <v>7005</v>
      </c>
      <c r="D70" s="107">
        <v>3708</v>
      </c>
      <c r="E70" s="107">
        <v>34125</v>
      </c>
      <c r="F70" s="107">
        <v>4687</v>
      </c>
      <c r="G70" s="107">
        <v>943</v>
      </c>
      <c r="H70" s="107">
        <v>1079</v>
      </c>
      <c r="I70" s="107">
        <v>19</v>
      </c>
      <c r="J70" s="107">
        <v>18573</v>
      </c>
    </row>
    <row r="71" spans="1:10">
      <c r="A71" s="192" t="s">
        <v>324</v>
      </c>
      <c r="B71" s="110">
        <f t="shared" ref="B71" si="20">SUM(C71:J71)</f>
        <v>4</v>
      </c>
      <c r="C71" s="107">
        <v>0</v>
      </c>
      <c r="D71" s="107">
        <v>0</v>
      </c>
      <c r="E71" s="107">
        <v>4</v>
      </c>
      <c r="F71" s="107">
        <v>0</v>
      </c>
      <c r="G71" s="107">
        <v>0</v>
      </c>
      <c r="H71" s="107">
        <v>0</v>
      </c>
      <c r="I71" s="107">
        <v>0</v>
      </c>
      <c r="J71" s="107">
        <v>0</v>
      </c>
    </row>
    <row r="72" spans="1:10">
      <c r="A72" s="192" t="s">
        <v>301</v>
      </c>
      <c r="B72" s="110">
        <f t="shared" si="18"/>
        <v>767</v>
      </c>
      <c r="C72" s="107">
        <v>46</v>
      </c>
      <c r="D72" s="107">
        <v>50</v>
      </c>
      <c r="E72" s="107">
        <v>283</v>
      </c>
      <c r="F72" s="107">
        <v>5</v>
      </c>
      <c r="G72" s="107">
        <v>6</v>
      </c>
      <c r="H72" s="107">
        <v>25</v>
      </c>
      <c r="I72" s="107">
        <v>0</v>
      </c>
      <c r="J72" s="107">
        <v>352</v>
      </c>
    </row>
    <row r="73" spans="1:10">
      <c r="A73" s="192" t="s">
        <v>302</v>
      </c>
      <c r="B73" s="110">
        <f t="shared" si="18"/>
        <v>6700</v>
      </c>
      <c r="C73" s="107">
        <v>440</v>
      </c>
      <c r="D73" s="107">
        <v>321</v>
      </c>
      <c r="E73" s="107">
        <v>1918</v>
      </c>
      <c r="F73" s="107">
        <v>100</v>
      </c>
      <c r="G73" s="107">
        <v>58</v>
      </c>
      <c r="H73" s="107">
        <v>209</v>
      </c>
      <c r="I73" s="107">
        <v>1</v>
      </c>
      <c r="J73" s="107">
        <v>3653</v>
      </c>
    </row>
    <row r="74" spans="1:10">
      <c r="A74" s="192" t="s">
        <v>325</v>
      </c>
      <c r="B74" s="110">
        <f t="shared" ref="B74:B76" si="21">SUM(C74:J74)</f>
        <v>5</v>
      </c>
      <c r="C74" s="107">
        <v>0</v>
      </c>
      <c r="D74" s="107">
        <v>0</v>
      </c>
      <c r="E74" s="107">
        <v>4</v>
      </c>
      <c r="F74" s="107">
        <v>0</v>
      </c>
      <c r="G74" s="107">
        <v>0</v>
      </c>
      <c r="H74" s="107">
        <v>1</v>
      </c>
      <c r="I74" s="107">
        <v>0</v>
      </c>
      <c r="J74" s="107">
        <v>0</v>
      </c>
    </row>
    <row r="75" spans="1:10">
      <c r="A75" s="192" t="s">
        <v>303</v>
      </c>
      <c r="B75" s="110">
        <f t="shared" si="21"/>
        <v>7794</v>
      </c>
      <c r="C75" s="107">
        <v>911</v>
      </c>
      <c r="D75" s="107">
        <v>682</v>
      </c>
      <c r="E75" s="107">
        <v>2797</v>
      </c>
      <c r="F75" s="107">
        <v>284</v>
      </c>
      <c r="G75" s="107">
        <v>103</v>
      </c>
      <c r="H75" s="107">
        <v>215</v>
      </c>
      <c r="I75" s="107">
        <v>5</v>
      </c>
      <c r="J75" s="107">
        <v>2797</v>
      </c>
    </row>
    <row r="76" spans="1:10">
      <c r="A76" s="192" t="s">
        <v>326</v>
      </c>
      <c r="B76" s="110">
        <f t="shared" si="21"/>
        <v>33</v>
      </c>
      <c r="C76" s="107">
        <v>2</v>
      </c>
      <c r="D76" s="107">
        <v>0</v>
      </c>
      <c r="E76" s="107">
        <v>11</v>
      </c>
      <c r="F76" s="107">
        <v>0</v>
      </c>
      <c r="G76" s="107">
        <v>0</v>
      </c>
      <c r="H76" s="107">
        <v>2</v>
      </c>
      <c r="I76" s="107">
        <v>0</v>
      </c>
      <c r="J76" s="107">
        <v>18</v>
      </c>
    </row>
    <row r="77" spans="1:10">
      <c r="A77" s="192" t="s">
        <v>304</v>
      </c>
      <c r="B77" s="110">
        <f t="shared" si="18"/>
        <v>8</v>
      </c>
      <c r="C77" s="107">
        <v>0</v>
      </c>
      <c r="D77" s="107">
        <v>0</v>
      </c>
      <c r="E77" s="107">
        <v>1</v>
      </c>
      <c r="F77" s="107">
        <v>0</v>
      </c>
      <c r="G77" s="107">
        <v>0</v>
      </c>
      <c r="H77" s="107">
        <v>0</v>
      </c>
      <c r="I77" s="107">
        <v>0</v>
      </c>
      <c r="J77" s="107">
        <v>7</v>
      </c>
    </row>
    <row r="78" spans="1:10">
      <c r="A78" s="27" t="s">
        <v>96</v>
      </c>
      <c r="B78" s="111">
        <f t="shared" si="18"/>
        <v>1378</v>
      </c>
      <c r="C78" s="111">
        <v>109</v>
      </c>
      <c r="D78" s="111">
        <v>12</v>
      </c>
      <c r="E78" s="111">
        <v>1061</v>
      </c>
      <c r="F78" s="111">
        <v>10</v>
      </c>
      <c r="G78" s="111">
        <v>117</v>
      </c>
      <c r="H78" s="111">
        <v>51</v>
      </c>
      <c r="I78" s="111">
        <v>0</v>
      </c>
      <c r="J78" s="111">
        <v>18</v>
      </c>
    </row>
    <row r="79" spans="1:10">
      <c r="A79" s="27" t="s">
        <v>95</v>
      </c>
      <c r="B79" s="111">
        <f t="shared" si="18"/>
        <v>50</v>
      </c>
      <c r="C79" s="105">
        <v>2</v>
      </c>
      <c r="D79" s="105">
        <v>0</v>
      </c>
      <c r="E79" s="105">
        <v>20</v>
      </c>
      <c r="F79" s="105">
        <v>0</v>
      </c>
      <c r="G79" s="105">
        <v>0</v>
      </c>
      <c r="H79" s="105">
        <v>3</v>
      </c>
      <c r="I79" s="105">
        <v>0</v>
      </c>
      <c r="J79" s="105">
        <v>25</v>
      </c>
    </row>
    <row r="80" spans="1:10">
      <c r="A80" s="135" t="s">
        <v>94</v>
      </c>
      <c r="B80" s="160">
        <f t="shared" si="18"/>
        <v>38391</v>
      </c>
      <c r="C80" s="160">
        <v>4897</v>
      </c>
      <c r="D80" s="160">
        <v>381</v>
      </c>
      <c r="E80" s="160">
        <v>24222</v>
      </c>
      <c r="F80" s="160">
        <v>78</v>
      </c>
      <c r="G80" s="160">
        <v>460</v>
      </c>
      <c r="H80" s="160">
        <v>4775</v>
      </c>
      <c r="I80" s="160">
        <v>1</v>
      </c>
      <c r="J80" s="160">
        <v>3577</v>
      </c>
    </row>
    <row r="81" spans="1:10" s="22" customFormat="1">
      <c r="A81" s="5"/>
      <c r="B81" s="10"/>
      <c r="C81" s="101"/>
      <c r="D81" s="101"/>
      <c r="E81" s="10"/>
      <c r="F81" s="10"/>
      <c r="G81" s="101"/>
      <c r="H81" s="101"/>
      <c r="I81" s="101"/>
      <c r="J81" s="101"/>
    </row>
    <row r="82" spans="1:10">
      <c r="A82" s="5" t="s">
        <v>93</v>
      </c>
      <c r="B82" s="10"/>
      <c r="C82" s="101"/>
      <c r="D82" s="101"/>
      <c r="E82" s="10"/>
      <c r="F82" s="10"/>
      <c r="G82" s="101"/>
      <c r="H82" s="101"/>
      <c r="I82" s="101"/>
      <c r="J82" s="101"/>
    </row>
    <row r="83" spans="1:10">
      <c r="A83" s="166" t="s">
        <v>168</v>
      </c>
      <c r="G83" s="107"/>
    </row>
    <row r="84" spans="1:10">
      <c r="A84" s="166" t="s">
        <v>169</v>
      </c>
    </row>
    <row r="85" spans="1:10">
      <c r="A85" s="166" t="s">
        <v>92</v>
      </c>
    </row>
    <row r="86" spans="1:10">
      <c r="A86" s="5" t="s">
        <v>91</v>
      </c>
    </row>
    <row r="87" spans="1:10">
      <c r="A87" s="5" t="s">
        <v>103</v>
      </c>
    </row>
    <row r="88" spans="1:10">
      <c r="A88" s="5" t="s">
        <v>90</v>
      </c>
    </row>
    <row r="89" spans="1:10">
      <c r="A89" s="5" t="s">
        <v>106</v>
      </c>
    </row>
    <row r="104" spans="2:10">
      <c r="B104" s="10"/>
      <c r="C104" s="10"/>
      <c r="D104" s="10"/>
      <c r="E104" s="10"/>
      <c r="F104" s="10"/>
      <c r="G104" s="10"/>
      <c r="H104" s="10"/>
      <c r="I104" s="10"/>
      <c r="J104" s="10"/>
    </row>
  </sheetData>
  <pageMargins left="0.56000000000000005" right="0.27" top="0.75" bottom="0.75" header="0.3" footer="0.3"/>
  <pageSetup firstPageNumber="21" orientation="portrait" useFirstPageNumber="1" verticalDpi="597" r:id="rId1"/>
  <headerFooter>
    <oddFooter>&amp;C&amp;P of 31</oddFooter>
  </headerFooter>
  <rowBreaks count="1" manualBreakCount="1">
    <brk id="50" max="9" man="1"/>
  </rowBreaks>
  <ignoredErrors>
    <ignoredError sqref="B34 B43 B51 B10 B17 B66 B59 B53:B58 B60:B65 B67:B71 B28"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L7" sqref="L7"/>
    </sheetView>
  </sheetViews>
  <sheetFormatPr defaultRowHeight="11.25"/>
  <cols>
    <col min="1" max="1" width="28.1640625" style="3" customWidth="1"/>
    <col min="2" max="2" width="9.1640625" style="1" customWidth="1"/>
    <col min="3" max="3" width="9.33203125" style="1" customWidth="1"/>
    <col min="4" max="4" width="8.5" style="1" customWidth="1"/>
    <col min="5" max="5" width="8.6640625" style="1" customWidth="1"/>
    <col min="6" max="6" width="6.6640625" style="1" customWidth="1"/>
    <col min="7" max="7" width="9.83203125" style="1" customWidth="1"/>
    <col min="8" max="8" width="8.6640625" style="1" customWidth="1"/>
    <col min="9" max="9" width="9.33203125" style="1" customWidth="1"/>
    <col min="10" max="10" width="9.6640625" style="1" customWidth="1"/>
    <col min="11" max="16384" width="9.33203125" style="1"/>
  </cols>
  <sheetData>
    <row r="1" spans="1:10">
      <c r="A1" s="35" t="s">
        <v>100</v>
      </c>
      <c r="B1" s="35"/>
      <c r="C1" s="35"/>
      <c r="D1" s="35"/>
      <c r="E1" s="35"/>
      <c r="F1" s="35"/>
      <c r="G1" s="35"/>
      <c r="H1" s="35"/>
      <c r="I1" s="35"/>
      <c r="J1" s="35"/>
    </row>
    <row r="2" spans="1:10" ht="13.5" customHeight="1">
      <c r="A2" s="35" t="s">
        <v>177</v>
      </c>
      <c r="B2" s="35"/>
      <c r="C2" s="35"/>
      <c r="D2" s="35"/>
      <c r="E2" s="35"/>
      <c r="F2" s="35"/>
      <c r="G2" s="35"/>
      <c r="H2" s="35"/>
      <c r="I2" s="35"/>
      <c r="J2" s="35"/>
    </row>
    <row r="3" spans="1:10">
      <c r="A3" s="35" t="s">
        <v>83</v>
      </c>
      <c r="B3" s="35"/>
      <c r="C3" s="35"/>
      <c r="D3" s="35"/>
      <c r="E3" s="35"/>
      <c r="F3" s="35"/>
      <c r="G3" s="35"/>
      <c r="H3" s="35"/>
      <c r="I3" s="35"/>
      <c r="J3" s="35"/>
    </row>
    <row r="4" spans="1:10">
      <c r="A4" s="35" t="s">
        <v>540</v>
      </c>
      <c r="B4" s="35"/>
      <c r="C4" s="35"/>
      <c r="D4" s="35"/>
      <c r="E4" s="35"/>
      <c r="F4" s="35"/>
      <c r="G4" s="35"/>
      <c r="H4" s="35"/>
      <c r="I4" s="35"/>
      <c r="J4" s="35"/>
    </row>
    <row r="6" spans="1:10" s="52" customFormat="1" ht="30.75" customHeight="1">
      <c r="A6" s="186" t="s">
        <v>81</v>
      </c>
      <c r="B6" s="187" t="s">
        <v>178</v>
      </c>
      <c r="C6" s="187" t="s">
        <v>179</v>
      </c>
      <c r="D6" s="187" t="s">
        <v>180</v>
      </c>
      <c r="E6" s="188" t="s">
        <v>98</v>
      </c>
      <c r="F6" s="187" t="s">
        <v>181</v>
      </c>
      <c r="G6" s="187" t="s">
        <v>182</v>
      </c>
      <c r="H6" s="188" t="s">
        <v>97</v>
      </c>
      <c r="I6" s="187" t="s">
        <v>183</v>
      </c>
      <c r="J6" s="187" t="s">
        <v>184</v>
      </c>
    </row>
    <row r="7" spans="1:10">
      <c r="A7" s="210" t="s">
        <v>333</v>
      </c>
      <c r="B7" s="139">
        <f>B8+B80</f>
        <v>166294</v>
      </c>
      <c r="C7" s="139">
        <f t="shared" ref="C7:J7" si="0">(C8+C80)</f>
        <v>5869</v>
      </c>
      <c r="D7" s="139">
        <f t="shared" si="0"/>
        <v>1691</v>
      </c>
      <c r="E7" s="139">
        <f t="shared" si="0"/>
        <v>7917</v>
      </c>
      <c r="F7" s="139">
        <f t="shared" si="0"/>
        <v>2288</v>
      </c>
      <c r="G7" s="139">
        <f t="shared" si="0"/>
        <v>712</v>
      </c>
      <c r="H7" s="139">
        <f t="shared" si="0"/>
        <v>4115</v>
      </c>
      <c r="I7" s="139">
        <f t="shared" si="0"/>
        <v>1</v>
      </c>
      <c r="J7" s="139">
        <f t="shared" si="0"/>
        <v>143701</v>
      </c>
    </row>
    <row r="8" spans="1:10">
      <c r="A8" s="210" t="s">
        <v>263</v>
      </c>
      <c r="B8" s="111">
        <f t="shared" ref="B8:J8" si="1">B9+B10+B17+B34+B43+B51+B59+B66</f>
        <v>162284</v>
      </c>
      <c r="C8" s="111">
        <f t="shared" si="1"/>
        <v>5568</v>
      </c>
      <c r="D8" s="111">
        <f t="shared" si="1"/>
        <v>1685</v>
      </c>
      <c r="E8" s="111">
        <f t="shared" si="1"/>
        <v>7746</v>
      </c>
      <c r="F8" s="111">
        <f t="shared" si="1"/>
        <v>2285</v>
      </c>
      <c r="G8" s="111">
        <f t="shared" si="1"/>
        <v>649</v>
      </c>
      <c r="H8" s="111">
        <f t="shared" si="1"/>
        <v>3480</v>
      </c>
      <c r="I8" s="111">
        <f t="shared" si="1"/>
        <v>1</v>
      </c>
      <c r="J8" s="111">
        <f t="shared" si="1"/>
        <v>140870</v>
      </c>
    </row>
    <row r="9" spans="1:10">
      <c r="A9" s="210" t="s">
        <v>260</v>
      </c>
      <c r="B9" s="111">
        <f>SUM(C9:J9)</f>
        <v>1011</v>
      </c>
      <c r="C9" s="105">
        <v>82</v>
      </c>
      <c r="D9" s="105">
        <v>42</v>
      </c>
      <c r="E9" s="105">
        <v>104</v>
      </c>
      <c r="F9" s="105">
        <v>9</v>
      </c>
      <c r="G9" s="105">
        <v>12</v>
      </c>
      <c r="H9" s="105">
        <v>162</v>
      </c>
      <c r="I9" s="105">
        <v>0</v>
      </c>
      <c r="J9" s="105">
        <v>600</v>
      </c>
    </row>
    <row r="10" spans="1:10">
      <c r="A10" s="210" t="s">
        <v>264</v>
      </c>
      <c r="B10" s="111">
        <f t="shared" ref="B10:J10" si="2">SUM(B11:B16)</f>
        <v>8130</v>
      </c>
      <c r="C10" s="111">
        <f t="shared" si="2"/>
        <v>389</v>
      </c>
      <c r="D10" s="111">
        <f t="shared" si="2"/>
        <v>145</v>
      </c>
      <c r="E10" s="111">
        <f t="shared" si="2"/>
        <v>595</v>
      </c>
      <c r="F10" s="111">
        <f t="shared" si="2"/>
        <v>228</v>
      </c>
      <c r="G10" s="111">
        <f t="shared" si="2"/>
        <v>35</v>
      </c>
      <c r="H10" s="111">
        <f t="shared" si="2"/>
        <v>257</v>
      </c>
      <c r="I10" s="111">
        <f t="shared" si="2"/>
        <v>0</v>
      </c>
      <c r="J10" s="111">
        <f t="shared" si="2"/>
        <v>6481</v>
      </c>
    </row>
    <row r="11" spans="1:10">
      <c r="A11" s="214" t="s">
        <v>265</v>
      </c>
      <c r="B11" s="110">
        <f>SUM(C11:J11)</f>
        <v>380</v>
      </c>
      <c r="C11" s="107">
        <v>29</v>
      </c>
      <c r="D11" s="107">
        <v>2</v>
      </c>
      <c r="E11" s="107">
        <v>40</v>
      </c>
      <c r="F11" s="107">
        <v>36</v>
      </c>
      <c r="G11" s="107">
        <v>4</v>
      </c>
      <c r="H11" s="107">
        <v>5</v>
      </c>
      <c r="I11" s="107">
        <v>0</v>
      </c>
      <c r="J11" s="107">
        <v>264</v>
      </c>
    </row>
    <row r="12" spans="1:10">
      <c r="A12" s="214" t="s">
        <v>270</v>
      </c>
      <c r="B12" s="110">
        <f>SUM(C12:J12)</f>
        <v>736</v>
      </c>
      <c r="C12" s="107">
        <v>63</v>
      </c>
      <c r="D12" s="107">
        <v>8</v>
      </c>
      <c r="E12" s="107">
        <v>142</v>
      </c>
      <c r="F12" s="107">
        <v>110</v>
      </c>
      <c r="G12" s="107">
        <v>7</v>
      </c>
      <c r="H12" s="107">
        <v>20</v>
      </c>
      <c r="I12" s="107">
        <v>0</v>
      </c>
      <c r="J12" s="107">
        <v>386</v>
      </c>
    </row>
    <row r="13" spans="1:10">
      <c r="A13" s="192" t="s">
        <v>266</v>
      </c>
      <c r="B13" s="110">
        <f t="shared" ref="B13" si="3">SUM(C13:J13)</f>
        <v>1636</v>
      </c>
      <c r="C13" s="107">
        <v>69</v>
      </c>
      <c r="D13" s="107">
        <v>43</v>
      </c>
      <c r="E13" s="107">
        <v>74</v>
      </c>
      <c r="F13" s="107">
        <v>16</v>
      </c>
      <c r="G13" s="107">
        <v>5</v>
      </c>
      <c r="H13" s="107">
        <v>52</v>
      </c>
      <c r="I13" s="107">
        <v>0</v>
      </c>
      <c r="J13" s="107">
        <v>1377</v>
      </c>
    </row>
    <row r="14" spans="1:10">
      <c r="A14" s="214" t="s">
        <v>267</v>
      </c>
      <c r="B14" s="110">
        <f>SUM(C14:J14)</f>
        <v>2235</v>
      </c>
      <c r="C14" s="107">
        <v>82</v>
      </c>
      <c r="D14" s="107">
        <v>14</v>
      </c>
      <c r="E14" s="107">
        <v>123</v>
      </c>
      <c r="F14" s="107">
        <v>30</v>
      </c>
      <c r="G14" s="107">
        <v>10</v>
      </c>
      <c r="H14" s="107">
        <v>35</v>
      </c>
      <c r="I14" s="107">
        <v>0</v>
      </c>
      <c r="J14" s="107">
        <v>1941</v>
      </c>
    </row>
    <row r="15" spans="1:10">
      <c r="A15" s="214" t="s">
        <v>268</v>
      </c>
      <c r="B15" s="110">
        <f>SUM(C15:J15)</f>
        <v>236</v>
      </c>
      <c r="C15" s="107">
        <v>22</v>
      </c>
      <c r="D15" s="107">
        <v>3</v>
      </c>
      <c r="E15" s="107">
        <v>19</v>
      </c>
      <c r="F15" s="107">
        <v>10</v>
      </c>
      <c r="G15" s="107">
        <v>2</v>
      </c>
      <c r="H15" s="107">
        <v>8</v>
      </c>
      <c r="I15" s="107">
        <v>0</v>
      </c>
      <c r="J15" s="107">
        <v>172</v>
      </c>
    </row>
    <row r="16" spans="1:10">
      <c r="A16" s="192" t="s">
        <v>269</v>
      </c>
      <c r="B16" s="110">
        <f t="shared" ref="B16" si="4">SUM(C16:J16)</f>
        <v>2907</v>
      </c>
      <c r="C16" s="107">
        <v>124</v>
      </c>
      <c r="D16" s="107">
        <v>75</v>
      </c>
      <c r="E16" s="107">
        <v>197</v>
      </c>
      <c r="F16" s="107">
        <v>26</v>
      </c>
      <c r="G16" s="107">
        <v>7</v>
      </c>
      <c r="H16" s="107">
        <v>137</v>
      </c>
      <c r="I16" s="107">
        <v>0</v>
      </c>
      <c r="J16" s="107">
        <v>2341</v>
      </c>
    </row>
    <row r="17" spans="1:10">
      <c r="A17" s="210" t="s">
        <v>261</v>
      </c>
      <c r="B17" s="111">
        <f t="shared" ref="B17:J17" si="5">SUM(B18:B33)</f>
        <v>29546</v>
      </c>
      <c r="C17" s="111">
        <f t="shared" si="5"/>
        <v>1030</v>
      </c>
      <c r="D17" s="111">
        <f t="shared" si="5"/>
        <v>300</v>
      </c>
      <c r="E17" s="111">
        <f t="shared" si="5"/>
        <v>1113</v>
      </c>
      <c r="F17" s="111">
        <f t="shared" si="5"/>
        <v>377</v>
      </c>
      <c r="G17" s="111">
        <f t="shared" si="5"/>
        <v>160</v>
      </c>
      <c r="H17" s="111">
        <f t="shared" si="5"/>
        <v>631</v>
      </c>
      <c r="I17" s="111">
        <f t="shared" si="5"/>
        <v>0</v>
      </c>
      <c r="J17" s="111">
        <f t="shared" si="5"/>
        <v>25935</v>
      </c>
    </row>
    <row r="18" spans="1:10" ht="12.75">
      <c r="A18" s="214" t="s">
        <v>334</v>
      </c>
      <c r="B18" s="110">
        <f t="shared" ref="B18:B33" si="6">SUM(C18:J18)</f>
        <v>31</v>
      </c>
      <c r="C18" s="107">
        <v>8</v>
      </c>
      <c r="D18" s="107">
        <v>0</v>
      </c>
      <c r="E18" s="107">
        <v>7</v>
      </c>
      <c r="F18" s="107">
        <v>0</v>
      </c>
      <c r="G18" s="107">
        <v>4</v>
      </c>
      <c r="H18" s="107">
        <v>4</v>
      </c>
      <c r="I18" s="107">
        <v>0</v>
      </c>
      <c r="J18" s="107">
        <v>8</v>
      </c>
    </row>
    <row r="19" spans="1:10">
      <c r="A19" s="192" t="s">
        <v>278</v>
      </c>
      <c r="B19" s="110">
        <f t="shared" ref="B19" si="7">SUM(C19:J19)</f>
        <v>924</v>
      </c>
      <c r="C19" s="107">
        <v>56</v>
      </c>
      <c r="D19" s="107">
        <v>15</v>
      </c>
      <c r="E19" s="107">
        <v>51</v>
      </c>
      <c r="F19" s="107">
        <v>104</v>
      </c>
      <c r="G19" s="107">
        <v>4</v>
      </c>
      <c r="H19" s="107">
        <v>34</v>
      </c>
      <c r="I19" s="107">
        <v>0</v>
      </c>
      <c r="J19" s="107">
        <v>660</v>
      </c>
    </row>
    <row r="20" spans="1:10">
      <c r="A20" s="214" t="s">
        <v>271</v>
      </c>
      <c r="B20" s="110">
        <f t="shared" si="6"/>
        <v>312</v>
      </c>
      <c r="C20" s="107">
        <v>13</v>
      </c>
      <c r="D20" s="107">
        <v>5</v>
      </c>
      <c r="E20" s="107">
        <v>16</v>
      </c>
      <c r="F20" s="107">
        <v>6</v>
      </c>
      <c r="G20" s="107">
        <v>2</v>
      </c>
      <c r="H20" s="107">
        <v>7</v>
      </c>
      <c r="I20" s="107">
        <v>0</v>
      </c>
      <c r="J20" s="107">
        <v>263</v>
      </c>
    </row>
    <row r="21" spans="1:10">
      <c r="A21" s="214" t="s">
        <v>306</v>
      </c>
      <c r="B21" s="110">
        <f t="shared" si="6"/>
        <v>162</v>
      </c>
      <c r="C21" s="107">
        <v>8</v>
      </c>
      <c r="D21" s="107">
        <v>1</v>
      </c>
      <c r="E21" s="107">
        <v>5</v>
      </c>
      <c r="F21" s="107">
        <v>0</v>
      </c>
      <c r="G21" s="107">
        <v>0</v>
      </c>
      <c r="H21" s="107">
        <v>2</v>
      </c>
      <c r="I21" s="107">
        <v>0</v>
      </c>
      <c r="J21" s="107">
        <v>146</v>
      </c>
    </row>
    <row r="22" spans="1:10">
      <c r="A22" s="192" t="s">
        <v>272</v>
      </c>
      <c r="B22" s="110">
        <f t="shared" si="6"/>
        <v>302</v>
      </c>
      <c r="C22" s="107">
        <v>20</v>
      </c>
      <c r="D22" s="107">
        <v>7</v>
      </c>
      <c r="E22" s="107">
        <v>10</v>
      </c>
      <c r="F22" s="107">
        <v>22</v>
      </c>
      <c r="G22" s="107">
        <v>1</v>
      </c>
      <c r="H22" s="107">
        <v>9</v>
      </c>
      <c r="I22" s="107">
        <v>0</v>
      </c>
      <c r="J22" s="107">
        <v>233</v>
      </c>
    </row>
    <row r="23" spans="1:10">
      <c r="A23" s="214" t="s">
        <v>273</v>
      </c>
      <c r="B23" s="110">
        <f t="shared" si="6"/>
        <v>2079</v>
      </c>
      <c r="C23" s="107">
        <v>56</v>
      </c>
      <c r="D23" s="107">
        <v>23</v>
      </c>
      <c r="E23" s="107">
        <v>59</v>
      </c>
      <c r="F23" s="107">
        <v>7</v>
      </c>
      <c r="G23" s="107">
        <v>8</v>
      </c>
      <c r="H23" s="107">
        <v>33</v>
      </c>
      <c r="I23" s="107">
        <v>0</v>
      </c>
      <c r="J23" s="107">
        <v>1893</v>
      </c>
    </row>
    <row r="24" spans="1:10">
      <c r="A24" s="192" t="s">
        <v>274</v>
      </c>
      <c r="B24" s="110">
        <f t="shared" si="6"/>
        <v>2213</v>
      </c>
      <c r="C24" s="107">
        <v>88</v>
      </c>
      <c r="D24" s="107">
        <v>11</v>
      </c>
      <c r="E24" s="107">
        <v>72</v>
      </c>
      <c r="F24" s="107">
        <v>24</v>
      </c>
      <c r="G24" s="107">
        <v>16</v>
      </c>
      <c r="H24" s="107">
        <v>38</v>
      </c>
      <c r="I24" s="107">
        <v>0</v>
      </c>
      <c r="J24" s="107">
        <v>1964</v>
      </c>
    </row>
    <row r="25" spans="1:10">
      <c r="A25" s="192" t="s">
        <v>307</v>
      </c>
      <c r="B25" s="110">
        <f t="shared" si="6"/>
        <v>676</v>
      </c>
      <c r="C25" s="107">
        <v>41</v>
      </c>
      <c r="D25" s="107">
        <v>21</v>
      </c>
      <c r="E25" s="107">
        <v>25</v>
      </c>
      <c r="F25" s="107">
        <v>22</v>
      </c>
      <c r="G25" s="107">
        <v>5</v>
      </c>
      <c r="H25" s="107">
        <v>17</v>
      </c>
      <c r="I25" s="107">
        <v>0</v>
      </c>
      <c r="J25" s="107">
        <v>545</v>
      </c>
    </row>
    <row r="26" spans="1:10">
      <c r="A26" s="214" t="s">
        <v>308</v>
      </c>
      <c r="B26" s="110">
        <f t="shared" si="6"/>
        <v>3153</v>
      </c>
      <c r="C26" s="107">
        <v>77</v>
      </c>
      <c r="D26" s="107">
        <v>29</v>
      </c>
      <c r="E26" s="107">
        <v>59</v>
      </c>
      <c r="F26" s="107">
        <v>20</v>
      </c>
      <c r="G26" s="107">
        <v>7</v>
      </c>
      <c r="H26" s="107">
        <v>72</v>
      </c>
      <c r="I26" s="107">
        <v>0</v>
      </c>
      <c r="J26" s="107">
        <v>2889</v>
      </c>
    </row>
    <row r="27" spans="1:10">
      <c r="A27" s="214" t="s">
        <v>309</v>
      </c>
      <c r="B27" s="110">
        <f t="shared" si="6"/>
        <v>6730</v>
      </c>
      <c r="C27" s="107">
        <v>160</v>
      </c>
      <c r="D27" s="107">
        <v>36</v>
      </c>
      <c r="E27" s="107">
        <v>298</v>
      </c>
      <c r="F27" s="107">
        <v>52</v>
      </c>
      <c r="G27" s="107">
        <v>22</v>
      </c>
      <c r="H27" s="107">
        <v>218</v>
      </c>
      <c r="I27" s="107">
        <v>0</v>
      </c>
      <c r="J27" s="107">
        <v>5944</v>
      </c>
    </row>
    <row r="28" spans="1:10">
      <c r="A28" s="192" t="s">
        <v>310</v>
      </c>
      <c r="B28" s="110">
        <f t="shared" si="6"/>
        <v>4369</v>
      </c>
      <c r="C28" s="107">
        <v>150</v>
      </c>
      <c r="D28" s="107">
        <v>32</v>
      </c>
      <c r="E28" s="107">
        <v>179</v>
      </c>
      <c r="F28" s="107">
        <v>52</v>
      </c>
      <c r="G28" s="107">
        <v>32</v>
      </c>
      <c r="H28" s="107">
        <v>41</v>
      </c>
      <c r="I28" s="107">
        <v>0</v>
      </c>
      <c r="J28" s="107">
        <v>3883</v>
      </c>
    </row>
    <row r="29" spans="1:10">
      <c r="A29" s="214" t="s">
        <v>275</v>
      </c>
      <c r="B29" s="110">
        <f t="shared" si="6"/>
        <v>3857</v>
      </c>
      <c r="C29" s="107">
        <v>159</v>
      </c>
      <c r="D29" s="107">
        <v>40</v>
      </c>
      <c r="E29" s="107">
        <v>154</v>
      </c>
      <c r="F29" s="107">
        <v>37</v>
      </c>
      <c r="G29" s="107">
        <v>33</v>
      </c>
      <c r="H29" s="107">
        <v>82</v>
      </c>
      <c r="I29" s="107">
        <v>0</v>
      </c>
      <c r="J29" s="107">
        <v>3352</v>
      </c>
    </row>
    <row r="30" spans="1:10">
      <c r="A30" s="192" t="s">
        <v>311</v>
      </c>
      <c r="B30" s="110">
        <f t="shared" si="6"/>
        <v>245</v>
      </c>
      <c r="C30" s="107">
        <v>9</v>
      </c>
      <c r="D30" s="107">
        <v>4</v>
      </c>
      <c r="E30" s="107">
        <v>2</v>
      </c>
      <c r="F30" s="107">
        <v>4</v>
      </c>
      <c r="G30" s="107">
        <v>1</v>
      </c>
      <c r="H30" s="107">
        <v>3</v>
      </c>
      <c r="I30" s="107">
        <v>0</v>
      </c>
      <c r="J30" s="107">
        <v>222</v>
      </c>
    </row>
    <row r="31" spans="1:10">
      <c r="A31" s="192" t="s">
        <v>276</v>
      </c>
      <c r="B31" s="110">
        <f t="shared" si="6"/>
        <v>108</v>
      </c>
      <c r="C31" s="107">
        <v>13</v>
      </c>
      <c r="D31" s="107">
        <v>5</v>
      </c>
      <c r="E31" s="107">
        <v>6</v>
      </c>
      <c r="F31" s="107">
        <v>7</v>
      </c>
      <c r="G31" s="107">
        <v>2</v>
      </c>
      <c r="H31" s="107">
        <v>2</v>
      </c>
      <c r="I31" s="107">
        <v>0</v>
      </c>
      <c r="J31" s="107">
        <v>73</v>
      </c>
    </row>
    <row r="32" spans="1:10">
      <c r="A32" s="214" t="s">
        <v>277</v>
      </c>
      <c r="B32" s="110">
        <f t="shared" si="6"/>
        <v>4133</v>
      </c>
      <c r="C32" s="107">
        <v>159</v>
      </c>
      <c r="D32" s="107">
        <v>68</v>
      </c>
      <c r="E32" s="107">
        <v>149</v>
      </c>
      <c r="F32" s="107">
        <v>11</v>
      </c>
      <c r="G32" s="107">
        <v>23</v>
      </c>
      <c r="H32" s="107">
        <v>66</v>
      </c>
      <c r="I32" s="107">
        <v>0</v>
      </c>
      <c r="J32" s="107">
        <v>3657</v>
      </c>
    </row>
    <row r="33" spans="1:10">
      <c r="A33" s="192" t="s">
        <v>331</v>
      </c>
      <c r="B33" s="110">
        <f t="shared" si="6"/>
        <v>252</v>
      </c>
      <c r="C33" s="107">
        <v>13</v>
      </c>
      <c r="D33" s="107">
        <v>3</v>
      </c>
      <c r="E33" s="107">
        <v>21</v>
      </c>
      <c r="F33" s="107">
        <v>9</v>
      </c>
      <c r="G33" s="107">
        <v>0</v>
      </c>
      <c r="H33" s="107">
        <v>3</v>
      </c>
      <c r="I33" s="107">
        <v>0</v>
      </c>
      <c r="J33" s="107">
        <v>203</v>
      </c>
    </row>
    <row r="34" spans="1:10">
      <c r="A34" s="202" t="s">
        <v>312</v>
      </c>
      <c r="B34" s="111">
        <f t="shared" ref="B34:J34" si="8">SUM(B35:B42)</f>
        <v>27234</v>
      </c>
      <c r="C34" s="111">
        <f t="shared" si="8"/>
        <v>810</v>
      </c>
      <c r="D34" s="111">
        <f t="shared" si="8"/>
        <v>280</v>
      </c>
      <c r="E34" s="111">
        <f t="shared" si="8"/>
        <v>962</v>
      </c>
      <c r="F34" s="111">
        <f t="shared" si="8"/>
        <v>367</v>
      </c>
      <c r="G34" s="111">
        <f t="shared" si="8"/>
        <v>84</v>
      </c>
      <c r="H34" s="111">
        <f t="shared" si="8"/>
        <v>619</v>
      </c>
      <c r="I34" s="111">
        <f t="shared" si="8"/>
        <v>0</v>
      </c>
      <c r="J34" s="111">
        <f t="shared" si="8"/>
        <v>24112</v>
      </c>
    </row>
    <row r="35" spans="1:10">
      <c r="A35" s="192" t="s">
        <v>284</v>
      </c>
      <c r="B35" s="110">
        <f t="shared" ref="B35:B42" si="9">SUM(C35:J35)</f>
        <v>8545</v>
      </c>
      <c r="C35" s="107">
        <v>205</v>
      </c>
      <c r="D35" s="107">
        <v>101</v>
      </c>
      <c r="E35" s="107">
        <v>199</v>
      </c>
      <c r="F35" s="107">
        <v>60</v>
      </c>
      <c r="G35" s="107">
        <v>21</v>
      </c>
      <c r="H35" s="107">
        <v>164</v>
      </c>
      <c r="I35" s="107">
        <v>0</v>
      </c>
      <c r="J35" s="107">
        <v>7795</v>
      </c>
    </row>
    <row r="36" spans="1:10">
      <c r="A36" s="192" t="s">
        <v>279</v>
      </c>
      <c r="B36" s="110">
        <f t="shared" si="9"/>
        <v>2150</v>
      </c>
      <c r="C36" s="107">
        <v>89</v>
      </c>
      <c r="D36" s="107">
        <v>34</v>
      </c>
      <c r="E36" s="107">
        <v>183</v>
      </c>
      <c r="F36" s="107">
        <v>41</v>
      </c>
      <c r="G36" s="107">
        <v>8</v>
      </c>
      <c r="H36" s="107">
        <v>66</v>
      </c>
      <c r="I36" s="107">
        <v>0</v>
      </c>
      <c r="J36" s="107">
        <v>1729</v>
      </c>
    </row>
    <row r="37" spans="1:10">
      <c r="A37" s="192" t="s">
        <v>280</v>
      </c>
      <c r="B37" s="110">
        <f t="shared" si="9"/>
        <v>4438</v>
      </c>
      <c r="C37" s="107">
        <v>146</v>
      </c>
      <c r="D37" s="107">
        <v>32</v>
      </c>
      <c r="E37" s="107">
        <v>185</v>
      </c>
      <c r="F37" s="107">
        <v>82</v>
      </c>
      <c r="G37" s="107">
        <v>12</v>
      </c>
      <c r="H37" s="107">
        <v>100</v>
      </c>
      <c r="I37" s="107">
        <v>0</v>
      </c>
      <c r="J37" s="107">
        <v>3881</v>
      </c>
    </row>
    <row r="38" spans="1:10">
      <c r="A38" s="192" t="s">
        <v>281</v>
      </c>
      <c r="B38" s="110">
        <f t="shared" si="9"/>
        <v>5438</v>
      </c>
      <c r="C38" s="107">
        <v>105</v>
      </c>
      <c r="D38" s="107">
        <v>55</v>
      </c>
      <c r="E38" s="107">
        <v>139</v>
      </c>
      <c r="F38" s="107">
        <v>33</v>
      </c>
      <c r="G38" s="107">
        <v>7</v>
      </c>
      <c r="H38" s="107">
        <v>125</v>
      </c>
      <c r="I38" s="107">
        <v>0</v>
      </c>
      <c r="J38" s="107">
        <v>4974</v>
      </c>
    </row>
    <row r="39" spans="1:10">
      <c r="A39" s="192" t="s">
        <v>330</v>
      </c>
      <c r="B39" s="110">
        <f t="shared" si="9"/>
        <v>122</v>
      </c>
      <c r="C39" s="107">
        <v>5</v>
      </c>
      <c r="D39" s="107">
        <v>3</v>
      </c>
      <c r="E39" s="107">
        <v>7</v>
      </c>
      <c r="F39" s="107">
        <v>4</v>
      </c>
      <c r="G39" s="107">
        <v>1</v>
      </c>
      <c r="H39" s="107">
        <v>2</v>
      </c>
      <c r="I39" s="107">
        <v>0</v>
      </c>
      <c r="J39" s="107">
        <v>100</v>
      </c>
    </row>
    <row r="40" spans="1:10">
      <c r="A40" s="192" t="s">
        <v>282</v>
      </c>
      <c r="B40" s="110">
        <f t="shared" si="9"/>
        <v>4426</v>
      </c>
      <c r="C40" s="107">
        <v>160</v>
      </c>
      <c r="D40" s="107">
        <v>26</v>
      </c>
      <c r="E40" s="107">
        <v>167</v>
      </c>
      <c r="F40" s="107">
        <v>112</v>
      </c>
      <c r="G40" s="107">
        <v>21</v>
      </c>
      <c r="H40" s="107">
        <v>124</v>
      </c>
      <c r="I40" s="107">
        <v>0</v>
      </c>
      <c r="J40" s="107">
        <v>3816</v>
      </c>
    </row>
    <row r="41" spans="1:10">
      <c r="A41" s="192" t="s">
        <v>313</v>
      </c>
      <c r="B41" s="110">
        <f t="shared" si="9"/>
        <v>110</v>
      </c>
      <c r="C41" s="107">
        <v>22</v>
      </c>
      <c r="D41" s="107">
        <v>2</v>
      </c>
      <c r="E41" s="107">
        <v>12</v>
      </c>
      <c r="F41" s="107">
        <v>4</v>
      </c>
      <c r="G41" s="107">
        <v>1</v>
      </c>
      <c r="H41" s="107">
        <v>3</v>
      </c>
      <c r="I41" s="107">
        <v>0</v>
      </c>
      <c r="J41" s="107">
        <v>66</v>
      </c>
    </row>
    <row r="42" spans="1:10">
      <c r="A42" s="192" t="s">
        <v>283</v>
      </c>
      <c r="B42" s="110">
        <f t="shared" si="9"/>
        <v>2005</v>
      </c>
      <c r="C42" s="107">
        <v>78</v>
      </c>
      <c r="D42" s="107">
        <v>27</v>
      </c>
      <c r="E42" s="107">
        <v>70</v>
      </c>
      <c r="F42" s="107">
        <v>31</v>
      </c>
      <c r="G42" s="107">
        <v>13</v>
      </c>
      <c r="H42" s="107">
        <v>35</v>
      </c>
      <c r="I42" s="107">
        <v>0</v>
      </c>
      <c r="J42" s="107">
        <v>1751</v>
      </c>
    </row>
    <row r="43" spans="1:10">
      <c r="A43" s="202" t="s">
        <v>314</v>
      </c>
      <c r="B43" s="111">
        <f t="shared" ref="B43:J43" si="10">SUM(B44:B50)</f>
        <v>16830</v>
      </c>
      <c r="C43" s="111">
        <f t="shared" si="10"/>
        <v>797</v>
      </c>
      <c r="D43" s="111">
        <f t="shared" si="10"/>
        <v>268</v>
      </c>
      <c r="E43" s="111">
        <f t="shared" si="10"/>
        <v>853</v>
      </c>
      <c r="F43" s="111">
        <f t="shared" si="10"/>
        <v>179</v>
      </c>
      <c r="G43" s="111">
        <f t="shared" si="10"/>
        <v>95</v>
      </c>
      <c r="H43" s="111">
        <f t="shared" si="10"/>
        <v>339</v>
      </c>
      <c r="I43" s="111">
        <f t="shared" si="10"/>
        <v>1</v>
      </c>
      <c r="J43" s="111">
        <f t="shared" si="10"/>
        <v>14298</v>
      </c>
    </row>
    <row r="44" spans="1:10">
      <c r="A44" s="192" t="s">
        <v>291</v>
      </c>
      <c r="B44" s="110">
        <f t="shared" ref="B44:B50" si="11">SUM(C44:J44)</f>
        <v>5757</v>
      </c>
      <c r="C44" s="107">
        <v>299</v>
      </c>
      <c r="D44" s="107">
        <v>134</v>
      </c>
      <c r="E44" s="107">
        <v>230</v>
      </c>
      <c r="F44" s="107">
        <v>20</v>
      </c>
      <c r="G44" s="107">
        <v>13</v>
      </c>
      <c r="H44" s="107">
        <v>114</v>
      </c>
      <c r="I44" s="107">
        <v>0</v>
      </c>
      <c r="J44" s="107">
        <v>4947</v>
      </c>
    </row>
    <row r="45" spans="1:10">
      <c r="A45" s="192" t="s">
        <v>285</v>
      </c>
      <c r="B45" s="110">
        <f t="shared" si="11"/>
        <v>564</v>
      </c>
      <c r="C45" s="107">
        <v>33</v>
      </c>
      <c r="D45" s="107">
        <v>8</v>
      </c>
      <c r="E45" s="107">
        <v>47</v>
      </c>
      <c r="F45" s="107">
        <v>3</v>
      </c>
      <c r="G45" s="107">
        <v>17</v>
      </c>
      <c r="H45" s="107">
        <v>12</v>
      </c>
      <c r="I45" s="107">
        <v>0</v>
      </c>
      <c r="J45" s="107">
        <v>444</v>
      </c>
    </row>
    <row r="46" spans="1:10">
      <c r="A46" s="192" t="s">
        <v>286</v>
      </c>
      <c r="B46" s="110">
        <f t="shared" si="11"/>
        <v>319</v>
      </c>
      <c r="C46" s="107">
        <v>33</v>
      </c>
      <c r="D46" s="107">
        <v>5</v>
      </c>
      <c r="E46" s="107">
        <v>34</v>
      </c>
      <c r="F46" s="107">
        <v>3</v>
      </c>
      <c r="G46" s="107">
        <v>14</v>
      </c>
      <c r="H46" s="107">
        <v>18</v>
      </c>
      <c r="I46" s="107">
        <v>0</v>
      </c>
      <c r="J46" s="107">
        <v>212</v>
      </c>
    </row>
    <row r="47" spans="1:10">
      <c r="A47" s="192" t="s">
        <v>287</v>
      </c>
      <c r="B47" s="110">
        <f t="shared" si="11"/>
        <v>1680</v>
      </c>
      <c r="C47" s="107">
        <v>117</v>
      </c>
      <c r="D47" s="107">
        <v>13</v>
      </c>
      <c r="E47" s="107">
        <v>91</v>
      </c>
      <c r="F47" s="107">
        <v>31</v>
      </c>
      <c r="G47" s="107">
        <v>18</v>
      </c>
      <c r="H47" s="107">
        <v>27</v>
      </c>
      <c r="I47" s="107">
        <v>0</v>
      </c>
      <c r="J47" s="107">
        <v>1383</v>
      </c>
    </row>
    <row r="48" spans="1:10">
      <c r="A48" s="214" t="s">
        <v>288</v>
      </c>
      <c r="B48" s="110">
        <f t="shared" si="11"/>
        <v>2297</v>
      </c>
      <c r="C48" s="107">
        <v>56</v>
      </c>
      <c r="D48" s="107">
        <v>17</v>
      </c>
      <c r="E48" s="107">
        <v>53</v>
      </c>
      <c r="F48" s="107">
        <v>12</v>
      </c>
      <c r="G48" s="107">
        <v>6</v>
      </c>
      <c r="H48" s="107">
        <v>43</v>
      </c>
      <c r="I48" s="107">
        <v>0</v>
      </c>
      <c r="J48" s="107">
        <v>2110</v>
      </c>
    </row>
    <row r="49" spans="1:10">
      <c r="A49" s="192" t="s">
        <v>289</v>
      </c>
      <c r="B49" s="110">
        <f t="shared" si="11"/>
        <v>6052</v>
      </c>
      <c r="C49" s="107">
        <v>243</v>
      </c>
      <c r="D49" s="107">
        <v>85</v>
      </c>
      <c r="E49" s="107">
        <v>377</v>
      </c>
      <c r="F49" s="107">
        <v>110</v>
      </c>
      <c r="G49" s="107">
        <v>23</v>
      </c>
      <c r="H49" s="107">
        <v>120</v>
      </c>
      <c r="I49" s="107">
        <v>1</v>
      </c>
      <c r="J49" s="107">
        <v>5093</v>
      </c>
    </row>
    <row r="50" spans="1:10">
      <c r="A50" s="192" t="s">
        <v>290</v>
      </c>
      <c r="B50" s="110">
        <f t="shared" si="11"/>
        <v>161</v>
      </c>
      <c r="C50" s="107">
        <v>16</v>
      </c>
      <c r="D50" s="107">
        <v>6</v>
      </c>
      <c r="E50" s="107">
        <v>21</v>
      </c>
      <c r="F50" s="107">
        <v>0</v>
      </c>
      <c r="G50" s="107">
        <v>4</v>
      </c>
      <c r="H50" s="107">
        <v>5</v>
      </c>
      <c r="I50" s="107">
        <v>0</v>
      </c>
      <c r="J50" s="107">
        <v>109</v>
      </c>
    </row>
    <row r="51" spans="1:10">
      <c r="A51" s="202" t="s">
        <v>315</v>
      </c>
      <c r="B51" s="111">
        <f t="shared" ref="B51:J51" si="12">SUM(B52:B58)</f>
        <v>28231</v>
      </c>
      <c r="C51" s="111">
        <f t="shared" si="12"/>
        <v>747</v>
      </c>
      <c r="D51" s="111">
        <f t="shared" si="12"/>
        <v>228</v>
      </c>
      <c r="E51" s="111">
        <f t="shared" si="12"/>
        <v>1322</v>
      </c>
      <c r="F51" s="111">
        <f t="shared" si="12"/>
        <v>343</v>
      </c>
      <c r="G51" s="111">
        <f t="shared" si="12"/>
        <v>96</v>
      </c>
      <c r="H51" s="111">
        <f t="shared" si="12"/>
        <v>504</v>
      </c>
      <c r="I51" s="111">
        <f t="shared" si="12"/>
        <v>0</v>
      </c>
      <c r="J51" s="111">
        <f t="shared" si="12"/>
        <v>24991</v>
      </c>
    </row>
    <row r="52" spans="1:10" ht="12.75">
      <c r="A52" s="214" t="s">
        <v>335</v>
      </c>
      <c r="B52" s="110">
        <f t="shared" ref="B52:B58" si="13">SUM(C52:J52)</f>
        <v>2</v>
      </c>
      <c r="C52" s="107">
        <v>0</v>
      </c>
      <c r="D52" s="107">
        <v>0</v>
      </c>
      <c r="E52" s="107">
        <v>0</v>
      </c>
      <c r="F52" s="107">
        <v>0</v>
      </c>
      <c r="G52" s="107">
        <v>1</v>
      </c>
      <c r="H52" s="107">
        <v>0</v>
      </c>
      <c r="I52" s="107">
        <v>0</v>
      </c>
      <c r="J52" s="107">
        <v>1</v>
      </c>
    </row>
    <row r="53" spans="1:10">
      <c r="A53" s="192" t="s">
        <v>259</v>
      </c>
      <c r="B53" s="110">
        <f t="shared" ref="B53" si="14">SUM(C53:J53)</f>
        <v>1060</v>
      </c>
      <c r="C53" s="107">
        <v>50</v>
      </c>
      <c r="D53" s="107">
        <v>3</v>
      </c>
      <c r="E53" s="107">
        <v>349</v>
      </c>
      <c r="F53" s="107">
        <v>52</v>
      </c>
      <c r="G53" s="107">
        <v>7</v>
      </c>
      <c r="H53" s="107">
        <v>9</v>
      </c>
      <c r="I53" s="107">
        <v>0</v>
      </c>
      <c r="J53" s="107">
        <v>590</v>
      </c>
    </row>
    <row r="54" spans="1:10">
      <c r="A54" s="192" t="s">
        <v>293</v>
      </c>
      <c r="B54" s="110">
        <f t="shared" si="13"/>
        <v>14579</v>
      </c>
      <c r="C54" s="107">
        <v>490</v>
      </c>
      <c r="D54" s="107">
        <v>170</v>
      </c>
      <c r="E54" s="107">
        <v>530</v>
      </c>
      <c r="F54" s="107">
        <v>139</v>
      </c>
      <c r="G54" s="107">
        <v>68</v>
      </c>
      <c r="H54" s="107">
        <v>297</v>
      </c>
      <c r="I54" s="107">
        <v>0</v>
      </c>
      <c r="J54" s="107">
        <v>12885</v>
      </c>
    </row>
    <row r="55" spans="1:10">
      <c r="A55" s="192" t="s">
        <v>292</v>
      </c>
      <c r="B55" s="110">
        <f t="shared" si="13"/>
        <v>10815</v>
      </c>
      <c r="C55" s="107">
        <v>144</v>
      </c>
      <c r="D55" s="107">
        <v>44</v>
      </c>
      <c r="E55" s="107">
        <v>331</v>
      </c>
      <c r="F55" s="107">
        <v>116</v>
      </c>
      <c r="G55" s="107">
        <v>14</v>
      </c>
      <c r="H55" s="107">
        <v>167</v>
      </c>
      <c r="I55" s="107">
        <v>0</v>
      </c>
      <c r="J55" s="107">
        <v>9999</v>
      </c>
    </row>
    <row r="56" spans="1:10">
      <c r="A56" s="192" t="s">
        <v>317</v>
      </c>
      <c r="B56" s="110">
        <f t="shared" si="13"/>
        <v>394</v>
      </c>
      <c r="C56" s="107">
        <v>5</v>
      </c>
      <c r="D56" s="107">
        <v>0</v>
      </c>
      <c r="E56" s="107">
        <v>11</v>
      </c>
      <c r="F56" s="107">
        <v>2</v>
      </c>
      <c r="G56" s="107">
        <v>1</v>
      </c>
      <c r="H56" s="107">
        <v>15</v>
      </c>
      <c r="I56" s="107">
        <v>0</v>
      </c>
      <c r="J56" s="107">
        <v>360</v>
      </c>
    </row>
    <row r="57" spans="1:10">
      <c r="A57" s="192" t="s">
        <v>318</v>
      </c>
      <c r="B57" s="110">
        <f t="shared" si="13"/>
        <v>1348</v>
      </c>
      <c r="C57" s="107">
        <v>55</v>
      </c>
      <c r="D57" s="107">
        <v>11</v>
      </c>
      <c r="E57" s="107">
        <v>96</v>
      </c>
      <c r="F57" s="107">
        <v>34</v>
      </c>
      <c r="G57" s="107">
        <v>5</v>
      </c>
      <c r="H57" s="107">
        <v>11</v>
      </c>
      <c r="I57" s="107">
        <v>0</v>
      </c>
      <c r="J57" s="107">
        <v>1136</v>
      </c>
    </row>
    <row r="58" spans="1:10">
      <c r="A58" s="192" t="s">
        <v>319</v>
      </c>
      <c r="B58" s="110">
        <f t="shared" si="13"/>
        <v>33</v>
      </c>
      <c r="C58" s="107">
        <v>3</v>
      </c>
      <c r="D58" s="107">
        <v>0</v>
      </c>
      <c r="E58" s="107">
        <v>5</v>
      </c>
      <c r="F58" s="107">
        <v>0</v>
      </c>
      <c r="G58" s="107">
        <v>0</v>
      </c>
      <c r="H58" s="107">
        <v>5</v>
      </c>
      <c r="I58" s="107">
        <v>0</v>
      </c>
      <c r="J58" s="107">
        <v>20</v>
      </c>
    </row>
    <row r="59" spans="1:10">
      <c r="A59" s="202" t="s">
        <v>320</v>
      </c>
      <c r="B59" s="111">
        <f>SUM(B60:B65)</f>
        <v>21925</v>
      </c>
      <c r="C59" s="111">
        <f t="shared" ref="C59:J59" si="15">SUM(C60:C65)</f>
        <v>651</v>
      </c>
      <c r="D59" s="111">
        <f t="shared" si="15"/>
        <v>147</v>
      </c>
      <c r="E59" s="111">
        <f t="shared" si="15"/>
        <v>1494</v>
      </c>
      <c r="F59" s="111">
        <f t="shared" si="15"/>
        <v>347</v>
      </c>
      <c r="G59" s="111">
        <f t="shared" si="15"/>
        <v>50</v>
      </c>
      <c r="H59" s="111">
        <f t="shared" si="15"/>
        <v>550</v>
      </c>
      <c r="I59" s="111">
        <f t="shared" si="15"/>
        <v>0</v>
      </c>
      <c r="J59" s="111">
        <f t="shared" si="15"/>
        <v>18686</v>
      </c>
    </row>
    <row r="60" spans="1:10">
      <c r="A60" s="192" t="s">
        <v>298</v>
      </c>
      <c r="B60" s="110">
        <f>SUM(C60:J60)</f>
        <v>546</v>
      </c>
      <c r="C60" s="107">
        <v>25</v>
      </c>
      <c r="D60" s="107">
        <v>6</v>
      </c>
      <c r="E60" s="107">
        <v>65</v>
      </c>
      <c r="F60" s="107">
        <v>36</v>
      </c>
      <c r="G60" s="107">
        <v>2</v>
      </c>
      <c r="H60" s="107">
        <v>10</v>
      </c>
      <c r="I60" s="107">
        <v>0</v>
      </c>
      <c r="J60" s="107">
        <v>402</v>
      </c>
    </row>
    <row r="61" spans="1:10">
      <c r="A61" s="192" t="s">
        <v>294</v>
      </c>
      <c r="B61" s="110">
        <f>SUM(C61:J61)</f>
        <v>930</v>
      </c>
      <c r="C61" s="107">
        <v>34</v>
      </c>
      <c r="D61" s="107">
        <v>3</v>
      </c>
      <c r="E61" s="107">
        <v>68</v>
      </c>
      <c r="F61" s="107">
        <v>33</v>
      </c>
      <c r="G61" s="107">
        <v>3</v>
      </c>
      <c r="H61" s="107">
        <v>12</v>
      </c>
      <c r="I61" s="107">
        <v>0</v>
      </c>
      <c r="J61" s="107">
        <v>777</v>
      </c>
    </row>
    <row r="62" spans="1:10">
      <c r="A62" s="192" t="s">
        <v>295</v>
      </c>
      <c r="B62" s="110">
        <f t="shared" ref="B62" si="16">SUM(C62:J62)</f>
        <v>647</v>
      </c>
      <c r="C62" s="107">
        <v>23</v>
      </c>
      <c r="D62" s="107">
        <v>9</v>
      </c>
      <c r="E62" s="107">
        <v>47</v>
      </c>
      <c r="F62" s="107">
        <v>13</v>
      </c>
      <c r="G62" s="107">
        <v>1</v>
      </c>
      <c r="H62" s="107">
        <v>34</v>
      </c>
      <c r="I62" s="107">
        <v>0</v>
      </c>
      <c r="J62" s="107">
        <v>520</v>
      </c>
    </row>
    <row r="63" spans="1:10">
      <c r="A63" s="192" t="s">
        <v>321</v>
      </c>
      <c r="B63" s="110">
        <f>SUM(C63:J63)</f>
        <v>585</v>
      </c>
      <c r="C63" s="107">
        <v>38</v>
      </c>
      <c r="D63" s="107">
        <v>2</v>
      </c>
      <c r="E63" s="107">
        <v>48</v>
      </c>
      <c r="F63" s="107">
        <v>11</v>
      </c>
      <c r="G63" s="107">
        <v>3</v>
      </c>
      <c r="H63" s="107">
        <v>14</v>
      </c>
      <c r="I63" s="107">
        <v>0</v>
      </c>
      <c r="J63" s="107">
        <v>469</v>
      </c>
    </row>
    <row r="64" spans="1:10">
      <c r="A64" s="192" t="s">
        <v>296</v>
      </c>
      <c r="B64" s="110">
        <f>SUM(C64:J64)</f>
        <v>1202</v>
      </c>
      <c r="C64" s="107">
        <v>68</v>
      </c>
      <c r="D64" s="107">
        <v>2</v>
      </c>
      <c r="E64" s="107">
        <v>474</v>
      </c>
      <c r="F64" s="107">
        <v>70</v>
      </c>
      <c r="G64" s="107">
        <v>4</v>
      </c>
      <c r="H64" s="107">
        <v>20</v>
      </c>
      <c r="I64" s="107">
        <v>0</v>
      </c>
      <c r="J64" s="107">
        <v>564</v>
      </c>
    </row>
    <row r="65" spans="1:12">
      <c r="A65" s="192" t="s">
        <v>297</v>
      </c>
      <c r="B65" s="110">
        <f>SUM(C65:J65)</f>
        <v>18015</v>
      </c>
      <c r="C65" s="107">
        <v>463</v>
      </c>
      <c r="D65" s="107">
        <v>125</v>
      </c>
      <c r="E65" s="107">
        <v>792</v>
      </c>
      <c r="F65" s="107">
        <v>184</v>
      </c>
      <c r="G65" s="107">
        <v>37</v>
      </c>
      <c r="H65" s="107">
        <v>460</v>
      </c>
      <c r="I65" s="107">
        <v>0</v>
      </c>
      <c r="J65" s="107">
        <v>15954</v>
      </c>
    </row>
    <row r="66" spans="1:12">
      <c r="A66" s="202" t="s">
        <v>322</v>
      </c>
      <c r="B66" s="111">
        <f>SUM(B67:B77)</f>
        <v>29377</v>
      </c>
      <c r="C66" s="111">
        <f t="shared" ref="C66:J66" si="17">SUM(C67:C77)</f>
        <v>1062</v>
      </c>
      <c r="D66" s="111">
        <f t="shared" si="17"/>
        <v>275</v>
      </c>
      <c r="E66" s="111">
        <f t="shared" si="17"/>
        <v>1303</v>
      </c>
      <c r="F66" s="111">
        <f t="shared" si="17"/>
        <v>435</v>
      </c>
      <c r="G66" s="111">
        <f t="shared" si="17"/>
        <v>117</v>
      </c>
      <c r="H66" s="111">
        <f t="shared" si="17"/>
        <v>418</v>
      </c>
      <c r="I66" s="111">
        <f t="shared" si="17"/>
        <v>0</v>
      </c>
      <c r="J66" s="111">
        <f t="shared" si="17"/>
        <v>25767</v>
      </c>
      <c r="K66" s="10"/>
      <c r="L66" s="10"/>
    </row>
    <row r="67" spans="1:12">
      <c r="A67" s="192" t="s">
        <v>323</v>
      </c>
      <c r="B67" s="110">
        <f t="shared" ref="B67:B80" si="18">SUM(C67:J67)</f>
        <v>15</v>
      </c>
      <c r="C67" s="107">
        <v>0</v>
      </c>
      <c r="D67" s="107">
        <v>0</v>
      </c>
      <c r="E67" s="107">
        <v>0</v>
      </c>
      <c r="F67" s="107">
        <v>0</v>
      </c>
      <c r="G67" s="107">
        <v>0</v>
      </c>
      <c r="H67" s="107">
        <v>3</v>
      </c>
      <c r="I67" s="107">
        <v>0</v>
      </c>
      <c r="J67" s="107">
        <v>12</v>
      </c>
    </row>
    <row r="68" spans="1:12">
      <c r="A68" s="214" t="s">
        <v>336</v>
      </c>
      <c r="B68" s="110">
        <f t="shared" ref="B68" si="19">SUM(C68:J68)</f>
        <v>26</v>
      </c>
      <c r="C68" s="107">
        <v>5</v>
      </c>
      <c r="D68" s="107">
        <v>0</v>
      </c>
      <c r="E68" s="107">
        <v>5</v>
      </c>
      <c r="F68" s="107">
        <v>0</v>
      </c>
      <c r="G68" s="107">
        <v>5</v>
      </c>
      <c r="H68" s="107">
        <v>2</v>
      </c>
      <c r="I68" s="107">
        <v>0</v>
      </c>
      <c r="J68" s="107">
        <v>9</v>
      </c>
    </row>
    <row r="69" spans="1:12">
      <c r="A69" s="192" t="s">
        <v>299</v>
      </c>
      <c r="B69" s="110">
        <f t="shared" si="18"/>
        <v>6565</v>
      </c>
      <c r="C69" s="107">
        <v>231</v>
      </c>
      <c r="D69" s="107">
        <v>47</v>
      </c>
      <c r="E69" s="107">
        <v>214</v>
      </c>
      <c r="F69" s="107">
        <v>102</v>
      </c>
      <c r="G69" s="107">
        <v>28</v>
      </c>
      <c r="H69" s="107">
        <v>95</v>
      </c>
      <c r="I69" s="107">
        <v>0</v>
      </c>
      <c r="J69" s="107">
        <v>5848</v>
      </c>
    </row>
    <row r="70" spans="1:12">
      <c r="A70" s="192" t="s">
        <v>300</v>
      </c>
      <c r="B70" s="110">
        <f t="shared" si="18"/>
        <v>17300</v>
      </c>
      <c r="C70" s="107">
        <v>687</v>
      </c>
      <c r="D70" s="107">
        <v>176</v>
      </c>
      <c r="E70" s="107">
        <v>961</v>
      </c>
      <c r="F70" s="107">
        <v>316</v>
      </c>
      <c r="G70" s="107">
        <v>74</v>
      </c>
      <c r="H70" s="107">
        <v>203</v>
      </c>
      <c r="I70" s="107">
        <v>0</v>
      </c>
      <c r="J70" s="107">
        <v>14883</v>
      </c>
    </row>
    <row r="71" spans="1:12">
      <c r="A71" s="192" t="s">
        <v>324</v>
      </c>
      <c r="B71" s="110">
        <f t="shared" ref="B71" si="20">SUM(C71:J71)</f>
        <v>0</v>
      </c>
      <c r="C71" s="107">
        <v>0</v>
      </c>
      <c r="D71" s="107">
        <v>0</v>
      </c>
      <c r="E71" s="107">
        <v>0</v>
      </c>
      <c r="F71" s="107">
        <v>0</v>
      </c>
      <c r="G71" s="107">
        <v>0</v>
      </c>
      <c r="H71" s="107">
        <v>0</v>
      </c>
      <c r="I71" s="107">
        <v>0</v>
      </c>
      <c r="J71" s="107">
        <v>0</v>
      </c>
    </row>
    <row r="72" spans="1:12">
      <c r="A72" s="192" t="s">
        <v>301</v>
      </c>
      <c r="B72" s="110">
        <f t="shared" si="18"/>
        <v>298</v>
      </c>
      <c r="C72" s="107">
        <v>3</v>
      </c>
      <c r="D72" s="107">
        <v>2</v>
      </c>
      <c r="E72" s="107">
        <v>7</v>
      </c>
      <c r="F72" s="107">
        <v>0</v>
      </c>
      <c r="G72" s="107">
        <v>2</v>
      </c>
      <c r="H72" s="107">
        <v>3</v>
      </c>
      <c r="I72" s="107">
        <v>0</v>
      </c>
      <c r="J72" s="107">
        <v>281</v>
      </c>
    </row>
    <row r="73" spans="1:12">
      <c r="A73" s="192" t="s">
        <v>302</v>
      </c>
      <c r="B73" s="110">
        <f t="shared" ref="B73:B76" si="21">SUM(C73:J73)</f>
        <v>2809</v>
      </c>
      <c r="C73" s="107">
        <v>61</v>
      </c>
      <c r="D73" s="107">
        <v>22</v>
      </c>
      <c r="E73" s="107">
        <v>49</v>
      </c>
      <c r="F73" s="107">
        <v>7</v>
      </c>
      <c r="G73" s="107">
        <v>2</v>
      </c>
      <c r="H73" s="107">
        <v>54</v>
      </c>
      <c r="I73" s="107">
        <v>0</v>
      </c>
      <c r="J73" s="107">
        <v>2614</v>
      </c>
    </row>
    <row r="74" spans="1:12">
      <c r="A74" s="192" t="s">
        <v>325</v>
      </c>
      <c r="B74" s="110">
        <f t="shared" si="21"/>
        <v>0</v>
      </c>
      <c r="C74" s="107">
        <v>0</v>
      </c>
      <c r="D74" s="107">
        <v>0</v>
      </c>
      <c r="E74" s="107">
        <v>0</v>
      </c>
      <c r="F74" s="107">
        <v>0</v>
      </c>
      <c r="G74" s="107">
        <v>0</v>
      </c>
      <c r="H74" s="107">
        <v>0</v>
      </c>
      <c r="I74" s="107">
        <v>0</v>
      </c>
      <c r="J74" s="107">
        <v>0</v>
      </c>
    </row>
    <row r="75" spans="1:12">
      <c r="A75" s="192" t="s">
        <v>303</v>
      </c>
      <c r="B75" s="110">
        <f t="shared" si="21"/>
        <v>2346</v>
      </c>
      <c r="C75" s="107">
        <v>75</v>
      </c>
      <c r="D75" s="107">
        <v>28</v>
      </c>
      <c r="E75" s="107">
        <v>67</v>
      </c>
      <c r="F75" s="107">
        <v>10</v>
      </c>
      <c r="G75" s="107">
        <v>6</v>
      </c>
      <c r="H75" s="107">
        <v>58</v>
      </c>
      <c r="I75" s="107">
        <v>0</v>
      </c>
      <c r="J75" s="107">
        <v>2102</v>
      </c>
    </row>
    <row r="76" spans="1:12">
      <c r="A76" s="192" t="s">
        <v>326</v>
      </c>
      <c r="B76" s="110">
        <f t="shared" si="21"/>
        <v>12</v>
      </c>
      <c r="C76" s="107">
        <v>0</v>
      </c>
      <c r="D76" s="107">
        <v>0</v>
      </c>
      <c r="E76" s="107">
        <v>0</v>
      </c>
      <c r="F76" s="107">
        <v>0</v>
      </c>
      <c r="G76" s="107">
        <v>0</v>
      </c>
      <c r="H76" s="107">
        <v>0</v>
      </c>
      <c r="I76" s="107">
        <v>0</v>
      </c>
      <c r="J76" s="107">
        <v>12</v>
      </c>
    </row>
    <row r="77" spans="1:12">
      <c r="A77" s="192" t="s">
        <v>304</v>
      </c>
      <c r="B77" s="110">
        <f t="shared" ref="B77" si="22">SUM(C77:J77)</f>
        <v>6</v>
      </c>
      <c r="C77" s="107">
        <v>0</v>
      </c>
      <c r="D77" s="107">
        <v>0</v>
      </c>
      <c r="E77" s="107">
        <v>0</v>
      </c>
      <c r="F77" s="107">
        <v>0</v>
      </c>
      <c r="G77" s="107">
        <v>0</v>
      </c>
      <c r="H77" s="107">
        <v>0</v>
      </c>
      <c r="I77" s="107">
        <v>0</v>
      </c>
      <c r="J77" s="107">
        <v>6</v>
      </c>
    </row>
    <row r="78" spans="1:12">
      <c r="A78" s="27" t="s">
        <v>96</v>
      </c>
      <c r="B78" s="111">
        <f t="shared" si="18"/>
        <v>59</v>
      </c>
      <c r="C78" s="105">
        <v>13</v>
      </c>
      <c r="D78" s="105">
        <v>0</v>
      </c>
      <c r="E78" s="105">
        <v>12</v>
      </c>
      <c r="F78" s="105">
        <v>0</v>
      </c>
      <c r="G78" s="105">
        <v>10</v>
      </c>
      <c r="H78" s="105">
        <v>6</v>
      </c>
      <c r="I78" s="105">
        <v>0</v>
      </c>
      <c r="J78" s="105">
        <v>18</v>
      </c>
    </row>
    <row r="79" spans="1:12">
      <c r="A79" s="27" t="s">
        <v>95</v>
      </c>
      <c r="B79" s="111">
        <f t="shared" si="18"/>
        <v>18</v>
      </c>
      <c r="C79" s="105">
        <v>0</v>
      </c>
      <c r="D79" s="105">
        <v>0</v>
      </c>
      <c r="E79" s="105">
        <v>0</v>
      </c>
      <c r="F79" s="105">
        <v>0</v>
      </c>
      <c r="G79" s="105">
        <v>0</v>
      </c>
      <c r="H79" s="105">
        <v>0</v>
      </c>
      <c r="I79" s="105">
        <v>0</v>
      </c>
      <c r="J79" s="105">
        <v>18</v>
      </c>
    </row>
    <row r="80" spans="1:12">
      <c r="A80" s="135" t="s">
        <v>94</v>
      </c>
      <c r="B80" s="160">
        <f t="shared" si="18"/>
        <v>4010</v>
      </c>
      <c r="C80" s="160">
        <v>301</v>
      </c>
      <c r="D80" s="160">
        <v>6</v>
      </c>
      <c r="E80" s="160">
        <v>171</v>
      </c>
      <c r="F80" s="160">
        <v>3</v>
      </c>
      <c r="G80" s="160">
        <v>63</v>
      </c>
      <c r="H80" s="160">
        <v>635</v>
      </c>
      <c r="I80" s="160">
        <v>0</v>
      </c>
      <c r="J80" s="160">
        <v>2831</v>
      </c>
    </row>
    <row r="81" spans="1:9">
      <c r="A81" s="5"/>
      <c r="B81" s="10"/>
      <c r="C81" s="101"/>
      <c r="D81" s="101"/>
      <c r="E81" s="101"/>
      <c r="F81" s="101"/>
      <c r="G81" s="101"/>
      <c r="H81" s="101"/>
      <c r="I81" s="101"/>
    </row>
    <row r="82" spans="1:9">
      <c r="A82" s="5" t="s">
        <v>93</v>
      </c>
      <c r="B82" s="10"/>
      <c r="C82" s="101"/>
      <c r="D82" s="101"/>
      <c r="E82" s="101"/>
      <c r="F82" s="101"/>
      <c r="G82" s="101"/>
      <c r="H82" s="101"/>
      <c r="I82" s="101"/>
    </row>
    <row r="83" spans="1:9">
      <c r="A83" s="166" t="s">
        <v>168</v>
      </c>
      <c r="E83" s="107"/>
    </row>
    <row r="84" spans="1:9">
      <c r="A84" s="166" t="s">
        <v>169</v>
      </c>
    </row>
    <row r="85" spans="1:9">
      <c r="A85" s="166" t="s">
        <v>92</v>
      </c>
    </row>
    <row r="86" spans="1:9">
      <c r="A86" s="5" t="s">
        <v>91</v>
      </c>
    </row>
    <row r="87" spans="1:9">
      <c r="A87" s="5" t="s">
        <v>103</v>
      </c>
    </row>
    <row r="88" spans="1:9">
      <c r="A88" s="5" t="s">
        <v>90</v>
      </c>
    </row>
    <row r="89" spans="1:9">
      <c r="A89" s="168" t="s">
        <v>106</v>
      </c>
    </row>
  </sheetData>
  <pageMargins left="0.6" right="0.22" top="0.75" bottom="0.75" header="0.3" footer="0.3"/>
  <pageSetup firstPageNumber="23" orientation="portrait" useFirstPageNumber="1" verticalDpi="597" r:id="rId1"/>
  <headerFooter>
    <oddFooter>&amp;C&amp;P of 31</oddFooter>
  </headerFooter>
  <rowBreaks count="1" manualBreakCount="1">
    <brk id="50" max="9" man="1"/>
  </rowBreaks>
  <ignoredErrors>
    <ignoredError sqref="B17 B34 B51 B43 B10 B59 B66 B19 B53 B68:B71"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9"/>
  <sheetViews>
    <sheetView showGridLines="0" zoomScaleNormal="100" workbookViewId="0">
      <selection activeCell="L1" sqref="L1"/>
    </sheetView>
  </sheetViews>
  <sheetFormatPr defaultRowHeight="11.25"/>
  <cols>
    <col min="1" max="1" width="27.33203125" style="287" customWidth="1"/>
    <col min="2" max="2" width="10.33203125" style="287" customWidth="1"/>
    <col min="3" max="3" width="8.1640625" style="287" customWidth="1"/>
    <col min="4" max="4" width="8.83203125" style="287" customWidth="1"/>
    <col min="5" max="5" width="9.83203125" style="287" customWidth="1"/>
    <col min="6" max="6" width="7.6640625" style="287" customWidth="1"/>
    <col min="7" max="7" width="7.83203125" style="287" customWidth="1"/>
    <col min="8" max="8" width="9.83203125" style="287" customWidth="1"/>
    <col min="9" max="9" width="8.83203125" style="287" customWidth="1"/>
    <col min="10" max="10" width="8.1640625" style="287" customWidth="1"/>
    <col min="11" max="16384" width="9.33203125" style="287"/>
  </cols>
  <sheetData>
    <row r="1" spans="1:14" s="306" customFormat="1">
      <c r="A1" s="343" t="s">
        <v>439</v>
      </c>
      <c r="B1" s="341"/>
      <c r="C1" s="341"/>
      <c r="D1" s="341"/>
      <c r="E1" s="344"/>
      <c r="F1" s="341"/>
      <c r="G1" s="341"/>
      <c r="H1" s="341"/>
      <c r="I1" s="341"/>
      <c r="J1" s="341"/>
    </row>
    <row r="2" spans="1:14" s="306" customFormat="1" ht="13.5" customHeight="1">
      <c r="A2" s="343" t="s">
        <v>438</v>
      </c>
      <c r="B2" s="341"/>
      <c r="C2" s="341"/>
      <c r="D2" s="341"/>
      <c r="E2" s="344"/>
      <c r="F2" s="341"/>
      <c r="G2" s="341"/>
      <c r="H2" s="341"/>
      <c r="I2" s="341"/>
      <c r="J2" s="341"/>
    </row>
    <row r="3" spans="1:14" s="306" customFormat="1">
      <c r="A3" s="343" t="s">
        <v>541</v>
      </c>
      <c r="B3" s="341"/>
      <c r="C3" s="345"/>
      <c r="D3" s="343"/>
      <c r="E3" s="344"/>
      <c r="F3" s="343"/>
      <c r="G3" s="341"/>
      <c r="H3" s="341"/>
      <c r="I3" s="342"/>
      <c r="J3" s="341"/>
    </row>
    <row r="4" spans="1:14" s="288" customFormat="1" ht="12" customHeight="1">
      <c r="A4" s="340"/>
    </row>
    <row r="5" spans="1:14" s="288" customFormat="1">
      <c r="A5" s="339"/>
      <c r="B5" s="338"/>
      <c r="C5" s="337" t="s">
        <v>437</v>
      </c>
      <c r="D5" s="336"/>
      <c r="E5" s="336"/>
      <c r="F5" s="335"/>
      <c r="G5" s="337" t="s">
        <v>436</v>
      </c>
      <c r="H5" s="336"/>
      <c r="I5" s="336"/>
      <c r="J5" s="335"/>
    </row>
    <row r="6" spans="1:14" s="288" customFormat="1" ht="36" customHeight="1">
      <c r="A6" s="334" t="s">
        <v>435</v>
      </c>
      <c r="B6" s="333" t="s">
        <v>434</v>
      </c>
      <c r="C6" s="332" t="s">
        <v>26</v>
      </c>
      <c r="D6" s="331" t="s">
        <v>433</v>
      </c>
      <c r="E6" s="329" t="s">
        <v>432</v>
      </c>
      <c r="F6" s="328" t="s">
        <v>431</v>
      </c>
      <c r="G6" s="328" t="s">
        <v>26</v>
      </c>
      <c r="H6" s="330" t="s">
        <v>433</v>
      </c>
      <c r="I6" s="329" t="s">
        <v>432</v>
      </c>
      <c r="J6" s="328" t="s">
        <v>431</v>
      </c>
    </row>
    <row r="7" spans="1:14" s="320" customFormat="1" ht="12.75" customHeight="1">
      <c r="A7" s="327" t="s">
        <v>1</v>
      </c>
      <c r="B7" s="326">
        <f>C7+G7</f>
        <v>70427</v>
      </c>
      <c r="C7" s="325">
        <f>D7+E7+F7</f>
        <v>37535</v>
      </c>
      <c r="D7" s="323">
        <f>SUM(D8:D16)</f>
        <v>30134</v>
      </c>
      <c r="E7" s="323">
        <f>SUM(E8:E16)</f>
        <v>411</v>
      </c>
      <c r="F7" s="322">
        <f>SUM(F8:F16)</f>
        <v>6990</v>
      </c>
      <c r="G7" s="322">
        <f>H7+I7+J7</f>
        <v>32892</v>
      </c>
      <c r="H7" s="324">
        <f>SUM(H8:H16)</f>
        <v>25509</v>
      </c>
      <c r="I7" s="323">
        <f>SUM(I8:I16)</f>
        <v>701</v>
      </c>
      <c r="J7" s="322">
        <f>SUM(J8:J16)</f>
        <v>6682</v>
      </c>
      <c r="L7" s="321"/>
      <c r="N7" s="321"/>
    </row>
    <row r="8" spans="1:14" s="288" customFormat="1">
      <c r="A8" s="305" t="s">
        <v>430</v>
      </c>
      <c r="B8" s="303">
        <f>(C8+G8)</f>
        <v>2424</v>
      </c>
      <c r="C8" s="304">
        <f>D8+E8+F8</f>
        <v>1748</v>
      </c>
      <c r="D8" s="303">
        <v>3</v>
      </c>
      <c r="E8" s="302">
        <v>0</v>
      </c>
      <c r="F8" s="301">
        <v>1745</v>
      </c>
      <c r="G8" s="289">
        <f>H8+I8+J8</f>
        <v>676</v>
      </c>
      <c r="H8" s="303">
        <v>1</v>
      </c>
      <c r="I8" s="302">
        <v>0</v>
      </c>
      <c r="J8" s="301">
        <v>675</v>
      </c>
    </row>
    <row r="9" spans="1:14" s="288" customFormat="1">
      <c r="A9" s="305" t="s">
        <v>429</v>
      </c>
      <c r="B9" s="303">
        <f>(C9+G9)</f>
        <v>54</v>
      </c>
      <c r="C9" s="304">
        <f>D9+E9+F9</f>
        <v>54</v>
      </c>
      <c r="D9" s="303">
        <v>54</v>
      </c>
      <c r="E9" s="302">
        <v>0</v>
      </c>
      <c r="F9" s="301">
        <v>0</v>
      </c>
      <c r="G9" s="289">
        <f>H9+I9+J9</f>
        <v>0</v>
      </c>
      <c r="H9" s="303">
        <v>0</v>
      </c>
      <c r="I9" s="302">
        <v>0</v>
      </c>
      <c r="J9" s="301">
        <v>0</v>
      </c>
    </row>
    <row r="10" spans="1:14" s="288" customFormat="1">
      <c r="A10" s="305" t="s">
        <v>428</v>
      </c>
      <c r="B10" s="303">
        <f>(C10+G10)</f>
        <v>428</v>
      </c>
      <c r="C10" s="304">
        <f>D10+E10+F10</f>
        <v>420</v>
      </c>
      <c r="D10" s="303">
        <v>417</v>
      </c>
      <c r="E10" s="302">
        <v>3</v>
      </c>
      <c r="F10" s="301">
        <v>0</v>
      </c>
      <c r="G10" s="289">
        <f>H10+I10+J10</f>
        <v>8</v>
      </c>
      <c r="H10" s="303">
        <v>8</v>
      </c>
      <c r="I10" s="302">
        <v>0</v>
      </c>
      <c r="J10" s="301">
        <v>0</v>
      </c>
    </row>
    <row r="11" spans="1:14" s="288" customFormat="1">
      <c r="A11" s="305" t="s">
        <v>59</v>
      </c>
      <c r="B11" s="303"/>
      <c r="C11" s="304" t="s">
        <v>8</v>
      </c>
      <c r="D11" s="289"/>
      <c r="E11" s="289"/>
      <c r="F11" s="319"/>
      <c r="G11" s="289" t="s">
        <v>8</v>
      </c>
      <c r="H11" s="303"/>
      <c r="I11" s="289"/>
      <c r="J11" s="319"/>
      <c r="L11" s="291"/>
      <c r="N11" s="291"/>
    </row>
    <row r="12" spans="1:14" s="288" customFormat="1">
      <c r="A12" s="318" t="s">
        <v>189</v>
      </c>
      <c r="B12" s="303">
        <f t="shared" ref="B12:B17" si="0">(C12+G12)</f>
        <v>25874</v>
      </c>
      <c r="C12" s="304">
        <f t="shared" ref="C12:C17" si="1">D12+E12+F12</f>
        <v>15776</v>
      </c>
      <c r="D12" s="303">
        <v>13719</v>
      </c>
      <c r="E12" s="302">
        <v>51</v>
      </c>
      <c r="F12" s="301">
        <v>2006</v>
      </c>
      <c r="G12" s="289">
        <f t="shared" ref="G12:G17" si="2">H12+I12+J12</f>
        <v>10098</v>
      </c>
      <c r="H12" s="303">
        <v>8571</v>
      </c>
      <c r="I12" s="302">
        <v>37</v>
      </c>
      <c r="J12" s="301">
        <v>1490</v>
      </c>
    </row>
    <row r="13" spans="1:14" s="288" customFormat="1">
      <c r="A13" s="318" t="s">
        <v>190</v>
      </c>
      <c r="B13" s="303">
        <f t="shared" si="0"/>
        <v>16062</v>
      </c>
      <c r="C13" s="304">
        <f t="shared" si="1"/>
        <v>8140</v>
      </c>
      <c r="D13" s="303">
        <v>5799</v>
      </c>
      <c r="E13" s="302">
        <v>37</v>
      </c>
      <c r="F13" s="301">
        <v>2304</v>
      </c>
      <c r="G13" s="289">
        <f t="shared" si="2"/>
        <v>7922</v>
      </c>
      <c r="H13" s="303">
        <v>5458</v>
      </c>
      <c r="I13" s="302">
        <v>51</v>
      </c>
      <c r="J13" s="301">
        <v>2413</v>
      </c>
    </row>
    <row r="14" spans="1:14" s="288" customFormat="1">
      <c r="A14" s="318" t="s">
        <v>191</v>
      </c>
      <c r="B14" s="303">
        <f t="shared" si="0"/>
        <v>21634</v>
      </c>
      <c r="C14" s="304">
        <f t="shared" si="1"/>
        <v>8346</v>
      </c>
      <c r="D14" s="303">
        <v>7996</v>
      </c>
      <c r="E14" s="302">
        <v>282</v>
      </c>
      <c r="F14" s="301">
        <v>68</v>
      </c>
      <c r="G14" s="289">
        <f t="shared" si="2"/>
        <v>13288</v>
      </c>
      <c r="H14" s="303">
        <v>10797</v>
      </c>
      <c r="I14" s="302">
        <v>598</v>
      </c>
      <c r="J14" s="301">
        <v>1893</v>
      </c>
    </row>
    <row r="15" spans="1:14" s="288" customFormat="1">
      <c r="A15" s="305" t="s">
        <v>427</v>
      </c>
      <c r="B15" s="303">
        <f t="shared" si="0"/>
        <v>3787</v>
      </c>
      <c r="C15" s="304">
        <f t="shared" si="1"/>
        <v>2888</v>
      </c>
      <c r="D15" s="303">
        <v>1991</v>
      </c>
      <c r="E15" s="302">
        <v>36</v>
      </c>
      <c r="F15" s="301">
        <v>861</v>
      </c>
      <c r="G15" s="289">
        <f t="shared" si="2"/>
        <v>899</v>
      </c>
      <c r="H15" s="303">
        <v>673</v>
      </c>
      <c r="I15" s="302">
        <v>15</v>
      </c>
      <c r="J15" s="301">
        <v>211</v>
      </c>
    </row>
    <row r="16" spans="1:14" s="288" customFormat="1">
      <c r="A16" s="305" t="s">
        <v>426</v>
      </c>
      <c r="B16" s="303">
        <f t="shared" si="0"/>
        <v>164</v>
      </c>
      <c r="C16" s="304">
        <f t="shared" si="1"/>
        <v>163</v>
      </c>
      <c r="D16" s="303">
        <v>155</v>
      </c>
      <c r="E16" s="302">
        <v>2</v>
      </c>
      <c r="F16" s="301">
        <v>6</v>
      </c>
      <c r="G16" s="289">
        <f t="shared" si="2"/>
        <v>1</v>
      </c>
      <c r="H16" s="303">
        <v>1</v>
      </c>
      <c r="I16" s="302">
        <v>0</v>
      </c>
      <c r="J16" s="301">
        <v>0</v>
      </c>
    </row>
    <row r="17" spans="1:16" s="306" customFormat="1" ht="21" customHeight="1">
      <c r="A17" s="317" t="s">
        <v>425</v>
      </c>
      <c r="B17" s="314">
        <f t="shared" si="0"/>
        <v>7446</v>
      </c>
      <c r="C17" s="316">
        <f t="shared" si="1"/>
        <v>3723</v>
      </c>
      <c r="D17" s="314">
        <v>1708</v>
      </c>
      <c r="E17" s="313">
        <v>640</v>
      </c>
      <c r="F17" s="312">
        <v>1375</v>
      </c>
      <c r="G17" s="315">
        <f t="shared" si="2"/>
        <v>3723</v>
      </c>
      <c r="H17" s="314">
        <v>3402</v>
      </c>
      <c r="I17" s="313">
        <v>79</v>
      </c>
      <c r="J17" s="312">
        <v>242</v>
      </c>
    </row>
    <row r="18" spans="1:16" s="306" customFormat="1" ht="13.5" customHeight="1">
      <c r="A18" s="311" t="s">
        <v>0</v>
      </c>
      <c r="B18" s="309">
        <f t="shared" ref="B18:J18" si="3">SUM(B19:B28)</f>
        <v>14866</v>
      </c>
      <c r="C18" s="310">
        <f t="shared" si="3"/>
        <v>12018</v>
      </c>
      <c r="D18" s="308">
        <f t="shared" si="3"/>
        <v>8295</v>
      </c>
      <c r="E18" s="308">
        <f t="shared" si="3"/>
        <v>112</v>
      </c>
      <c r="F18" s="307">
        <f t="shared" si="3"/>
        <v>3611</v>
      </c>
      <c r="G18" s="308">
        <f t="shared" si="3"/>
        <v>2848</v>
      </c>
      <c r="H18" s="309">
        <f t="shared" si="3"/>
        <v>2599</v>
      </c>
      <c r="I18" s="308">
        <f t="shared" si="3"/>
        <v>4</v>
      </c>
      <c r="J18" s="307">
        <f t="shared" si="3"/>
        <v>245</v>
      </c>
    </row>
    <row r="19" spans="1:16" s="288" customFormat="1">
      <c r="A19" s="305" t="s">
        <v>424</v>
      </c>
      <c r="B19" s="303">
        <f t="shared" ref="B19:B28" si="4">(C19+G19)</f>
        <v>8872</v>
      </c>
      <c r="C19" s="304">
        <f>D19+E19+F19</f>
        <v>6316</v>
      </c>
      <c r="D19" s="303">
        <v>6299</v>
      </c>
      <c r="E19" s="302">
        <v>16</v>
      </c>
      <c r="F19" s="301">
        <v>1</v>
      </c>
      <c r="G19" s="289">
        <f t="shared" ref="G19:G28" si="5">H19+I19+J19</f>
        <v>2556</v>
      </c>
      <c r="H19" s="303">
        <v>2554</v>
      </c>
      <c r="I19" s="302">
        <v>2</v>
      </c>
      <c r="J19" s="301">
        <v>0</v>
      </c>
    </row>
    <row r="20" spans="1:16" s="288" customFormat="1">
      <c r="A20" s="305" t="s">
        <v>423</v>
      </c>
      <c r="B20" s="303">
        <f t="shared" si="4"/>
        <v>1082</v>
      </c>
      <c r="C20" s="304">
        <f t="shared" ref="C20:C28" si="6">SUM(D20:F20)</f>
        <v>1067</v>
      </c>
      <c r="D20" s="303">
        <v>1058</v>
      </c>
      <c r="E20" s="302">
        <v>0</v>
      </c>
      <c r="F20" s="301">
        <v>9</v>
      </c>
      <c r="G20" s="289">
        <f t="shared" si="5"/>
        <v>15</v>
      </c>
      <c r="H20" s="303">
        <v>14</v>
      </c>
      <c r="I20" s="302">
        <v>0</v>
      </c>
      <c r="J20" s="301">
        <v>1</v>
      </c>
    </row>
    <row r="21" spans="1:16" s="288" customFormat="1">
      <c r="A21" s="305" t="s">
        <v>422</v>
      </c>
      <c r="B21" s="303">
        <f t="shared" si="4"/>
        <v>2523</v>
      </c>
      <c r="C21" s="304">
        <f t="shared" si="6"/>
        <v>2472</v>
      </c>
      <c r="D21" s="303">
        <v>2</v>
      </c>
      <c r="E21" s="302">
        <v>1</v>
      </c>
      <c r="F21" s="301">
        <v>2469</v>
      </c>
      <c r="G21" s="289">
        <f t="shared" si="5"/>
        <v>51</v>
      </c>
      <c r="H21" s="303">
        <v>1</v>
      </c>
      <c r="I21" s="302">
        <v>0</v>
      </c>
      <c r="J21" s="301">
        <v>50</v>
      </c>
    </row>
    <row r="22" spans="1:16" s="288" customFormat="1">
      <c r="A22" s="305" t="s">
        <v>421</v>
      </c>
      <c r="B22" s="303">
        <f t="shared" si="4"/>
        <v>160</v>
      </c>
      <c r="C22" s="304">
        <f t="shared" si="6"/>
        <v>147</v>
      </c>
      <c r="D22" s="303">
        <v>0</v>
      </c>
      <c r="E22" s="302">
        <v>0</v>
      </c>
      <c r="F22" s="301">
        <v>147</v>
      </c>
      <c r="G22" s="289">
        <f t="shared" si="5"/>
        <v>13</v>
      </c>
      <c r="H22" s="303">
        <v>1</v>
      </c>
      <c r="I22" s="302">
        <v>0</v>
      </c>
      <c r="J22" s="301">
        <v>12</v>
      </c>
    </row>
    <row r="23" spans="1:16" s="288" customFormat="1">
      <c r="A23" s="305" t="s">
        <v>420</v>
      </c>
      <c r="B23" s="303">
        <f t="shared" si="4"/>
        <v>274</v>
      </c>
      <c r="C23" s="304">
        <f t="shared" si="6"/>
        <v>246</v>
      </c>
      <c r="D23" s="303">
        <v>203</v>
      </c>
      <c r="E23" s="302">
        <v>10</v>
      </c>
      <c r="F23" s="301">
        <v>33</v>
      </c>
      <c r="G23" s="289">
        <f t="shared" si="5"/>
        <v>28</v>
      </c>
      <c r="H23" s="303">
        <v>27</v>
      </c>
      <c r="I23" s="302">
        <v>0</v>
      </c>
      <c r="J23" s="301">
        <v>1</v>
      </c>
    </row>
    <row r="24" spans="1:16" s="288" customFormat="1">
      <c r="A24" s="305" t="s">
        <v>419</v>
      </c>
      <c r="B24" s="303">
        <f t="shared" si="4"/>
        <v>1128</v>
      </c>
      <c r="C24" s="304">
        <f t="shared" si="6"/>
        <v>947</v>
      </c>
      <c r="D24" s="303">
        <v>0</v>
      </c>
      <c r="E24" s="302">
        <v>1</v>
      </c>
      <c r="F24" s="301">
        <v>946</v>
      </c>
      <c r="G24" s="289">
        <f t="shared" si="5"/>
        <v>181</v>
      </c>
      <c r="H24" s="303">
        <v>0</v>
      </c>
      <c r="I24" s="302">
        <v>0</v>
      </c>
      <c r="J24" s="301">
        <v>181</v>
      </c>
    </row>
    <row r="25" spans="1:16" s="288" customFormat="1">
      <c r="A25" s="305" t="s">
        <v>97</v>
      </c>
      <c r="B25" s="303">
        <f t="shared" si="4"/>
        <v>809</v>
      </c>
      <c r="C25" s="304">
        <f t="shared" si="6"/>
        <v>808</v>
      </c>
      <c r="D25" s="303">
        <v>728</v>
      </c>
      <c r="E25" s="302">
        <v>74</v>
      </c>
      <c r="F25" s="301">
        <v>6</v>
      </c>
      <c r="G25" s="289">
        <f t="shared" si="5"/>
        <v>1</v>
      </c>
      <c r="H25" s="303">
        <v>1</v>
      </c>
      <c r="I25" s="302">
        <v>0</v>
      </c>
      <c r="J25" s="301">
        <v>0</v>
      </c>
    </row>
    <row r="26" spans="1:16" s="288" customFormat="1">
      <c r="A26" s="305" t="s">
        <v>418</v>
      </c>
      <c r="B26" s="303">
        <f t="shared" si="4"/>
        <v>0</v>
      </c>
      <c r="C26" s="304">
        <f t="shared" si="6"/>
        <v>0</v>
      </c>
      <c r="D26" s="303">
        <v>0</v>
      </c>
      <c r="E26" s="302">
        <v>0</v>
      </c>
      <c r="F26" s="301">
        <v>0</v>
      </c>
      <c r="G26" s="289">
        <f t="shared" si="5"/>
        <v>0</v>
      </c>
      <c r="H26" s="303">
        <v>0</v>
      </c>
      <c r="I26" s="302">
        <v>0</v>
      </c>
      <c r="J26" s="301">
        <v>0</v>
      </c>
    </row>
    <row r="27" spans="1:16" s="288" customFormat="1">
      <c r="A27" s="305" t="s">
        <v>183</v>
      </c>
      <c r="B27" s="303">
        <f t="shared" si="4"/>
        <v>1</v>
      </c>
      <c r="C27" s="304">
        <f t="shared" si="6"/>
        <v>1</v>
      </c>
      <c r="D27" s="303">
        <v>0</v>
      </c>
      <c r="E27" s="302">
        <v>1</v>
      </c>
      <c r="F27" s="301">
        <v>0</v>
      </c>
      <c r="G27" s="289">
        <f t="shared" si="5"/>
        <v>0</v>
      </c>
      <c r="H27" s="303">
        <v>0</v>
      </c>
      <c r="I27" s="302">
        <v>0</v>
      </c>
      <c r="J27" s="301">
        <v>0</v>
      </c>
      <c r="L27" s="291"/>
      <c r="N27" s="291"/>
    </row>
    <row r="28" spans="1:16" s="288" customFormat="1">
      <c r="A28" s="300" t="s">
        <v>180</v>
      </c>
      <c r="B28" s="298">
        <f t="shared" si="4"/>
        <v>17</v>
      </c>
      <c r="C28" s="299">
        <f t="shared" si="6"/>
        <v>14</v>
      </c>
      <c r="D28" s="297">
        <v>5</v>
      </c>
      <c r="E28" s="296">
        <v>9</v>
      </c>
      <c r="F28" s="295">
        <v>0</v>
      </c>
      <c r="G28" s="298">
        <f t="shared" si="5"/>
        <v>3</v>
      </c>
      <c r="H28" s="297">
        <v>1</v>
      </c>
      <c r="I28" s="296">
        <v>2</v>
      </c>
      <c r="J28" s="295">
        <v>0</v>
      </c>
      <c r="K28" s="292"/>
      <c r="L28" s="292"/>
      <c r="M28" s="292"/>
      <c r="N28" s="292"/>
      <c r="O28" s="292"/>
      <c r="P28" s="292"/>
    </row>
    <row r="29" spans="1:16" s="288" customFormat="1">
      <c r="A29" s="291"/>
      <c r="B29" s="289"/>
      <c r="C29" s="289"/>
      <c r="D29" s="289"/>
      <c r="E29" s="289"/>
      <c r="F29" s="289"/>
      <c r="G29" s="289"/>
      <c r="H29" s="289"/>
      <c r="I29" s="289"/>
      <c r="J29" s="289"/>
      <c r="K29" s="292"/>
      <c r="L29" s="292"/>
      <c r="M29" s="292"/>
      <c r="N29" s="292"/>
      <c r="O29" s="292"/>
      <c r="P29" s="292"/>
    </row>
    <row r="30" spans="1:16" s="288" customFormat="1" ht="12.75">
      <c r="A30" s="294" t="s">
        <v>417</v>
      </c>
      <c r="B30" s="289"/>
      <c r="C30" s="289"/>
      <c r="D30" s="293"/>
      <c r="E30" s="293"/>
      <c r="F30" s="293"/>
      <c r="G30" s="293"/>
      <c r="H30" s="293"/>
      <c r="I30" s="293"/>
      <c r="J30" s="293"/>
    </row>
    <row r="31" spans="1:16" s="288" customFormat="1">
      <c r="A31" s="291" t="s">
        <v>416</v>
      </c>
      <c r="L31" s="291"/>
      <c r="N31" s="291"/>
    </row>
    <row r="32" spans="1:16" s="288" customFormat="1">
      <c r="A32" s="291" t="s">
        <v>415</v>
      </c>
      <c r="K32" s="292"/>
      <c r="L32" s="292"/>
      <c r="M32" s="292"/>
      <c r="N32" s="292"/>
      <c r="O32" s="292"/>
      <c r="P32" s="292"/>
    </row>
    <row r="33" spans="1:10" s="288" customFormat="1">
      <c r="A33" s="291" t="s">
        <v>414</v>
      </c>
    </row>
    <row r="34" spans="1:10" s="288" customFormat="1">
      <c r="A34" s="291" t="s">
        <v>413</v>
      </c>
    </row>
    <row r="35" spans="1:10" s="288" customFormat="1">
      <c r="A35" s="291" t="s">
        <v>412</v>
      </c>
    </row>
    <row r="36" spans="1:10" s="288" customFormat="1">
      <c r="A36" s="291" t="s">
        <v>411</v>
      </c>
    </row>
    <row r="37" spans="1:10" s="288" customFormat="1">
      <c r="A37" s="291" t="s">
        <v>410</v>
      </c>
    </row>
    <row r="38" spans="1:10" s="288" customFormat="1">
      <c r="A38" s="290" t="s">
        <v>409</v>
      </c>
    </row>
    <row r="39" spans="1:10" s="288" customFormat="1"/>
    <row r="40" spans="1:10">
      <c r="A40" s="288"/>
      <c r="B40" s="289"/>
      <c r="C40" s="289"/>
      <c r="D40" s="289"/>
      <c r="E40" s="289"/>
      <c r="F40" s="289"/>
      <c r="G40" s="289"/>
      <c r="H40" s="289"/>
      <c r="I40" s="289"/>
      <c r="J40" s="289"/>
    </row>
    <row r="41" spans="1:10">
      <c r="A41" s="288"/>
      <c r="B41" s="288"/>
    </row>
    <row r="42" spans="1:10">
      <c r="A42" s="288"/>
      <c r="B42" s="288"/>
    </row>
    <row r="43" spans="1:10">
      <c r="A43" s="288"/>
      <c r="B43" s="288"/>
    </row>
    <row r="44" spans="1:10">
      <c r="B44" s="288"/>
    </row>
    <row r="45" spans="1:10">
      <c r="B45" s="288"/>
    </row>
    <row r="46" spans="1:10">
      <c r="B46" s="288"/>
    </row>
    <row r="47" spans="1:10">
      <c r="B47" s="288"/>
    </row>
    <row r="48" spans="1:10">
      <c r="B48" s="288"/>
    </row>
    <row r="49" spans="2:2">
      <c r="B49" s="288"/>
    </row>
  </sheetData>
  <pageMargins left="0.62" right="0.32" top="0.75" bottom="0.75" header="0.3" footer="0.3"/>
  <pageSetup firstPageNumber="25" orientation="portrait" useFirstPageNumber="1" verticalDpi="597" r:id="rId1"/>
  <headerFooter>
    <oddFooter>&amp;C&amp;P of 31</oddFooter>
  </headerFooter>
  <ignoredErrors>
    <ignoredError sqref="B18:C18 G18" formula="1"/>
    <ignoredError sqref="D7:F7 H7:J7" formulaRange="1"/>
    <ignoredError sqref="G7"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5"/>
  <sheetViews>
    <sheetView showGridLines="0" zoomScaleNormal="100" workbookViewId="0">
      <selection activeCell="P1" sqref="P1"/>
    </sheetView>
  </sheetViews>
  <sheetFormatPr defaultRowHeight="11.25"/>
  <cols>
    <col min="1" max="1" width="21.1640625" style="1" customWidth="1"/>
    <col min="2" max="7" width="8.5" style="1" customWidth="1"/>
    <col min="8" max="8" width="8.5" style="7" customWidth="1"/>
    <col min="9" max="9" width="8.5" style="1" customWidth="1"/>
    <col min="10" max="10" width="8.5" style="2" customWidth="1"/>
    <col min="11" max="11" width="8.5" style="1" customWidth="1"/>
    <col min="12" max="12" width="8.5" style="2" hidden="1" customWidth="1"/>
    <col min="13" max="14" width="10.33203125" style="1" hidden="1" customWidth="1"/>
    <col min="15" max="16384" width="9.33203125" style="7"/>
  </cols>
  <sheetData>
    <row r="1" spans="1:15">
      <c r="A1" s="35" t="s">
        <v>16</v>
      </c>
      <c r="B1" s="35"/>
      <c r="C1" s="35"/>
      <c r="D1" s="35"/>
      <c r="E1" s="35"/>
      <c r="F1" s="35"/>
      <c r="G1" s="35"/>
      <c r="H1" s="47"/>
      <c r="I1" s="32"/>
      <c r="J1" s="33"/>
      <c r="K1" s="32"/>
      <c r="L1" s="33"/>
      <c r="M1" s="32"/>
      <c r="N1" s="32"/>
    </row>
    <row r="2" spans="1:15" ht="13.5" customHeight="1">
      <c r="A2" s="35" t="s">
        <v>15</v>
      </c>
      <c r="B2" s="35"/>
      <c r="C2" s="35"/>
      <c r="D2" s="35"/>
      <c r="E2" s="35"/>
      <c r="F2" s="35"/>
      <c r="G2" s="35"/>
      <c r="H2" s="47"/>
      <c r="I2" s="32"/>
      <c r="J2" s="33"/>
      <c r="K2" s="32"/>
      <c r="L2" s="33"/>
      <c r="M2" s="32"/>
      <c r="N2" s="32"/>
    </row>
    <row r="3" spans="1:15">
      <c r="A3" s="170" t="s">
        <v>126</v>
      </c>
      <c r="B3" s="35"/>
      <c r="C3" s="35"/>
      <c r="D3" s="35"/>
      <c r="E3" s="35"/>
      <c r="F3" s="35"/>
      <c r="G3" s="35"/>
      <c r="H3" s="47"/>
      <c r="I3" s="32"/>
      <c r="J3" s="33"/>
      <c r="K3" s="32"/>
      <c r="L3" s="33"/>
      <c r="M3" s="32"/>
      <c r="N3" s="32"/>
    </row>
    <row r="4" spans="1:15">
      <c r="A4" s="32"/>
      <c r="B4" s="32"/>
      <c r="C4" s="32"/>
      <c r="D4" s="32"/>
      <c r="E4" s="32"/>
      <c r="F4" s="32"/>
      <c r="G4" s="32"/>
      <c r="I4" s="32"/>
      <c r="J4" s="33"/>
      <c r="K4" s="32"/>
      <c r="L4" s="33"/>
      <c r="M4" s="32"/>
      <c r="N4" s="32"/>
    </row>
    <row r="5" spans="1:15" ht="13.5" customHeight="1">
      <c r="A5" s="31" t="s">
        <v>9</v>
      </c>
      <c r="B5" s="46">
        <v>2013</v>
      </c>
      <c r="C5" s="46">
        <v>2012</v>
      </c>
      <c r="D5" s="46">
        <v>2011</v>
      </c>
      <c r="E5" s="46">
        <v>2010</v>
      </c>
      <c r="F5" s="46">
        <v>2009</v>
      </c>
      <c r="G5" s="46">
        <v>2008</v>
      </c>
      <c r="H5" s="46">
        <v>2007</v>
      </c>
      <c r="I5" s="46">
        <v>2006</v>
      </c>
      <c r="J5" s="46">
        <v>2005</v>
      </c>
      <c r="K5" s="46">
        <v>2004</v>
      </c>
      <c r="L5" s="46">
        <v>2003</v>
      </c>
      <c r="M5" s="46">
        <v>2002</v>
      </c>
      <c r="N5" s="46">
        <v>2001</v>
      </c>
      <c r="O5" s="45"/>
    </row>
    <row r="6" spans="1:15" ht="21" customHeight="1">
      <c r="A6" s="27" t="s">
        <v>1</v>
      </c>
      <c r="B6" s="21">
        <f>SUM(B7:B15)</f>
        <v>599086</v>
      </c>
      <c r="C6" s="21">
        <f>SUM(C7:C15)</f>
        <v>610576</v>
      </c>
      <c r="D6" s="21">
        <f t="shared" ref="D6:N6" si="0">SUM(D7:D15)</f>
        <v>617128</v>
      </c>
      <c r="E6" s="21">
        <f t="shared" si="0"/>
        <v>627588</v>
      </c>
      <c r="F6" s="21">
        <f t="shared" si="0"/>
        <v>594285</v>
      </c>
      <c r="G6" s="21">
        <f t="shared" si="0"/>
        <v>613746</v>
      </c>
      <c r="H6" s="21">
        <f t="shared" si="0"/>
        <v>590349</v>
      </c>
      <c r="I6" s="21">
        <f t="shared" si="0"/>
        <v>597109</v>
      </c>
      <c r="J6" s="21">
        <f t="shared" si="0"/>
        <v>609737</v>
      </c>
      <c r="K6" s="21">
        <f t="shared" si="0"/>
        <v>618633</v>
      </c>
      <c r="L6" s="21">
        <f t="shared" si="0"/>
        <v>625011</v>
      </c>
      <c r="M6" s="21">
        <f t="shared" si="0"/>
        <v>631762</v>
      </c>
      <c r="N6" s="21">
        <f t="shared" si="0"/>
        <v>612274</v>
      </c>
    </row>
    <row r="7" spans="1:15">
      <c r="A7" s="191" t="s">
        <v>187</v>
      </c>
      <c r="B7" s="41">
        <v>120285</v>
      </c>
      <c r="C7" s="41">
        <v>119946</v>
      </c>
      <c r="D7" s="41">
        <v>118657</v>
      </c>
      <c r="E7" s="41">
        <v>119119</v>
      </c>
      <c r="F7" s="41">
        <v>72280</v>
      </c>
      <c r="G7" s="41">
        <v>80989</v>
      </c>
      <c r="H7" s="41">
        <v>84339</v>
      </c>
      <c r="I7" s="41">
        <v>84866</v>
      </c>
      <c r="J7" s="41">
        <v>87213</v>
      </c>
      <c r="K7" s="41">
        <v>87910</v>
      </c>
      <c r="L7" s="41">
        <v>87296</v>
      </c>
      <c r="M7" s="41">
        <v>85991</v>
      </c>
      <c r="N7" s="41">
        <v>86731</v>
      </c>
      <c r="O7" s="38"/>
    </row>
    <row r="8" spans="1:15">
      <c r="A8" s="191" t="s">
        <v>188</v>
      </c>
      <c r="B8" s="41">
        <v>238</v>
      </c>
      <c r="C8" s="41">
        <v>218</v>
      </c>
      <c r="D8" s="41">
        <v>227</v>
      </c>
      <c r="E8" s="41">
        <v>212</v>
      </c>
      <c r="F8" s="41">
        <v>234</v>
      </c>
      <c r="G8" s="41">
        <v>252</v>
      </c>
      <c r="H8" s="41">
        <v>239</v>
      </c>
      <c r="I8" s="41">
        <v>239</v>
      </c>
      <c r="J8" s="41">
        <v>278</v>
      </c>
      <c r="K8" s="41">
        <v>291</v>
      </c>
      <c r="L8" s="41">
        <v>310</v>
      </c>
      <c r="M8" s="41">
        <v>317</v>
      </c>
      <c r="N8" s="41">
        <v>316</v>
      </c>
      <c r="O8" s="38"/>
    </row>
    <row r="9" spans="1:15">
      <c r="A9" s="191" t="s">
        <v>40</v>
      </c>
      <c r="B9" s="41">
        <v>4824</v>
      </c>
      <c r="C9" s="41">
        <v>4493</v>
      </c>
      <c r="D9" s="41">
        <v>4066</v>
      </c>
      <c r="E9" s="41">
        <v>3682</v>
      </c>
      <c r="F9" s="41">
        <v>3248</v>
      </c>
      <c r="G9" s="41">
        <v>2623</v>
      </c>
      <c r="H9" s="41">
        <v>2031</v>
      </c>
      <c r="I9" s="41">
        <v>939</v>
      </c>
      <c r="J9" s="41">
        <v>134</v>
      </c>
      <c r="K9" s="18" t="s">
        <v>7</v>
      </c>
      <c r="L9" s="18" t="s">
        <v>7</v>
      </c>
      <c r="M9" s="18" t="s">
        <v>7</v>
      </c>
      <c r="N9" s="18" t="s">
        <v>7</v>
      </c>
      <c r="O9" s="40"/>
    </row>
    <row r="10" spans="1:15">
      <c r="A10" s="191" t="s">
        <v>116</v>
      </c>
      <c r="B10" s="41"/>
      <c r="C10" s="41"/>
      <c r="D10" s="41"/>
      <c r="E10" s="41"/>
      <c r="F10" s="41"/>
      <c r="G10" s="41"/>
      <c r="H10" s="44"/>
      <c r="I10" s="41"/>
      <c r="J10" s="41"/>
      <c r="K10" s="41"/>
      <c r="L10" s="41"/>
      <c r="M10" s="41"/>
      <c r="N10" s="41"/>
      <c r="O10" s="38"/>
    </row>
    <row r="11" spans="1:15">
      <c r="A11" s="192" t="s">
        <v>189</v>
      </c>
      <c r="B11" s="41">
        <v>180214</v>
      </c>
      <c r="C11" s="41">
        <v>188001</v>
      </c>
      <c r="D11" s="41">
        <v>194441</v>
      </c>
      <c r="E11" s="41">
        <v>202020</v>
      </c>
      <c r="F11" s="41">
        <v>211619</v>
      </c>
      <c r="G11" s="41">
        <v>222596</v>
      </c>
      <c r="H11" s="41">
        <v>211096</v>
      </c>
      <c r="I11" s="41">
        <v>219233</v>
      </c>
      <c r="J11" s="41">
        <v>228619</v>
      </c>
      <c r="K11" s="41">
        <v>235994</v>
      </c>
      <c r="L11" s="41">
        <v>241045</v>
      </c>
      <c r="M11" s="41">
        <v>245230</v>
      </c>
      <c r="N11" s="41">
        <v>243823</v>
      </c>
      <c r="O11" s="38"/>
    </row>
    <row r="12" spans="1:15">
      <c r="A12" s="192" t="s">
        <v>190</v>
      </c>
      <c r="B12" s="41">
        <v>108206</v>
      </c>
      <c r="C12" s="41">
        <v>116400</v>
      </c>
      <c r="D12" s="41">
        <v>120865</v>
      </c>
      <c r="E12" s="41">
        <v>123705</v>
      </c>
      <c r="F12" s="41">
        <v>125738</v>
      </c>
      <c r="G12" s="41">
        <v>124746</v>
      </c>
      <c r="H12" s="41">
        <v>115127</v>
      </c>
      <c r="I12" s="41">
        <v>117610</v>
      </c>
      <c r="J12" s="41">
        <v>120614</v>
      </c>
      <c r="K12" s="41">
        <v>122592</v>
      </c>
      <c r="L12" s="41">
        <v>123990</v>
      </c>
      <c r="M12" s="41">
        <v>125920</v>
      </c>
      <c r="N12" s="41">
        <v>120502</v>
      </c>
      <c r="O12" s="38"/>
    </row>
    <row r="13" spans="1:15">
      <c r="A13" s="192" t="s">
        <v>191</v>
      </c>
      <c r="B13" s="41">
        <v>149824</v>
      </c>
      <c r="C13" s="41">
        <v>145590</v>
      </c>
      <c r="D13" s="41">
        <v>142511</v>
      </c>
      <c r="E13" s="41">
        <v>142198</v>
      </c>
      <c r="F13" s="41">
        <v>144600</v>
      </c>
      <c r="G13" s="41">
        <v>146838</v>
      </c>
      <c r="H13" s="41">
        <v>143953</v>
      </c>
      <c r="I13" s="41">
        <v>141935</v>
      </c>
      <c r="J13" s="41">
        <v>141992</v>
      </c>
      <c r="K13" s="41">
        <v>142160</v>
      </c>
      <c r="L13" s="41">
        <v>143504</v>
      </c>
      <c r="M13" s="41">
        <v>144708</v>
      </c>
      <c r="N13" s="41">
        <v>144702</v>
      </c>
      <c r="O13" s="38"/>
    </row>
    <row r="14" spans="1:15">
      <c r="A14" s="191" t="s">
        <v>192</v>
      </c>
      <c r="B14" s="41">
        <v>15114</v>
      </c>
      <c r="C14" s="41">
        <v>15126</v>
      </c>
      <c r="D14" s="41">
        <v>15220</v>
      </c>
      <c r="E14" s="41">
        <v>15377</v>
      </c>
      <c r="F14" s="41">
        <v>15298</v>
      </c>
      <c r="G14" s="41">
        <v>14647</v>
      </c>
      <c r="H14" s="41">
        <v>12290</v>
      </c>
      <c r="I14" s="41">
        <v>10690</v>
      </c>
      <c r="J14" s="41">
        <v>9518</v>
      </c>
      <c r="K14" s="41">
        <v>8586</v>
      </c>
      <c r="L14" s="41">
        <v>7916</v>
      </c>
      <c r="M14" s="41">
        <v>7770</v>
      </c>
      <c r="N14" s="41">
        <v>7727</v>
      </c>
      <c r="O14" s="38"/>
    </row>
    <row r="15" spans="1:15">
      <c r="A15" s="191" t="s">
        <v>193</v>
      </c>
      <c r="B15" s="41">
        <v>20381</v>
      </c>
      <c r="C15" s="41">
        <v>20802</v>
      </c>
      <c r="D15" s="41">
        <v>21141</v>
      </c>
      <c r="E15" s="41">
        <v>21275</v>
      </c>
      <c r="F15" s="41">
        <v>21268</v>
      </c>
      <c r="G15" s="41">
        <v>21055</v>
      </c>
      <c r="H15" s="41">
        <v>21274</v>
      </c>
      <c r="I15" s="41">
        <v>21597</v>
      </c>
      <c r="J15" s="41">
        <v>21369</v>
      </c>
      <c r="K15" s="41">
        <v>21100</v>
      </c>
      <c r="L15" s="41">
        <v>20950</v>
      </c>
      <c r="M15" s="41">
        <v>21826</v>
      </c>
      <c r="N15" s="41">
        <v>8473</v>
      </c>
      <c r="O15" s="38"/>
    </row>
    <row r="16" spans="1:15" ht="22.5" customHeight="1">
      <c r="A16" s="189" t="s">
        <v>185</v>
      </c>
      <c r="B16" s="21">
        <v>98842</v>
      </c>
      <c r="C16" s="21">
        <v>98328</v>
      </c>
      <c r="D16" s="21">
        <v>97409</v>
      </c>
      <c r="E16" s="21">
        <v>96473</v>
      </c>
      <c r="F16" s="21">
        <v>94863</v>
      </c>
      <c r="G16" s="21">
        <v>93202</v>
      </c>
      <c r="H16" s="21">
        <v>92175</v>
      </c>
      <c r="I16" s="21">
        <v>91343</v>
      </c>
      <c r="J16" s="21">
        <v>90555</v>
      </c>
      <c r="K16" s="21">
        <v>89596</v>
      </c>
      <c r="L16" s="21">
        <v>87816</v>
      </c>
      <c r="M16" s="21">
        <v>86089</v>
      </c>
      <c r="N16" s="21">
        <v>82875</v>
      </c>
      <c r="O16" s="42"/>
    </row>
    <row r="17" spans="1:15">
      <c r="A17" s="135" t="s">
        <v>127</v>
      </c>
      <c r="B17" s="43">
        <v>307120</v>
      </c>
      <c r="C17" s="43">
        <v>311952</v>
      </c>
      <c r="D17" s="43">
        <v>314122</v>
      </c>
      <c r="E17" s="43">
        <v>318001</v>
      </c>
      <c r="F17" s="43">
        <v>323495</v>
      </c>
      <c r="G17" s="43">
        <v>325247</v>
      </c>
      <c r="H17" s="43">
        <v>309865</v>
      </c>
      <c r="I17" s="43">
        <v>309333</v>
      </c>
      <c r="J17" s="43">
        <v>311828</v>
      </c>
      <c r="K17" s="43">
        <v>313545</v>
      </c>
      <c r="L17" s="43">
        <v>315413</v>
      </c>
      <c r="M17" s="43">
        <v>317389</v>
      </c>
      <c r="N17" s="43">
        <v>315276</v>
      </c>
      <c r="O17" s="42"/>
    </row>
    <row r="18" spans="1:15" ht="21.75" customHeight="1">
      <c r="A18" s="134" t="s">
        <v>128</v>
      </c>
      <c r="B18" s="21">
        <f>SUM(B19:B26)</f>
        <v>707155</v>
      </c>
      <c r="C18" s="21">
        <f>SUM(C19:C26)</f>
        <v>701291</v>
      </c>
      <c r="D18" s="21">
        <f t="shared" ref="D18:N18" si="1">SUM(D19:D26)</f>
        <v>695515</v>
      </c>
      <c r="E18" s="21">
        <f t="shared" si="1"/>
        <v>686717</v>
      </c>
      <c r="F18" s="21">
        <f t="shared" si="1"/>
        <v>682315</v>
      </c>
      <c r="G18" s="21">
        <f t="shared" si="1"/>
        <v>678181</v>
      </c>
      <c r="H18" s="21">
        <f t="shared" si="1"/>
        <v>666559</v>
      </c>
      <c r="I18" s="21">
        <f t="shared" si="1"/>
        <v>656227</v>
      </c>
      <c r="J18" s="21">
        <f t="shared" si="1"/>
        <v>644016</v>
      </c>
      <c r="K18" s="21">
        <f t="shared" si="1"/>
        <v>515293</v>
      </c>
      <c r="L18" s="21">
        <f t="shared" si="1"/>
        <v>509835</v>
      </c>
      <c r="M18" s="21">
        <f t="shared" si="1"/>
        <v>515570</v>
      </c>
      <c r="N18" s="21">
        <f t="shared" si="1"/>
        <v>513100</v>
      </c>
      <c r="O18" s="20"/>
    </row>
    <row r="19" spans="1:15">
      <c r="A19" s="193" t="s">
        <v>194</v>
      </c>
      <c r="B19" s="41">
        <v>338844</v>
      </c>
      <c r="C19" s="41">
        <v>337775</v>
      </c>
      <c r="D19" s="41">
        <v>335431</v>
      </c>
      <c r="E19" s="41">
        <v>331989</v>
      </c>
      <c r="F19" s="41">
        <v>329027</v>
      </c>
      <c r="G19" s="41">
        <v>326276</v>
      </c>
      <c r="H19" s="41">
        <v>322852</v>
      </c>
      <c r="I19" s="41">
        <v>323097</v>
      </c>
      <c r="J19" s="41">
        <v>320293</v>
      </c>
      <c r="K19" s="41">
        <v>317111</v>
      </c>
      <c r="L19" s="41">
        <v>313032</v>
      </c>
      <c r="M19" s="41">
        <v>315928</v>
      </c>
      <c r="N19" s="41">
        <v>310850</v>
      </c>
      <c r="O19" s="38"/>
    </row>
    <row r="20" spans="1:15">
      <c r="A20" s="193" t="s">
        <v>196</v>
      </c>
      <c r="B20" s="41">
        <v>39952</v>
      </c>
      <c r="C20" s="41">
        <v>40444</v>
      </c>
      <c r="D20" s="41">
        <v>40802</v>
      </c>
      <c r="E20" s="41">
        <v>41267</v>
      </c>
      <c r="F20" s="41">
        <v>41389</v>
      </c>
      <c r="G20" s="41">
        <v>41056</v>
      </c>
      <c r="H20" s="41">
        <v>40277</v>
      </c>
      <c r="I20" s="41">
        <v>40329</v>
      </c>
      <c r="J20" s="41">
        <v>40030</v>
      </c>
      <c r="K20" s="41">
        <v>39231</v>
      </c>
      <c r="L20" s="41">
        <v>37248</v>
      </c>
      <c r="M20" s="41">
        <v>37114</v>
      </c>
      <c r="N20" s="41">
        <v>40085</v>
      </c>
      <c r="O20" s="38"/>
    </row>
    <row r="21" spans="1:15">
      <c r="A21" s="193" t="s">
        <v>197</v>
      </c>
      <c r="B21" s="41">
        <v>8491</v>
      </c>
      <c r="C21" s="41">
        <v>8474</v>
      </c>
      <c r="D21" s="41">
        <v>8491</v>
      </c>
      <c r="E21" s="41">
        <v>8407</v>
      </c>
      <c r="F21" s="41">
        <v>8362</v>
      </c>
      <c r="G21" s="41">
        <v>8248</v>
      </c>
      <c r="H21" s="41">
        <v>8186</v>
      </c>
      <c r="I21" s="41">
        <v>8252</v>
      </c>
      <c r="J21" s="41">
        <v>8150</v>
      </c>
      <c r="K21" s="41">
        <v>8011</v>
      </c>
      <c r="L21" s="41">
        <v>7883</v>
      </c>
      <c r="M21" s="41">
        <v>8063</v>
      </c>
      <c r="N21" s="41">
        <v>7927</v>
      </c>
      <c r="O21" s="38"/>
    </row>
    <row r="22" spans="1:15">
      <c r="A22" s="193" t="s">
        <v>195</v>
      </c>
      <c r="B22" s="41">
        <v>72493</v>
      </c>
      <c r="C22" s="41">
        <v>73599</v>
      </c>
      <c r="D22" s="41">
        <v>74586</v>
      </c>
      <c r="E22" s="41">
        <v>75205</v>
      </c>
      <c r="F22" s="41">
        <v>75461</v>
      </c>
      <c r="G22" s="41">
        <v>74983</v>
      </c>
      <c r="H22" s="41">
        <v>74544</v>
      </c>
      <c r="I22" s="41">
        <v>74849</v>
      </c>
      <c r="J22" s="41">
        <v>74378</v>
      </c>
      <c r="K22" s="41">
        <v>73735</v>
      </c>
      <c r="L22" s="41">
        <v>72692</v>
      </c>
      <c r="M22" s="41">
        <v>73658</v>
      </c>
      <c r="N22" s="41">
        <v>72261</v>
      </c>
      <c r="O22" s="38"/>
    </row>
    <row r="23" spans="1:15">
      <c r="A23" s="193" t="s">
        <v>198</v>
      </c>
      <c r="B23" s="41">
        <v>22401</v>
      </c>
      <c r="C23" s="41">
        <v>21862</v>
      </c>
      <c r="D23" s="41">
        <v>21363</v>
      </c>
      <c r="E23" s="41">
        <v>20691</v>
      </c>
      <c r="F23" s="41">
        <v>20132</v>
      </c>
      <c r="G23" s="41">
        <v>19590</v>
      </c>
      <c r="H23" s="41">
        <v>19043</v>
      </c>
      <c r="I23" s="41">
        <v>18610</v>
      </c>
      <c r="J23" s="41">
        <v>18079</v>
      </c>
      <c r="K23" s="41">
        <v>17493</v>
      </c>
      <c r="L23" s="41">
        <v>16955</v>
      </c>
      <c r="M23" s="41">
        <v>16695</v>
      </c>
      <c r="N23" s="41">
        <v>16070</v>
      </c>
      <c r="O23" s="38"/>
    </row>
    <row r="24" spans="1:15">
      <c r="A24" s="191" t="s">
        <v>183</v>
      </c>
      <c r="B24" s="41">
        <v>126</v>
      </c>
      <c r="C24" s="41">
        <v>141</v>
      </c>
      <c r="D24" s="41">
        <v>146</v>
      </c>
      <c r="E24" s="41">
        <v>174</v>
      </c>
      <c r="F24" s="41">
        <v>181</v>
      </c>
      <c r="G24" s="41">
        <v>222</v>
      </c>
      <c r="H24" s="41">
        <v>250</v>
      </c>
      <c r="I24" s="41">
        <v>264</v>
      </c>
      <c r="J24" s="41">
        <v>298</v>
      </c>
      <c r="K24" s="41">
        <v>336</v>
      </c>
      <c r="L24" s="41">
        <v>382</v>
      </c>
      <c r="M24" s="41">
        <v>431</v>
      </c>
      <c r="N24" s="41">
        <v>509</v>
      </c>
      <c r="O24" s="38"/>
    </row>
    <row r="25" spans="1:15">
      <c r="A25" s="191" t="s">
        <v>199</v>
      </c>
      <c r="B25" s="41">
        <v>179531</v>
      </c>
      <c r="C25" s="41">
        <v>172357</v>
      </c>
      <c r="D25" s="41">
        <v>167037</v>
      </c>
      <c r="E25" s="41">
        <v>159946</v>
      </c>
      <c r="F25" s="41">
        <v>156741</v>
      </c>
      <c r="G25" s="41">
        <v>154671</v>
      </c>
      <c r="H25" s="41">
        <v>147013</v>
      </c>
      <c r="I25" s="41">
        <v>134874</v>
      </c>
      <c r="J25" s="41">
        <v>125032</v>
      </c>
      <c r="K25" s="18" t="s">
        <v>7</v>
      </c>
      <c r="L25" s="18" t="s">
        <v>7</v>
      </c>
      <c r="M25" s="18" t="s">
        <v>7</v>
      </c>
      <c r="N25" s="18" t="s">
        <v>7</v>
      </c>
      <c r="O25" s="40"/>
    </row>
    <row r="26" spans="1:15">
      <c r="A26" s="194" t="s">
        <v>180</v>
      </c>
      <c r="B26" s="39">
        <v>45317</v>
      </c>
      <c r="C26" s="39">
        <v>46639</v>
      </c>
      <c r="D26" s="39">
        <v>47659</v>
      </c>
      <c r="E26" s="39">
        <v>49038</v>
      </c>
      <c r="F26" s="39">
        <v>51022</v>
      </c>
      <c r="G26" s="39">
        <v>53135</v>
      </c>
      <c r="H26" s="39">
        <v>54394</v>
      </c>
      <c r="I26" s="39">
        <v>55952</v>
      </c>
      <c r="J26" s="39">
        <v>57756</v>
      </c>
      <c r="K26" s="39">
        <v>59376</v>
      </c>
      <c r="L26" s="39">
        <v>61643</v>
      </c>
      <c r="M26" s="39">
        <v>63681</v>
      </c>
      <c r="N26" s="39">
        <v>65398</v>
      </c>
      <c r="O26" s="38"/>
    </row>
    <row r="27" spans="1:15">
      <c r="A27" s="5"/>
      <c r="B27" s="5"/>
      <c r="C27" s="5"/>
      <c r="D27" s="5"/>
      <c r="E27" s="5"/>
      <c r="F27" s="5"/>
      <c r="G27" s="14"/>
      <c r="H27" s="2"/>
      <c r="I27" s="2"/>
      <c r="K27" s="2"/>
      <c r="M27" s="2"/>
      <c r="N27" s="2"/>
      <c r="O27" s="37"/>
    </row>
    <row r="28" spans="1:15">
      <c r="A28" s="12" t="s">
        <v>14</v>
      </c>
      <c r="B28" s="12"/>
      <c r="C28" s="12"/>
      <c r="D28" s="12"/>
      <c r="E28" s="12"/>
      <c r="F28" s="12"/>
      <c r="G28" s="12"/>
      <c r="M28" s="10"/>
      <c r="N28" s="10"/>
    </row>
    <row r="29" spans="1:15">
      <c r="A29" s="167" t="s">
        <v>125</v>
      </c>
      <c r="B29" s="11"/>
      <c r="C29" s="11"/>
      <c r="D29" s="11"/>
      <c r="E29" s="11"/>
      <c r="F29" s="11"/>
      <c r="G29" s="11"/>
      <c r="M29" s="10"/>
      <c r="N29" s="10"/>
    </row>
    <row r="30" spans="1:15">
      <c r="A30" s="167" t="s">
        <v>101</v>
      </c>
      <c r="B30" s="11"/>
      <c r="C30" s="11"/>
      <c r="D30" s="11"/>
      <c r="E30" s="11"/>
      <c r="F30" s="11"/>
      <c r="G30" s="11"/>
      <c r="I30" s="4"/>
      <c r="J30" s="9"/>
      <c r="K30" s="4"/>
      <c r="L30" s="9"/>
      <c r="M30" s="4"/>
      <c r="N30" s="4"/>
    </row>
    <row r="31" spans="1:15">
      <c r="A31" s="11" t="s">
        <v>145</v>
      </c>
      <c r="B31" s="36"/>
      <c r="C31" s="36"/>
      <c r="D31" s="36"/>
      <c r="E31" s="36"/>
      <c r="F31" s="36"/>
      <c r="G31" s="36"/>
      <c r="I31" s="4"/>
      <c r="J31" s="9"/>
      <c r="K31" s="4"/>
      <c r="L31" s="9"/>
      <c r="M31" s="4"/>
      <c r="N31" s="4"/>
    </row>
    <row r="32" spans="1:15">
      <c r="A32" s="11" t="s">
        <v>144</v>
      </c>
      <c r="B32" s="36"/>
      <c r="C32" s="36"/>
      <c r="D32" s="36"/>
      <c r="E32" s="36"/>
      <c r="F32" s="36"/>
      <c r="G32" s="36"/>
      <c r="I32" s="4"/>
      <c r="J32" s="9"/>
      <c r="K32" s="4"/>
      <c r="L32" s="9"/>
      <c r="M32" s="4"/>
      <c r="N32" s="4"/>
    </row>
    <row r="33" spans="1:14">
      <c r="A33" s="36" t="s">
        <v>146</v>
      </c>
      <c r="B33" s="11"/>
      <c r="C33" s="11"/>
      <c r="D33" s="11"/>
      <c r="E33" s="11"/>
      <c r="F33" s="11"/>
      <c r="G33" s="11"/>
      <c r="I33" s="4"/>
      <c r="J33" s="9"/>
      <c r="K33" s="4"/>
      <c r="L33" s="9"/>
      <c r="M33" s="4"/>
      <c r="N33" s="4"/>
    </row>
    <row r="34" spans="1:14">
      <c r="A34" s="36" t="s">
        <v>147</v>
      </c>
      <c r="B34" s="11"/>
      <c r="C34" s="11"/>
      <c r="D34" s="11"/>
      <c r="E34" s="11"/>
      <c r="F34" s="11"/>
      <c r="G34" s="11"/>
      <c r="I34" s="4"/>
      <c r="J34" s="9"/>
      <c r="K34" s="4"/>
      <c r="L34" s="9"/>
      <c r="M34" s="4"/>
      <c r="N34" s="4"/>
    </row>
    <row r="35" spans="1:14">
      <c r="A35" s="11" t="s">
        <v>104</v>
      </c>
      <c r="B35" s="6"/>
      <c r="C35" s="6"/>
      <c r="D35" s="6"/>
      <c r="E35" s="6"/>
      <c r="F35" s="6"/>
      <c r="G35" s="6"/>
      <c r="I35" s="4"/>
      <c r="J35" s="9"/>
      <c r="K35" s="4"/>
      <c r="L35" s="9"/>
      <c r="M35" s="4"/>
      <c r="N35" s="4"/>
    </row>
    <row r="36" spans="1:14">
      <c r="A36" s="11" t="s">
        <v>105</v>
      </c>
      <c r="B36" s="6"/>
      <c r="C36" s="6"/>
      <c r="D36" s="6"/>
      <c r="E36" s="6"/>
      <c r="F36" s="6"/>
      <c r="G36" s="6"/>
      <c r="I36" s="4"/>
      <c r="J36" s="9"/>
      <c r="K36" s="4"/>
      <c r="L36" s="9"/>
      <c r="M36" s="4"/>
      <c r="N36" s="4"/>
    </row>
    <row r="37" spans="1:14">
      <c r="A37" s="6" t="s">
        <v>148</v>
      </c>
      <c r="B37" s="6"/>
      <c r="C37" s="6"/>
      <c r="D37" s="6"/>
      <c r="E37" s="6"/>
      <c r="F37" s="6"/>
      <c r="G37" s="6"/>
      <c r="I37" s="3"/>
      <c r="K37" s="3"/>
      <c r="M37" s="3"/>
      <c r="N37" s="3"/>
    </row>
    <row r="38" spans="1:14">
      <c r="A38" s="6" t="s">
        <v>13</v>
      </c>
      <c r="B38" s="6"/>
      <c r="C38" s="6"/>
      <c r="D38" s="6"/>
      <c r="E38" s="6"/>
      <c r="F38" s="6"/>
      <c r="G38" s="6"/>
      <c r="I38" s="3"/>
      <c r="K38" s="3"/>
      <c r="M38" s="3"/>
      <c r="N38" s="3"/>
    </row>
    <row r="39" spans="1:14">
      <c r="A39" s="6" t="s">
        <v>129</v>
      </c>
      <c r="B39" s="8"/>
      <c r="C39" s="8"/>
      <c r="D39" s="8"/>
      <c r="E39" s="8"/>
      <c r="F39" s="8"/>
      <c r="G39" s="8"/>
      <c r="I39" s="3"/>
      <c r="K39" s="3"/>
      <c r="M39" s="3"/>
      <c r="N39" s="3"/>
    </row>
    <row r="40" spans="1:14">
      <c r="A40" s="6" t="s">
        <v>130</v>
      </c>
      <c r="B40" s="8"/>
      <c r="C40" s="8"/>
      <c r="D40" s="8"/>
      <c r="E40" s="8"/>
      <c r="F40" s="8"/>
      <c r="G40" s="8"/>
      <c r="I40" s="3"/>
      <c r="K40" s="3"/>
      <c r="M40" s="3"/>
      <c r="N40" s="3"/>
    </row>
    <row r="41" spans="1:14">
      <c r="A41" s="8" t="s">
        <v>149</v>
      </c>
      <c r="B41" s="6"/>
      <c r="C41" s="6"/>
      <c r="D41" s="6"/>
      <c r="E41" s="6"/>
      <c r="F41" s="6"/>
      <c r="G41" s="6"/>
      <c r="I41" s="3"/>
      <c r="K41" s="3"/>
      <c r="M41" s="3"/>
      <c r="N41" s="3"/>
    </row>
    <row r="42" spans="1:14">
      <c r="A42" s="8" t="s">
        <v>3</v>
      </c>
      <c r="B42" s="6"/>
      <c r="C42" s="6"/>
      <c r="D42" s="6"/>
      <c r="E42" s="6"/>
      <c r="F42" s="6"/>
      <c r="G42" s="6"/>
      <c r="I42" s="3"/>
      <c r="K42" s="3"/>
      <c r="M42" s="3"/>
      <c r="N42" s="3"/>
    </row>
    <row r="43" spans="1:14">
      <c r="A43" s="6" t="s">
        <v>150</v>
      </c>
      <c r="B43" s="6"/>
      <c r="C43" s="6"/>
      <c r="D43" s="6"/>
      <c r="E43" s="6"/>
      <c r="F43" s="6"/>
      <c r="G43" s="6"/>
      <c r="I43" s="3"/>
      <c r="K43" s="3"/>
      <c r="M43" s="3"/>
      <c r="N43" s="3"/>
    </row>
    <row r="44" spans="1:14">
      <c r="A44" s="6" t="s">
        <v>151</v>
      </c>
      <c r="B44" s="5"/>
      <c r="C44" s="5"/>
      <c r="D44" s="5"/>
      <c r="E44" s="5"/>
      <c r="F44" s="5"/>
      <c r="G44" s="5"/>
      <c r="I44" s="3"/>
      <c r="K44" s="3"/>
      <c r="M44" s="3"/>
      <c r="N44" s="3"/>
    </row>
    <row r="45" spans="1:14">
      <c r="A45" s="6" t="s">
        <v>12</v>
      </c>
      <c r="B45" s="3"/>
      <c r="C45" s="3"/>
      <c r="D45" s="3"/>
      <c r="E45" s="3"/>
      <c r="F45" s="3"/>
      <c r="G45" s="3"/>
      <c r="I45" s="3"/>
      <c r="K45" s="3"/>
      <c r="M45" s="3"/>
      <c r="N45" s="3"/>
    </row>
  </sheetData>
  <printOptions gridLinesSet="0"/>
  <pageMargins left="0.7" right="0.46" top="0.75" bottom="0.75" header="0.3" footer="0.3"/>
  <pageSetup scale="98" orientation="portrait" useFirstPageNumber="1" verticalDpi="597" r:id="rId1"/>
  <headerFooter>
    <oddFooter>&amp;C1 of 31</oddFooter>
  </headerFooter>
  <ignoredErrors>
    <ignoredError sqref="B6:J6"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6"/>
  <sheetViews>
    <sheetView showGridLines="0" zoomScaleNormal="100" workbookViewId="0">
      <selection activeCell="P1" sqref="P1"/>
    </sheetView>
  </sheetViews>
  <sheetFormatPr defaultRowHeight="12.75"/>
  <cols>
    <col min="1" max="1" width="28.33203125" style="346" customWidth="1"/>
    <col min="2" max="10" width="7.83203125" style="346" customWidth="1"/>
    <col min="11" max="11" width="8.5" style="346" customWidth="1"/>
    <col min="12" max="14" width="8.5" style="346" hidden="1" customWidth="1"/>
    <col min="15" max="19" width="9.33203125" style="347"/>
    <col min="20" max="16384" width="9.33203125" style="346"/>
  </cols>
  <sheetData>
    <row r="1" spans="1:20" ht="13.5" customHeight="1">
      <c r="A1" s="377" t="s">
        <v>456</v>
      </c>
      <c r="B1" s="377"/>
      <c r="C1" s="377"/>
      <c r="D1" s="377"/>
      <c r="E1" s="377"/>
      <c r="F1" s="377"/>
      <c r="G1" s="377"/>
      <c r="H1" s="376"/>
      <c r="I1" s="376"/>
      <c r="J1" s="376"/>
      <c r="K1" s="374"/>
      <c r="L1" s="375"/>
      <c r="M1" s="375"/>
      <c r="N1" s="374"/>
    </row>
    <row r="2" spans="1:20">
      <c r="A2" s="377" t="s">
        <v>455</v>
      </c>
      <c r="B2" s="377"/>
      <c r="C2" s="377"/>
      <c r="D2" s="377"/>
      <c r="E2" s="377"/>
      <c r="F2" s="377"/>
      <c r="G2" s="377"/>
      <c r="H2" s="376"/>
      <c r="I2" s="376"/>
      <c r="J2" s="376"/>
      <c r="K2" s="374"/>
      <c r="L2" s="375"/>
      <c r="M2" s="375"/>
      <c r="N2" s="374"/>
    </row>
    <row r="3" spans="1:20">
      <c r="A3" s="377" t="s">
        <v>542</v>
      </c>
      <c r="B3" s="377"/>
      <c r="C3" s="377"/>
      <c r="D3" s="377"/>
      <c r="E3" s="377"/>
      <c r="F3" s="377"/>
      <c r="G3" s="377"/>
      <c r="H3" s="376"/>
      <c r="I3" s="376"/>
      <c r="J3" s="376"/>
      <c r="K3" s="374"/>
      <c r="L3" s="375"/>
      <c r="M3" s="375"/>
      <c r="N3" s="374"/>
    </row>
    <row r="4" spans="1:20">
      <c r="A4" s="352"/>
      <c r="B4" s="352"/>
      <c r="C4" s="352"/>
      <c r="D4" s="352"/>
      <c r="E4" s="352"/>
      <c r="F4" s="352"/>
      <c r="G4" s="352"/>
      <c r="K4" s="352"/>
      <c r="L4" s="351"/>
      <c r="M4" s="350"/>
      <c r="N4" s="352"/>
    </row>
    <row r="5" spans="1:20" ht="16.5" customHeight="1">
      <c r="A5" s="373" t="s">
        <v>435</v>
      </c>
      <c r="B5" s="372">
        <v>2013</v>
      </c>
      <c r="C5" s="372">
        <v>2012</v>
      </c>
      <c r="D5" s="372">
        <v>2011</v>
      </c>
      <c r="E5" s="372">
        <v>2010</v>
      </c>
      <c r="F5" s="372">
        <v>2009</v>
      </c>
      <c r="G5" s="372">
        <v>2008</v>
      </c>
      <c r="H5" s="372">
        <v>2007</v>
      </c>
      <c r="I5" s="372">
        <v>2006</v>
      </c>
      <c r="J5" s="372">
        <v>2005</v>
      </c>
      <c r="K5" s="372">
        <v>2004</v>
      </c>
      <c r="L5" s="372">
        <v>2003</v>
      </c>
      <c r="M5" s="372">
        <v>2002</v>
      </c>
      <c r="N5" s="372">
        <v>2001</v>
      </c>
      <c r="T5" s="347"/>
    </row>
    <row r="6" spans="1:20">
      <c r="A6" s="362" t="s">
        <v>1</v>
      </c>
      <c r="B6" s="371">
        <f t="shared" ref="B6:N6" si="0">SUM(B7:B15)</f>
        <v>85353.372666666663</v>
      </c>
      <c r="C6" s="371">
        <f t="shared" si="0"/>
        <v>91617.93</v>
      </c>
      <c r="D6" s="371">
        <f t="shared" si="0"/>
        <v>91081</v>
      </c>
      <c r="E6" s="371">
        <f t="shared" si="0"/>
        <v>85576</v>
      </c>
      <c r="F6" s="371">
        <f t="shared" si="0"/>
        <v>96069</v>
      </c>
      <c r="G6" s="371">
        <f t="shared" si="0"/>
        <v>102829</v>
      </c>
      <c r="H6" s="371">
        <f t="shared" si="0"/>
        <v>110331</v>
      </c>
      <c r="I6" s="371">
        <f t="shared" si="0"/>
        <v>102042</v>
      </c>
      <c r="J6" s="371">
        <f t="shared" si="0"/>
        <v>92792</v>
      </c>
      <c r="K6" s="371">
        <f t="shared" si="0"/>
        <v>99431</v>
      </c>
      <c r="L6" s="371">
        <f t="shared" si="0"/>
        <v>98643</v>
      </c>
      <c r="M6" s="371">
        <f t="shared" si="0"/>
        <v>113583</v>
      </c>
      <c r="N6" s="371">
        <f t="shared" si="0"/>
        <v>108000</v>
      </c>
      <c r="T6" s="347"/>
    </row>
    <row r="7" spans="1:20">
      <c r="A7" s="370" t="s">
        <v>430</v>
      </c>
      <c r="B7" s="358">
        <v>49566.37266666667</v>
      </c>
      <c r="C7" s="358">
        <v>56347.93</v>
      </c>
      <c r="D7" s="369">
        <v>57168</v>
      </c>
      <c r="E7" s="369">
        <v>56008</v>
      </c>
      <c r="F7" s="358">
        <v>57084</v>
      </c>
      <c r="G7" s="358">
        <v>63468</v>
      </c>
      <c r="H7" s="358">
        <v>69265</v>
      </c>
      <c r="I7" s="360">
        <v>63698</v>
      </c>
      <c r="J7" s="360">
        <v>54922</v>
      </c>
      <c r="K7" s="360">
        <v>59217</v>
      </c>
      <c r="L7" s="360">
        <v>58842</v>
      </c>
      <c r="M7" s="360">
        <v>65421</v>
      </c>
      <c r="N7" s="360">
        <v>61897</v>
      </c>
      <c r="T7" s="347"/>
    </row>
    <row r="8" spans="1:20">
      <c r="A8" s="359" t="s">
        <v>429</v>
      </c>
      <c r="B8" s="358">
        <v>54</v>
      </c>
      <c r="C8" s="358">
        <v>52</v>
      </c>
      <c r="D8" s="358">
        <v>51</v>
      </c>
      <c r="E8" s="358">
        <v>37</v>
      </c>
      <c r="F8" s="358">
        <v>48</v>
      </c>
      <c r="G8" s="368">
        <v>39</v>
      </c>
      <c r="H8" s="360">
        <v>48</v>
      </c>
      <c r="I8" s="357">
        <v>41</v>
      </c>
      <c r="J8" s="357">
        <v>57</v>
      </c>
      <c r="K8" s="357">
        <f>47</f>
        <v>47</v>
      </c>
      <c r="L8" s="357">
        <v>48</v>
      </c>
      <c r="M8" s="357">
        <v>77</v>
      </c>
      <c r="N8" s="357">
        <f>60+1</f>
        <v>61</v>
      </c>
      <c r="T8" s="347"/>
    </row>
    <row r="9" spans="1:20">
      <c r="A9" s="359" t="s">
        <v>210</v>
      </c>
      <c r="B9" s="358">
        <v>420</v>
      </c>
      <c r="C9" s="358">
        <v>528</v>
      </c>
      <c r="D9" s="358">
        <v>482</v>
      </c>
      <c r="E9" s="358">
        <v>518</v>
      </c>
      <c r="F9" s="358">
        <v>684</v>
      </c>
      <c r="G9" s="368">
        <v>628</v>
      </c>
      <c r="H9" s="360">
        <v>1147</v>
      </c>
      <c r="I9" s="357">
        <v>784</v>
      </c>
      <c r="J9" s="357">
        <v>133</v>
      </c>
      <c r="K9" s="360" t="s">
        <v>7</v>
      </c>
      <c r="L9" s="360" t="s">
        <v>7</v>
      </c>
      <c r="M9" s="360" t="s">
        <v>7</v>
      </c>
      <c r="N9" s="360" t="s">
        <v>7</v>
      </c>
      <c r="T9" s="347"/>
    </row>
    <row r="10" spans="1:20">
      <c r="A10" s="359" t="s">
        <v>59</v>
      </c>
      <c r="B10" s="358"/>
      <c r="C10" s="358"/>
      <c r="D10" s="358"/>
      <c r="E10" s="358"/>
      <c r="F10" s="358"/>
      <c r="G10" s="360"/>
      <c r="H10" s="360"/>
      <c r="I10" s="357"/>
      <c r="J10" s="357"/>
      <c r="K10" s="357"/>
      <c r="L10" s="357"/>
      <c r="M10" s="357"/>
      <c r="N10" s="357"/>
      <c r="T10" s="347"/>
    </row>
    <row r="11" spans="1:20">
      <c r="A11" s="367" t="s">
        <v>189</v>
      </c>
      <c r="B11" s="358">
        <v>15776</v>
      </c>
      <c r="C11" s="358">
        <v>16571</v>
      </c>
      <c r="D11" s="358">
        <v>16802</v>
      </c>
      <c r="E11" s="358">
        <v>14977</v>
      </c>
      <c r="F11" s="358">
        <v>19893</v>
      </c>
      <c r="G11" s="360">
        <v>19052</v>
      </c>
      <c r="H11" s="360">
        <v>20299</v>
      </c>
      <c r="I11" s="357">
        <v>20217</v>
      </c>
      <c r="J11" s="357">
        <v>20889</v>
      </c>
      <c r="K11" s="357">
        <f>21275+85+1671</f>
        <v>23031</v>
      </c>
      <c r="L11" s="357">
        <v>23866</v>
      </c>
      <c r="M11" s="357">
        <v>28659</v>
      </c>
      <c r="N11" s="357">
        <f>23346+109+1917</f>
        <v>25372</v>
      </c>
      <c r="T11" s="347"/>
    </row>
    <row r="12" spans="1:20">
      <c r="A12" s="367" t="s">
        <v>190</v>
      </c>
      <c r="B12" s="358">
        <v>8140</v>
      </c>
      <c r="C12" s="358">
        <v>8651</v>
      </c>
      <c r="D12" s="358">
        <v>8559</v>
      </c>
      <c r="E12" s="358">
        <v>8056</v>
      </c>
      <c r="F12" s="358">
        <v>11350</v>
      </c>
      <c r="G12" s="360">
        <v>10595</v>
      </c>
      <c r="H12" s="360">
        <v>9318</v>
      </c>
      <c r="I12" s="357">
        <v>8687</v>
      </c>
      <c r="J12" s="357">
        <v>8834</v>
      </c>
      <c r="K12" s="357">
        <f>7136+133+2567</f>
        <v>9836</v>
      </c>
      <c r="L12" s="357">
        <v>9670</v>
      </c>
      <c r="M12" s="357">
        <v>12299</v>
      </c>
      <c r="N12" s="357">
        <f>8800+204+2495</f>
        <v>11499</v>
      </c>
      <c r="T12" s="347"/>
    </row>
    <row r="13" spans="1:20">
      <c r="A13" s="367" t="s">
        <v>191</v>
      </c>
      <c r="B13" s="358">
        <v>8346</v>
      </c>
      <c r="C13" s="358">
        <v>6396</v>
      </c>
      <c r="D13" s="358">
        <v>4677</v>
      </c>
      <c r="E13" s="358">
        <v>3072</v>
      </c>
      <c r="F13" s="358">
        <v>3113</v>
      </c>
      <c r="G13" s="360">
        <v>5204</v>
      </c>
      <c r="H13" s="360">
        <v>5918</v>
      </c>
      <c r="I13" s="357">
        <v>4748</v>
      </c>
      <c r="J13" s="357">
        <v>4750</v>
      </c>
      <c r="K13" s="357">
        <f>4098+98+59</f>
        <v>4255</v>
      </c>
      <c r="L13" s="357">
        <v>3892</v>
      </c>
      <c r="M13" s="357">
        <v>4718</v>
      </c>
      <c r="N13" s="357">
        <f>6367+576+127</f>
        <v>7070</v>
      </c>
      <c r="T13" s="347"/>
    </row>
    <row r="14" spans="1:20">
      <c r="A14" s="359" t="s">
        <v>427</v>
      </c>
      <c r="B14" s="358">
        <v>2888</v>
      </c>
      <c r="C14" s="358">
        <v>2892</v>
      </c>
      <c r="D14" s="358">
        <v>3123</v>
      </c>
      <c r="E14" s="358">
        <v>2686</v>
      </c>
      <c r="F14" s="358">
        <v>3648</v>
      </c>
      <c r="G14" s="360">
        <v>3639</v>
      </c>
      <c r="H14" s="360">
        <v>4073</v>
      </c>
      <c r="I14" s="357">
        <v>3569</v>
      </c>
      <c r="J14" s="357">
        <v>2917</v>
      </c>
      <c r="K14" s="357">
        <f>1791+93+852</f>
        <v>2736</v>
      </c>
      <c r="L14" s="357">
        <v>2013</v>
      </c>
      <c r="M14" s="357">
        <v>2073</v>
      </c>
      <c r="N14" s="357">
        <f>1077+97+524</f>
        <v>1698</v>
      </c>
      <c r="T14" s="347"/>
    </row>
    <row r="15" spans="1:20">
      <c r="A15" s="359" t="s">
        <v>426</v>
      </c>
      <c r="B15" s="358">
        <v>163</v>
      </c>
      <c r="C15" s="358">
        <v>180</v>
      </c>
      <c r="D15" s="358">
        <v>219</v>
      </c>
      <c r="E15" s="358">
        <v>222</v>
      </c>
      <c r="F15" s="358">
        <v>249</v>
      </c>
      <c r="G15" s="360">
        <v>204</v>
      </c>
      <c r="H15" s="360">
        <v>263</v>
      </c>
      <c r="I15" s="357">
        <v>298</v>
      </c>
      <c r="J15" s="357">
        <v>290</v>
      </c>
      <c r="K15" s="357">
        <f>276+21+12</f>
        <v>309</v>
      </c>
      <c r="L15" s="357">
        <v>312</v>
      </c>
      <c r="M15" s="357">
        <v>336</v>
      </c>
      <c r="N15" s="357">
        <f>317+60+26</f>
        <v>403</v>
      </c>
      <c r="T15" s="347"/>
    </row>
    <row r="16" spans="1:20" ht="19.5" customHeight="1">
      <c r="A16" s="362" t="s">
        <v>454</v>
      </c>
      <c r="B16" s="366">
        <v>3723</v>
      </c>
      <c r="C16" s="366">
        <v>4116</v>
      </c>
      <c r="D16" s="366">
        <v>4097</v>
      </c>
      <c r="E16" s="366">
        <v>4486</v>
      </c>
      <c r="F16" s="361">
        <v>4348</v>
      </c>
      <c r="G16" s="361">
        <v>4415</v>
      </c>
      <c r="H16" s="361">
        <v>4667</v>
      </c>
      <c r="I16" s="361">
        <v>4506</v>
      </c>
      <c r="J16" s="361">
        <v>3654</v>
      </c>
      <c r="K16" s="361">
        <f>3227+1105+712</f>
        <v>5044</v>
      </c>
      <c r="L16" s="361">
        <v>5012</v>
      </c>
      <c r="M16" s="361">
        <v>6221</v>
      </c>
      <c r="N16" s="361">
        <f>3457+1526+798</f>
        <v>5781</v>
      </c>
      <c r="T16" s="347"/>
    </row>
    <row r="17" spans="1:20">
      <c r="A17" s="365" t="s">
        <v>453</v>
      </c>
      <c r="B17" s="364">
        <v>9318</v>
      </c>
      <c r="C17" s="364">
        <v>9643</v>
      </c>
      <c r="D17" s="364">
        <v>9555</v>
      </c>
      <c r="E17" s="364">
        <v>8828</v>
      </c>
      <c r="F17" s="364">
        <v>12403</v>
      </c>
      <c r="G17" s="364">
        <v>11480</v>
      </c>
      <c r="H17" s="364">
        <v>10318</v>
      </c>
      <c r="I17" s="363">
        <v>9559</v>
      </c>
      <c r="J17" s="363">
        <v>9482</v>
      </c>
      <c r="K17" s="363">
        <f>10452</f>
        <v>10452</v>
      </c>
      <c r="L17" s="363">
        <v>10069</v>
      </c>
      <c r="M17" s="363">
        <v>12626</v>
      </c>
      <c r="N17" s="363">
        <v>11552</v>
      </c>
      <c r="T17" s="347"/>
    </row>
    <row r="18" spans="1:20" ht="23.25" customHeight="1">
      <c r="A18" s="362" t="s">
        <v>0</v>
      </c>
      <c r="B18" s="361">
        <f t="shared" ref="B18:N18" si="1">SUM(B19:B28)</f>
        <v>12018</v>
      </c>
      <c r="C18" s="361">
        <f t="shared" si="1"/>
        <v>12701</v>
      </c>
      <c r="D18" s="361">
        <f t="shared" si="1"/>
        <v>12798</v>
      </c>
      <c r="E18" s="361">
        <f t="shared" si="1"/>
        <v>11741</v>
      </c>
      <c r="F18" s="361">
        <f t="shared" si="1"/>
        <v>14378</v>
      </c>
      <c r="G18" s="361">
        <f t="shared" si="1"/>
        <v>13730</v>
      </c>
      <c r="H18" s="361">
        <f t="shared" si="1"/>
        <v>13332</v>
      </c>
      <c r="I18" s="361">
        <f t="shared" si="1"/>
        <v>12535</v>
      </c>
      <c r="J18" s="361">
        <f t="shared" si="1"/>
        <v>13218</v>
      </c>
      <c r="K18" s="361">
        <f t="shared" si="1"/>
        <v>14656</v>
      </c>
      <c r="L18" s="361">
        <f t="shared" si="1"/>
        <v>13211</v>
      </c>
      <c r="M18" s="361">
        <f t="shared" si="1"/>
        <v>16172</v>
      </c>
      <c r="N18" s="361">
        <f t="shared" si="1"/>
        <v>18102</v>
      </c>
      <c r="T18" s="347"/>
    </row>
    <row r="19" spans="1:20">
      <c r="A19" s="359" t="s">
        <v>424</v>
      </c>
      <c r="B19" s="358">
        <v>6316</v>
      </c>
      <c r="C19" s="358">
        <v>6662</v>
      </c>
      <c r="D19" s="358">
        <v>6499</v>
      </c>
      <c r="E19" s="358">
        <v>5744</v>
      </c>
      <c r="F19" s="357">
        <v>6352</v>
      </c>
      <c r="G19" s="357">
        <v>5830</v>
      </c>
      <c r="H19" s="357">
        <v>5980</v>
      </c>
      <c r="I19" s="357">
        <v>5555</v>
      </c>
      <c r="J19" s="357">
        <v>5651</v>
      </c>
      <c r="K19" s="357">
        <v>6126</v>
      </c>
      <c r="L19" s="357">
        <v>6064</v>
      </c>
      <c r="M19" s="357">
        <v>7733</v>
      </c>
      <c r="N19" s="357">
        <f>8023+60</f>
        <v>8083</v>
      </c>
      <c r="T19" s="347"/>
    </row>
    <row r="20" spans="1:20">
      <c r="A20" s="359" t="s">
        <v>452</v>
      </c>
      <c r="B20" s="358">
        <v>1067</v>
      </c>
      <c r="C20" s="358">
        <v>1106</v>
      </c>
      <c r="D20" s="358">
        <v>1238</v>
      </c>
      <c r="E20" s="358">
        <v>1181</v>
      </c>
      <c r="F20" s="357">
        <v>1224</v>
      </c>
      <c r="G20" s="357">
        <v>1010</v>
      </c>
      <c r="H20" s="357">
        <v>779</v>
      </c>
      <c r="I20" s="357">
        <v>802</v>
      </c>
      <c r="J20" s="357">
        <v>819</v>
      </c>
      <c r="K20" s="357">
        <v>893</v>
      </c>
      <c r="L20" s="357">
        <v>856</v>
      </c>
      <c r="M20" s="357">
        <v>862</v>
      </c>
      <c r="N20" s="357">
        <v>790</v>
      </c>
      <c r="T20" s="347"/>
    </row>
    <row r="21" spans="1:20">
      <c r="A21" s="359" t="s">
        <v>451</v>
      </c>
      <c r="B21" s="358">
        <v>2472</v>
      </c>
      <c r="C21" s="358">
        <v>2681</v>
      </c>
      <c r="D21" s="358">
        <v>2719</v>
      </c>
      <c r="E21" s="358">
        <v>2465</v>
      </c>
      <c r="F21" s="357">
        <v>3427</v>
      </c>
      <c r="G21" s="357">
        <v>3328</v>
      </c>
      <c r="H21" s="357">
        <v>3326</v>
      </c>
      <c r="I21" s="357">
        <v>3307</v>
      </c>
      <c r="J21" s="357">
        <v>3628</v>
      </c>
      <c r="K21" s="357">
        <v>4622</v>
      </c>
      <c r="L21" s="357">
        <v>3415</v>
      </c>
      <c r="M21" s="357">
        <v>3743</v>
      </c>
      <c r="N21" s="357">
        <f>4+4+3781</f>
        <v>3789</v>
      </c>
      <c r="T21" s="347"/>
    </row>
    <row r="22" spans="1:20">
      <c r="A22" s="359" t="s">
        <v>450</v>
      </c>
      <c r="B22" s="358">
        <v>147</v>
      </c>
      <c r="C22" s="358">
        <v>227</v>
      </c>
      <c r="D22" s="358">
        <v>251</v>
      </c>
      <c r="E22" s="358">
        <v>271</v>
      </c>
      <c r="F22" s="357">
        <v>688</v>
      </c>
      <c r="G22" s="357">
        <v>895</v>
      </c>
      <c r="H22" s="357">
        <v>505</v>
      </c>
      <c r="I22" s="357">
        <v>98</v>
      </c>
      <c r="J22" s="357">
        <v>1</v>
      </c>
      <c r="K22" s="360" t="s">
        <v>7</v>
      </c>
      <c r="L22" s="360" t="s">
        <v>7</v>
      </c>
      <c r="M22" s="360" t="s">
        <v>7</v>
      </c>
      <c r="N22" s="360" t="s">
        <v>7</v>
      </c>
      <c r="T22" s="347"/>
    </row>
    <row r="23" spans="1:20">
      <c r="A23" s="359" t="s">
        <v>420</v>
      </c>
      <c r="B23" s="358">
        <v>246</v>
      </c>
      <c r="C23" s="358">
        <v>220</v>
      </c>
      <c r="D23" s="358">
        <v>246</v>
      </c>
      <c r="E23" s="358">
        <v>210</v>
      </c>
      <c r="F23" s="357">
        <v>268</v>
      </c>
      <c r="G23" s="357">
        <v>229</v>
      </c>
      <c r="H23" s="357">
        <v>210</v>
      </c>
      <c r="I23" s="357">
        <v>237</v>
      </c>
      <c r="J23" s="357">
        <v>243</v>
      </c>
      <c r="K23" s="357">
        <f>180+37+21</f>
        <v>238</v>
      </c>
      <c r="L23" s="357">
        <v>228</v>
      </c>
      <c r="M23" s="357">
        <v>238</v>
      </c>
      <c r="N23" s="357">
        <f>160+37+17</f>
        <v>214</v>
      </c>
      <c r="T23" s="347"/>
    </row>
    <row r="24" spans="1:20">
      <c r="A24" s="359" t="s">
        <v>419</v>
      </c>
      <c r="B24" s="358">
        <v>947</v>
      </c>
      <c r="C24" s="358">
        <v>1006</v>
      </c>
      <c r="D24" s="358">
        <v>927</v>
      </c>
      <c r="E24" s="358">
        <v>1148</v>
      </c>
      <c r="F24" s="357">
        <v>1710</v>
      </c>
      <c r="G24" s="357">
        <v>1626</v>
      </c>
      <c r="H24" s="357">
        <v>1560</v>
      </c>
      <c r="I24" s="357">
        <v>1553</v>
      </c>
      <c r="J24" s="357">
        <v>1585</v>
      </c>
      <c r="K24" s="357">
        <v>1919</v>
      </c>
      <c r="L24" s="357">
        <v>1948</v>
      </c>
      <c r="M24" s="357">
        <v>2344</v>
      </c>
      <c r="N24" s="357">
        <f>1+7+2079</f>
        <v>2087</v>
      </c>
      <c r="T24" s="347"/>
    </row>
    <row r="25" spans="1:20">
      <c r="A25" s="359" t="s">
        <v>97</v>
      </c>
      <c r="B25" s="358">
        <v>808</v>
      </c>
      <c r="C25" s="358">
        <v>745</v>
      </c>
      <c r="D25" s="358">
        <v>840</v>
      </c>
      <c r="E25" s="358">
        <v>664</v>
      </c>
      <c r="F25" s="357">
        <v>655</v>
      </c>
      <c r="G25" s="357">
        <v>655</v>
      </c>
      <c r="H25" s="357">
        <v>653</v>
      </c>
      <c r="I25" s="357">
        <v>628</v>
      </c>
      <c r="J25" s="357">
        <v>657</v>
      </c>
      <c r="K25" s="357">
        <f>517+61+25</f>
        <v>603</v>
      </c>
      <c r="L25" s="357">
        <v>550</v>
      </c>
      <c r="M25" s="357">
        <v>722</v>
      </c>
      <c r="N25" s="357">
        <f>810+117+29</f>
        <v>956</v>
      </c>
      <c r="T25" s="347"/>
    </row>
    <row r="26" spans="1:20">
      <c r="A26" s="359" t="s">
        <v>449</v>
      </c>
      <c r="B26" s="358">
        <v>0</v>
      </c>
      <c r="C26" s="358">
        <v>0</v>
      </c>
      <c r="D26" s="358">
        <v>0</v>
      </c>
      <c r="E26" s="358">
        <v>0</v>
      </c>
      <c r="F26" s="357">
        <v>0</v>
      </c>
      <c r="G26" s="357">
        <v>0</v>
      </c>
      <c r="H26" s="357">
        <v>0</v>
      </c>
      <c r="I26" s="357">
        <v>6</v>
      </c>
      <c r="J26" s="357">
        <v>38</v>
      </c>
      <c r="K26" s="357">
        <v>72</v>
      </c>
      <c r="L26" s="360" t="s">
        <v>7</v>
      </c>
      <c r="M26" s="360" t="s">
        <v>7</v>
      </c>
      <c r="N26" s="360" t="s">
        <v>7</v>
      </c>
      <c r="T26" s="347"/>
    </row>
    <row r="27" spans="1:20">
      <c r="A27" s="359" t="s">
        <v>183</v>
      </c>
      <c r="B27" s="358">
        <v>1</v>
      </c>
      <c r="C27" s="358">
        <v>0</v>
      </c>
      <c r="D27" s="358">
        <v>0</v>
      </c>
      <c r="E27" s="358">
        <v>1</v>
      </c>
      <c r="F27" s="357">
        <v>1</v>
      </c>
      <c r="G27" s="357">
        <v>0</v>
      </c>
      <c r="H27" s="357">
        <v>2</v>
      </c>
      <c r="I27" s="357">
        <v>0</v>
      </c>
      <c r="J27" s="357">
        <v>2</v>
      </c>
      <c r="K27" s="357">
        <v>1</v>
      </c>
      <c r="L27" s="357">
        <v>3</v>
      </c>
      <c r="M27" s="357">
        <v>1</v>
      </c>
      <c r="N27" s="357">
        <v>1</v>
      </c>
      <c r="T27" s="347"/>
    </row>
    <row r="28" spans="1:20">
      <c r="A28" s="356" t="s">
        <v>180</v>
      </c>
      <c r="B28" s="355">
        <v>14</v>
      </c>
      <c r="C28" s="355">
        <v>54</v>
      </c>
      <c r="D28" s="355">
        <v>78</v>
      </c>
      <c r="E28" s="355">
        <v>57</v>
      </c>
      <c r="F28" s="354">
        <v>53</v>
      </c>
      <c r="G28" s="354">
        <v>157</v>
      </c>
      <c r="H28" s="354">
        <v>317</v>
      </c>
      <c r="I28" s="354">
        <v>349</v>
      </c>
      <c r="J28" s="354">
        <v>594</v>
      </c>
      <c r="K28" s="354">
        <f>137+35+10</f>
        <v>182</v>
      </c>
      <c r="L28" s="354">
        <v>147</v>
      </c>
      <c r="M28" s="354">
        <v>529</v>
      </c>
      <c r="N28" s="354">
        <f>1881+141+160</f>
        <v>2182</v>
      </c>
      <c r="T28" s="347"/>
    </row>
    <row r="29" spans="1:20">
      <c r="A29" s="348"/>
      <c r="B29" s="348"/>
      <c r="C29" s="348"/>
      <c r="D29" s="348"/>
      <c r="E29" s="348"/>
      <c r="F29" s="348"/>
      <c r="G29" s="348"/>
      <c r="H29" s="351"/>
      <c r="I29" s="351"/>
      <c r="J29" s="351"/>
      <c r="K29" s="351"/>
      <c r="L29" s="351"/>
      <c r="M29" s="351"/>
      <c r="N29" s="351"/>
      <c r="T29" s="347"/>
    </row>
    <row r="30" spans="1:20">
      <c r="A30" s="348" t="s">
        <v>448</v>
      </c>
      <c r="B30" s="348"/>
      <c r="C30" s="348"/>
      <c r="D30" s="348"/>
      <c r="E30" s="348"/>
      <c r="F30" s="348"/>
      <c r="G30" s="348"/>
      <c r="H30" s="351"/>
      <c r="I30" s="351"/>
      <c r="J30" s="351"/>
      <c r="K30" s="351"/>
      <c r="L30" s="351"/>
      <c r="M30" s="350"/>
      <c r="N30" s="349"/>
    </row>
    <row r="31" spans="1:20">
      <c r="A31" s="353" t="s">
        <v>447</v>
      </c>
      <c r="B31" s="353"/>
      <c r="C31" s="353"/>
      <c r="D31" s="353"/>
      <c r="E31" s="353"/>
      <c r="F31" s="353"/>
      <c r="G31" s="353"/>
      <c r="H31" s="351"/>
      <c r="I31" s="351"/>
      <c r="J31" s="351"/>
      <c r="K31" s="351"/>
      <c r="L31" s="351"/>
      <c r="M31" s="350"/>
      <c r="N31" s="349"/>
    </row>
    <row r="32" spans="1:20">
      <c r="A32" s="348" t="s">
        <v>446</v>
      </c>
      <c r="B32" s="353"/>
      <c r="C32" s="353"/>
      <c r="D32" s="353"/>
      <c r="E32" s="353"/>
      <c r="F32" s="353"/>
      <c r="G32" s="353"/>
      <c r="H32" s="351"/>
      <c r="I32" s="351"/>
      <c r="J32" s="351"/>
      <c r="K32" s="351"/>
      <c r="L32" s="351"/>
      <c r="M32" s="350"/>
      <c r="N32" s="349"/>
    </row>
    <row r="33" spans="1:14">
      <c r="A33" s="348" t="s">
        <v>445</v>
      </c>
      <c r="B33" s="348"/>
      <c r="C33" s="348"/>
      <c r="D33" s="348"/>
      <c r="E33" s="348"/>
      <c r="F33" s="348"/>
      <c r="G33" s="348"/>
      <c r="K33" s="352"/>
      <c r="L33" s="351"/>
      <c r="M33" s="350"/>
      <c r="N33" s="349"/>
    </row>
    <row r="34" spans="1:14">
      <c r="A34" s="348" t="s">
        <v>444</v>
      </c>
      <c r="B34" s="348"/>
      <c r="C34" s="348"/>
      <c r="D34" s="348"/>
      <c r="E34" s="348"/>
      <c r="F34" s="348"/>
      <c r="G34" s="348"/>
      <c r="K34" s="352"/>
      <c r="L34" s="351"/>
      <c r="M34" s="350"/>
      <c r="N34" s="349"/>
    </row>
    <row r="35" spans="1:14">
      <c r="A35" s="348" t="s">
        <v>443</v>
      </c>
      <c r="B35" s="348"/>
      <c r="C35" s="348"/>
      <c r="D35" s="348"/>
      <c r="E35" s="348"/>
      <c r="F35" s="348"/>
      <c r="G35" s="348"/>
      <c r="K35" s="352"/>
      <c r="L35" s="351"/>
      <c r="M35" s="350"/>
      <c r="N35" s="349"/>
    </row>
    <row r="36" spans="1:14">
      <c r="A36" s="348" t="s">
        <v>442</v>
      </c>
      <c r="B36" s="348"/>
      <c r="C36" s="348"/>
      <c r="D36" s="348"/>
      <c r="E36" s="348"/>
      <c r="F36" s="348"/>
      <c r="G36" s="348"/>
      <c r="K36" s="352"/>
      <c r="L36" s="351"/>
      <c r="M36" s="350"/>
      <c r="N36" s="349"/>
    </row>
    <row r="37" spans="1:14">
      <c r="A37" s="346" t="s">
        <v>441</v>
      </c>
      <c r="K37" s="352"/>
      <c r="L37" s="351"/>
      <c r="M37" s="350"/>
      <c r="N37" s="349"/>
    </row>
    <row r="38" spans="1:14">
      <c r="A38" s="348" t="s">
        <v>440</v>
      </c>
      <c r="B38" s="348"/>
    </row>
    <row r="39" spans="1:14">
      <c r="B39" s="348"/>
    </row>
    <row r="40" spans="1:14">
      <c r="B40" s="348"/>
    </row>
    <row r="41" spans="1:14">
      <c r="B41" s="348"/>
    </row>
    <row r="42" spans="1:14">
      <c r="B42" s="348"/>
    </row>
    <row r="43" spans="1:14">
      <c r="B43" s="348"/>
    </row>
    <row r="44" spans="1:14">
      <c r="B44" s="348"/>
    </row>
    <row r="45" spans="1:14">
      <c r="B45" s="348"/>
    </row>
    <row r="46" spans="1:14">
      <c r="B46" s="348"/>
    </row>
  </sheetData>
  <printOptions gridLinesSet="0"/>
  <pageMargins left="0.62" right="0.37" top="0.75" bottom="0.75" header="0.3" footer="0.3"/>
  <pageSetup firstPageNumber="26" orientation="portrait" useFirstPageNumber="1" verticalDpi="597" r:id="rId1"/>
  <headerFooter>
    <oddFooter>&amp;C&amp;P of 31</oddFooter>
  </headerFooter>
  <ignoredErrors>
    <ignoredError sqref="B6:J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1"/>
  <sheetViews>
    <sheetView showGridLines="0" workbookViewId="0">
      <selection activeCell="P1" sqref="P1"/>
    </sheetView>
  </sheetViews>
  <sheetFormatPr defaultRowHeight="12.75"/>
  <cols>
    <col min="1" max="1" width="28.5" style="346" customWidth="1"/>
    <col min="2" max="2" width="7.6640625" style="346" customWidth="1"/>
    <col min="3" max="8" width="8" style="346" customWidth="1"/>
    <col min="9" max="10" width="7.6640625" style="346" customWidth="1"/>
    <col min="11" max="11" width="8.5" style="346" customWidth="1"/>
    <col min="12" max="14" width="8.5" style="346" hidden="1" customWidth="1"/>
    <col min="15" max="15" width="9.6640625" style="347" customWidth="1"/>
    <col min="16" max="16" width="9.33203125" style="347"/>
    <col min="17" max="16384" width="9.33203125" style="346"/>
  </cols>
  <sheetData>
    <row r="1" spans="1:15">
      <c r="A1" s="377" t="s">
        <v>461</v>
      </c>
      <c r="B1" s="377"/>
      <c r="C1" s="377"/>
      <c r="D1" s="377"/>
      <c r="E1" s="377"/>
      <c r="F1" s="377"/>
      <c r="G1" s="377"/>
      <c r="H1" s="376"/>
      <c r="I1" s="376"/>
      <c r="J1" s="376"/>
      <c r="K1" s="374"/>
      <c r="L1" s="376"/>
      <c r="M1" s="376"/>
      <c r="N1" s="376"/>
    </row>
    <row r="2" spans="1:15">
      <c r="A2" s="383" t="s">
        <v>460</v>
      </c>
      <c r="B2" s="383"/>
      <c r="C2" s="383"/>
      <c r="D2" s="383"/>
      <c r="E2" s="383"/>
      <c r="F2" s="383"/>
      <c r="G2" s="383"/>
      <c r="H2" s="376"/>
      <c r="I2" s="376"/>
      <c r="J2" s="376"/>
      <c r="K2" s="374"/>
      <c r="L2" s="376"/>
      <c r="M2" s="376"/>
      <c r="N2" s="376"/>
    </row>
    <row r="3" spans="1:15">
      <c r="A3" s="377" t="s">
        <v>542</v>
      </c>
      <c r="B3" s="377"/>
      <c r="C3" s="377"/>
      <c r="D3" s="377"/>
      <c r="E3" s="377"/>
      <c r="F3" s="377"/>
      <c r="G3" s="377"/>
      <c r="H3" s="376"/>
      <c r="I3" s="376"/>
      <c r="J3" s="376"/>
      <c r="K3" s="374"/>
      <c r="L3" s="376"/>
      <c r="M3" s="376"/>
      <c r="N3" s="376"/>
    </row>
    <row r="4" spans="1:15">
      <c r="A4" s="352"/>
      <c r="B4" s="352"/>
      <c r="C4" s="352"/>
      <c r="D4" s="352"/>
      <c r="E4" s="352"/>
      <c r="F4" s="352"/>
      <c r="G4" s="352"/>
      <c r="K4" s="352"/>
      <c r="L4" s="351"/>
      <c r="M4" s="351"/>
      <c r="N4" s="348"/>
    </row>
    <row r="5" spans="1:15" ht="16.5" customHeight="1">
      <c r="A5" s="373" t="s">
        <v>435</v>
      </c>
      <c r="B5" s="372">
        <v>2013</v>
      </c>
      <c r="C5" s="372">
        <v>2012</v>
      </c>
      <c r="D5" s="372">
        <v>2011</v>
      </c>
      <c r="E5" s="372">
        <v>2010</v>
      </c>
      <c r="F5" s="372">
        <v>2009</v>
      </c>
      <c r="G5" s="372">
        <v>2008</v>
      </c>
      <c r="H5" s="372">
        <v>2007</v>
      </c>
      <c r="I5" s="372">
        <v>2006</v>
      </c>
      <c r="J5" s="372">
        <v>2005</v>
      </c>
      <c r="K5" s="372">
        <v>2004</v>
      </c>
      <c r="L5" s="372">
        <v>2003</v>
      </c>
      <c r="M5" s="372">
        <v>2002</v>
      </c>
      <c r="N5" s="372">
        <v>2001</v>
      </c>
    </row>
    <row r="6" spans="1:15">
      <c r="A6" s="362" t="s">
        <v>1</v>
      </c>
      <c r="B6" s="361">
        <f t="shared" ref="B6:N6" si="0">SUM(B8:B15)</f>
        <v>32216</v>
      </c>
      <c r="C6" s="361">
        <f t="shared" si="0"/>
        <v>33731</v>
      </c>
      <c r="D6" s="361">
        <f t="shared" si="0"/>
        <v>35329</v>
      </c>
      <c r="E6" s="361">
        <f t="shared" si="0"/>
        <v>29606</v>
      </c>
      <c r="F6" s="361">
        <f t="shared" si="0"/>
        <v>36597</v>
      </c>
      <c r="G6" s="361">
        <f t="shared" si="0"/>
        <v>41212</v>
      </c>
      <c r="H6" s="361">
        <f t="shared" si="0"/>
        <v>40597</v>
      </c>
      <c r="I6" s="361">
        <f t="shared" si="0"/>
        <v>39524</v>
      </c>
      <c r="J6" s="361">
        <f t="shared" si="0"/>
        <v>37910</v>
      </c>
      <c r="K6" s="361">
        <f t="shared" si="0"/>
        <v>39608</v>
      </c>
      <c r="L6" s="361">
        <f t="shared" si="0"/>
        <v>37286</v>
      </c>
      <c r="M6" s="361">
        <f t="shared" si="0"/>
        <v>49051</v>
      </c>
      <c r="N6" s="361">
        <f t="shared" si="0"/>
        <v>49576</v>
      </c>
    </row>
    <row r="7" spans="1:15">
      <c r="A7" s="359" t="s">
        <v>459</v>
      </c>
      <c r="B7" s="358">
        <v>676</v>
      </c>
      <c r="C7" s="358">
        <v>694</v>
      </c>
      <c r="D7" s="358">
        <v>857</v>
      </c>
      <c r="E7" s="358">
        <v>1057</v>
      </c>
      <c r="F7" s="360">
        <v>2006</v>
      </c>
      <c r="G7" s="360">
        <v>1507</v>
      </c>
      <c r="H7" s="360">
        <v>1450</v>
      </c>
      <c r="I7" s="360">
        <v>1551</v>
      </c>
      <c r="J7" s="360">
        <v>1418</v>
      </c>
      <c r="K7" s="360">
        <v>1302</v>
      </c>
      <c r="L7" s="360">
        <v>1230</v>
      </c>
      <c r="M7" s="360">
        <v>1317</v>
      </c>
      <c r="N7" s="360">
        <v>1161</v>
      </c>
      <c r="O7" s="380"/>
    </row>
    <row r="8" spans="1:15">
      <c r="A8" s="359" t="s">
        <v>429</v>
      </c>
      <c r="B8" s="358">
        <v>0</v>
      </c>
      <c r="C8" s="358">
        <v>0</v>
      </c>
      <c r="D8" s="358">
        <v>0</v>
      </c>
      <c r="E8" s="358">
        <v>0</v>
      </c>
      <c r="F8" s="360">
        <v>1</v>
      </c>
      <c r="G8" s="360">
        <v>1</v>
      </c>
      <c r="H8" s="360">
        <v>2</v>
      </c>
      <c r="I8" s="357">
        <v>3</v>
      </c>
      <c r="J8" s="357">
        <v>0</v>
      </c>
      <c r="K8" s="357">
        <v>2</v>
      </c>
      <c r="L8" s="357">
        <v>3</v>
      </c>
      <c r="M8" s="357">
        <v>1</v>
      </c>
      <c r="N8" s="357">
        <v>2</v>
      </c>
      <c r="O8" s="381"/>
    </row>
    <row r="9" spans="1:15">
      <c r="A9" s="359" t="s">
        <v>210</v>
      </c>
      <c r="B9" s="358">
        <v>8</v>
      </c>
      <c r="C9" s="358">
        <v>2</v>
      </c>
      <c r="D9" s="358">
        <v>1</v>
      </c>
      <c r="E9" s="358">
        <v>0</v>
      </c>
      <c r="F9" s="360">
        <v>1</v>
      </c>
      <c r="G9" s="360">
        <v>1</v>
      </c>
      <c r="H9" s="360">
        <v>23</v>
      </c>
      <c r="I9" s="357">
        <v>39</v>
      </c>
      <c r="J9" s="357">
        <v>2</v>
      </c>
      <c r="K9" s="360" t="s">
        <v>7</v>
      </c>
      <c r="L9" s="360" t="s">
        <v>7</v>
      </c>
      <c r="M9" s="360" t="s">
        <v>7</v>
      </c>
      <c r="N9" s="360" t="s">
        <v>7</v>
      </c>
      <c r="O9" s="381"/>
    </row>
    <row r="10" spans="1:15">
      <c r="A10" s="359" t="s">
        <v>59</v>
      </c>
      <c r="B10" s="358"/>
      <c r="C10" s="358"/>
      <c r="D10" s="358"/>
      <c r="E10" s="358"/>
      <c r="F10" s="360"/>
      <c r="G10" s="360"/>
      <c r="H10" s="360"/>
      <c r="I10" s="357"/>
      <c r="J10" s="357"/>
      <c r="K10" s="357"/>
      <c r="L10" s="357"/>
      <c r="M10" s="357"/>
      <c r="N10" s="357"/>
      <c r="O10" s="381"/>
    </row>
    <row r="11" spans="1:15">
      <c r="A11" s="367" t="s">
        <v>189</v>
      </c>
      <c r="B11" s="358">
        <v>10098</v>
      </c>
      <c r="C11" s="358">
        <v>10720</v>
      </c>
      <c r="D11" s="358">
        <v>10703</v>
      </c>
      <c r="E11" s="358">
        <v>10260</v>
      </c>
      <c r="F11" s="360">
        <v>14570</v>
      </c>
      <c r="G11" s="360">
        <v>14409</v>
      </c>
      <c r="H11" s="360">
        <v>13970</v>
      </c>
      <c r="I11" s="357">
        <v>13079</v>
      </c>
      <c r="J11" s="357">
        <v>12952</v>
      </c>
      <c r="K11" s="357">
        <f>12551+115+1568</f>
        <v>14234</v>
      </c>
      <c r="L11" s="357">
        <v>14899</v>
      </c>
      <c r="M11" s="357">
        <v>18607</v>
      </c>
      <c r="N11" s="357">
        <v>16807</v>
      </c>
      <c r="O11" s="380"/>
    </row>
    <row r="12" spans="1:15">
      <c r="A12" s="367" t="s">
        <v>190</v>
      </c>
      <c r="B12" s="358">
        <v>7922</v>
      </c>
      <c r="C12" s="358">
        <v>9341</v>
      </c>
      <c r="D12" s="358">
        <v>10027</v>
      </c>
      <c r="E12" s="358">
        <v>7778</v>
      </c>
      <c r="F12" s="360">
        <v>9399</v>
      </c>
      <c r="G12" s="360">
        <v>10202</v>
      </c>
      <c r="H12" s="360">
        <v>9574</v>
      </c>
      <c r="I12" s="357">
        <v>9603</v>
      </c>
      <c r="J12" s="357">
        <v>8874</v>
      </c>
      <c r="K12" s="357">
        <f>8041+197+1397</f>
        <v>9635</v>
      </c>
      <c r="L12" s="357">
        <v>8872</v>
      </c>
      <c r="M12" s="357">
        <v>11628</v>
      </c>
      <c r="N12" s="357">
        <v>11115</v>
      </c>
      <c r="O12" s="380"/>
    </row>
    <row r="13" spans="1:15">
      <c r="A13" s="367" t="s">
        <v>191</v>
      </c>
      <c r="B13" s="358">
        <v>13288</v>
      </c>
      <c r="C13" s="358">
        <v>12768</v>
      </c>
      <c r="D13" s="358">
        <v>13694</v>
      </c>
      <c r="E13" s="358">
        <v>10890</v>
      </c>
      <c r="F13" s="360">
        <v>11605</v>
      </c>
      <c r="G13" s="360">
        <v>15658</v>
      </c>
      <c r="H13" s="360">
        <v>15973</v>
      </c>
      <c r="I13" s="357">
        <v>15942</v>
      </c>
      <c r="J13" s="357">
        <v>15534</v>
      </c>
      <c r="K13" s="357">
        <f>13580+1184+564</f>
        <v>15328</v>
      </c>
      <c r="L13" s="357">
        <v>13196</v>
      </c>
      <c r="M13" s="357">
        <v>18502</v>
      </c>
      <c r="N13" s="357">
        <v>21357</v>
      </c>
      <c r="O13" s="380"/>
    </row>
    <row r="14" spans="1:15">
      <c r="A14" s="359" t="s">
        <v>427</v>
      </c>
      <c r="B14" s="358">
        <v>899</v>
      </c>
      <c r="C14" s="358">
        <v>900</v>
      </c>
      <c r="D14" s="358">
        <v>894</v>
      </c>
      <c r="E14" s="358">
        <v>670</v>
      </c>
      <c r="F14" s="360">
        <v>1011</v>
      </c>
      <c r="G14" s="360">
        <v>930</v>
      </c>
      <c r="H14" s="360">
        <v>1041</v>
      </c>
      <c r="I14" s="357">
        <v>816</v>
      </c>
      <c r="J14" s="357">
        <v>521</v>
      </c>
      <c r="K14" s="357">
        <f>321+18+27</f>
        <v>366</v>
      </c>
      <c r="L14" s="357">
        <v>269</v>
      </c>
      <c r="M14" s="357">
        <v>275</v>
      </c>
      <c r="N14" s="357">
        <v>218</v>
      </c>
      <c r="O14" s="380"/>
    </row>
    <row r="15" spans="1:15">
      <c r="A15" s="359" t="s">
        <v>426</v>
      </c>
      <c r="B15" s="358">
        <v>1</v>
      </c>
      <c r="C15" s="358">
        <v>0</v>
      </c>
      <c r="D15" s="358">
        <v>10</v>
      </c>
      <c r="E15" s="358">
        <v>8</v>
      </c>
      <c r="F15" s="360">
        <v>10</v>
      </c>
      <c r="G15" s="357">
        <v>11</v>
      </c>
      <c r="H15" s="357">
        <v>14</v>
      </c>
      <c r="I15" s="357">
        <v>42</v>
      </c>
      <c r="J15" s="357">
        <v>27</v>
      </c>
      <c r="K15" s="357">
        <f>11+25+7</f>
        <v>43</v>
      </c>
      <c r="L15" s="357">
        <v>47</v>
      </c>
      <c r="M15" s="357">
        <v>38</v>
      </c>
      <c r="N15" s="357">
        <v>77</v>
      </c>
      <c r="O15" s="380"/>
    </row>
    <row r="16" spans="1:15" ht="20.25" customHeight="1">
      <c r="A16" s="362" t="s">
        <v>454</v>
      </c>
      <c r="B16" s="366">
        <v>3723</v>
      </c>
      <c r="C16" s="366">
        <v>4323</v>
      </c>
      <c r="D16" s="366">
        <v>4417</v>
      </c>
      <c r="E16" s="366">
        <v>4595</v>
      </c>
      <c r="F16" s="361">
        <v>5758</v>
      </c>
      <c r="G16" s="361">
        <v>5838</v>
      </c>
      <c r="H16" s="361">
        <v>6050</v>
      </c>
      <c r="I16" s="361">
        <v>6492</v>
      </c>
      <c r="J16" s="361">
        <v>7066</v>
      </c>
      <c r="K16" s="361">
        <f>6915+224+336</f>
        <v>7475</v>
      </c>
      <c r="L16" s="361">
        <v>8144</v>
      </c>
      <c r="M16" s="361">
        <v>10345</v>
      </c>
      <c r="N16" s="361">
        <v>9674</v>
      </c>
      <c r="O16" s="380"/>
    </row>
    <row r="17" spans="1:15">
      <c r="A17" s="382" t="s">
        <v>453</v>
      </c>
      <c r="B17" s="364">
        <v>8900</v>
      </c>
      <c r="C17" s="364">
        <v>9192</v>
      </c>
      <c r="D17" s="364">
        <v>9122</v>
      </c>
      <c r="E17" s="364">
        <v>8775</v>
      </c>
      <c r="F17" s="364">
        <v>12934</v>
      </c>
      <c r="G17" s="364">
        <v>12206</v>
      </c>
      <c r="H17" s="364">
        <v>12024</v>
      </c>
      <c r="I17" s="364">
        <v>10932</v>
      </c>
      <c r="J17" s="364">
        <v>10624</v>
      </c>
      <c r="K17" s="364">
        <v>11605</v>
      </c>
      <c r="L17" s="364">
        <v>11782</v>
      </c>
      <c r="M17" s="364">
        <v>15120</v>
      </c>
      <c r="N17" s="364">
        <v>13884</v>
      </c>
      <c r="O17" s="380"/>
    </row>
    <row r="18" spans="1:15" ht="23.25" customHeight="1">
      <c r="A18" s="362" t="s">
        <v>0</v>
      </c>
      <c r="B18" s="361">
        <f t="shared" ref="B18:N18" si="1">SUM(B19:B28)</f>
        <v>2848</v>
      </c>
      <c r="C18" s="361">
        <f t="shared" si="1"/>
        <v>2988</v>
      </c>
      <c r="D18" s="361">
        <f t="shared" si="1"/>
        <v>3305</v>
      </c>
      <c r="E18" s="361">
        <f t="shared" si="1"/>
        <v>2614</v>
      </c>
      <c r="F18" s="361">
        <f t="shared" si="1"/>
        <v>3026</v>
      </c>
      <c r="G18" s="361">
        <f t="shared" si="1"/>
        <v>2618</v>
      </c>
      <c r="H18" s="361">
        <f t="shared" si="1"/>
        <v>2689</v>
      </c>
      <c r="I18" s="361">
        <f t="shared" si="1"/>
        <v>2539</v>
      </c>
      <c r="J18" s="361">
        <f t="shared" si="1"/>
        <v>2579</v>
      </c>
      <c r="K18" s="361">
        <f t="shared" si="1"/>
        <v>2918</v>
      </c>
      <c r="L18" s="361">
        <f t="shared" si="1"/>
        <v>3006</v>
      </c>
      <c r="M18" s="361">
        <f t="shared" si="1"/>
        <v>3819</v>
      </c>
      <c r="N18" s="361">
        <f t="shared" si="1"/>
        <v>3943</v>
      </c>
      <c r="O18" s="381"/>
    </row>
    <row r="19" spans="1:15">
      <c r="A19" s="359" t="s">
        <v>424</v>
      </c>
      <c r="B19" s="358">
        <v>2556</v>
      </c>
      <c r="C19" s="358">
        <v>2625</v>
      </c>
      <c r="D19" s="358">
        <v>2835</v>
      </c>
      <c r="E19" s="358">
        <v>2151</v>
      </c>
      <c r="F19" s="357">
        <v>2303</v>
      </c>
      <c r="G19" s="357">
        <v>1980</v>
      </c>
      <c r="H19" s="357">
        <v>2162</v>
      </c>
      <c r="I19" s="357">
        <v>2061</v>
      </c>
      <c r="J19" s="357">
        <v>2155</v>
      </c>
      <c r="K19" s="357">
        <v>2419</v>
      </c>
      <c r="L19" s="357">
        <v>2531</v>
      </c>
      <c r="M19" s="357">
        <v>3207</v>
      </c>
      <c r="N19" s="357">
        <v>3095</v>
      </c>
      <c r="O19" s="380"/>
    </row>
    <row r="20" spans="1:15">
      <c r="A20" s="359" t="s">
        <v>452</v>
      </c>
      <c r="B20" s="358">
        <v>15</v>
      </c>
      <c r="C20" s="358">
        <v>33</v>
      </c>
      <c r="D20" s="358">
        <v>124</v>
      </c>
      <c r="E20" s="358">
        <v>76</v>
      </c>
      <c r="F20" s="357">
        <v>204</v>
      </c>
      <c r="G20" s="357">
        <v>128</v>
      </c>
      <c r="H20" s="357">
        <v>137</v>
      </c>
      <c r="I20" s="357">
        <v>112</v>
      </c>
      <c r="J20" s="357">
        <v>67</v>
      </c>
      <c r="K20" s="357">
        <v>91</v>
      </c>
      <c r="L20" s="357">
        <v>57</v>
      </c>
      <c r="M20" s="357">
        <v>51</v>
      </c>
      <c r="N20" s="357">
        <v>86</v>
      </c>
      <c r="O20" s="380"/>
    </row>
    <row r="21" spans="1:15">
      <c r="A21" s="359" t="s">
        <v>451</v>
      </c>
      <c r="B21" s="358">
        <v>51</v>
      </c>
      <c r="C21" s="358">
        <v>88</v>
      </c>
      <c r="D21" s="358">
        <v>105</v>
      </c>
      <c r="E21" s="358">
        <v>81</v>
      </c>
      <c r="F21" s="357">
        <v>91</v>
      </c>
      <c r="G21" s="357">
        <v>109</v>
      </c>
      <c r="H21" s="357">
        <v>67</v>
      </c>
      <c r="I21" s="357">
        <v>40</v>
      </c>
      <c r="J21" s="357">
        <v>24</v>
      </c>
      <c r="K21" s="357">
        <f>2+50</f>
        <v>52</v>
      </c>
      <c r="L21" s="357">
        <v>16</v>
      </c>
      <c r="M21" s="357">
        <v>12</v>
      </c>
      <c r="N21" s="357">
        <v>52</v>
      </c>
      <c r="O21" s="380"/>
    </row>
    <row r="22" spans="1:15">
      <c r="A22" s="370" t="s">
        <v>458</v>
      </c>
      <c r="B22" s="358">
        <v>13</v>
      </c>
      <c r="C22" s="358">
        <v>9</v>
      </c>
      <c r="D22" s="358">
        <v>19</v>
      </c>
      <c r="E22" s="358">
        <v>30</v>
      </c>
      <c r="F22" s="357">
        <v>64</v>
      </c>
      <c r="G22" s="357">
        <v>33</v>
      </c>
      <c r="H22" s="357">
        <v>38</v>
      </c>
      <c r="I22" s="357">
        <v>2</v>
      </c>
      <c r="J22" s="357">
        <v>0</v>
      </c>
      <c r="K22" s="360" t="s">
        <v>7</v>
      </c>
      <c r="L22" s="360" t="s">
        <v>7</v>
      </c>
      <c r="M22" s="360" t="s">
        <v>7</v>
      </c>
      <c r="N22" s="360" t="s">
        <v>7</v>
      </c>
      <c r="O22" s="380"/>
    </row>
    <row r="23" spans="1:15">
      <c r="A23" s="359" t="s">
        <v>420</v>
      </c>
      <c r="B23" s="358">
        <v>28</v>
      </c>
      <c r="C23" s="358">
        <v>29</v>
      </c>
      <c r="D23" s="358">
        <v>29</v>
      </c>
      <c r="E23" s="358">
        <v>19</v>
      </c>
      <c r="F23" s="357">
        <v>40</v>
      </c>
      <c r="G23" s="357">
        <v>36</v>
      </c>
      <c r="H23" s="357">
        <v>26</v>
      </c>
      <c r="I23" s="357">
        <v>17</v>
      </c>
      <c r="J23" s="357">
        <v>23</v>
      </c>
      <c r="K23" s="357">
        <v>19</v>
      </c>
      <c r="L23" s="357">
        <v>29</v>
      </c>
      <c r="M23" s="357">
        <v>21</v>
      </c>
      <c r="N23" s="357">
        <v>23</v>
      </c>
      <c r="O23" s="380"/>
    </row>
    <row r="24" spans="1:15">
      <c r="A24" s="359" t="s">
        <v>419</v>
      </c>
      <c r="B24" s="358">
        <v>181</v>
      </c>
      <c r="C24" s="358">
        <v>190</v>
      </c>
      <c r="D24" s="358">
        <v>181</v>
      </c>
      <c r="E24" s="358">
        <v>242</v>
      </c>
      <c r="F24" s="357">
        <v>307</v>
      </c>
      <c r="G24" s="357">
        <v>317</v>
      </c>
      <c r="H24" s="357">
        <v>251</v>
      </c>
      <c r="I24" s="357">
        <v>285</v>
      </c>
      <c r="J24" s="357">
        <v>295</v>
      </c>
      <c r="K24" s="357">
        <v>333</v>
      </c>
      <c r="L24" s="357">
        <v>325</v>
      </c>
      <c r="M24" s="357">
        <v>431</v>
      </c>
      <c r="N24" s="357">
        <v>415</v>
      </c>
      <c r="O24" s="380"/>
    </row>
    <row r="25" spans="1:15">
      <c r="A25" s="359" t="s">
        <v>97</v>
      </c>
      <c r="B25" s="358">
        <v>1</v>
      </c>
      <c r="C25" s="358">
        <v>9</v>
      </c>
      <c r="D25" s="358">
        <v>3</v>
      </c>
      <c r="E25" s="358">
        <v>9</v>
      </c>
      <c r="F25" s="357">
        <v>13</v>
      </c>
      <c r="G25" s="357">
        <v>11</v>
      </c>
      <c r="H25" s="357">
        <v>0</v>
      </c>
      <c r="I25" s="357">
        <v>0</v>
      </c>
      <c r="J25" s="357">
        <v>0</v>
      </c>
      <c r="K25" s="357">
        <v>1</v>
      </c>
      <c r="L25" s="357">
        <v>0</v>
      </c>
      <c r="M25" s="357">
        <v>2</v>
      </c>
      <c r="N25" s="357">
        <v>3</v>
      </c>
      <c r="O25" s="380"/>
    </row>
    <row r="26" spans="1:15">
      <c r="A26" s="359" t="s">
        <v>449</v>
      </c>
      <c r="B26" s="358">
        <v>0</v>
      </c>
      <c r="C26" s="358">
        <v>0</v>
      </c>
      <c r="D26" s="358">
        <v>0</v>
      </c>
      <c r="E26" s="358">
        <v>0</v>
      </c>
      <c r="F26" s="357">
        <v>0</v>
      </c>
      <c r="G26" s="357">
        <v>0</v>
      </c>
      <c r="H26" s="357">
        <v>1</v>
      </c>
      <c r="I26" s="357">
        <v>1</v>
      </c>
      <c r="J26" s="357">
        <v>0</v>
      </c>
      <c r="K26" s="360" t="s">
        <v>53</v>
      </c>
      <c r="L26" s="360" t="s">
        <v>53</v>
      </c>
      <c r="M26" s="360" t="s">
        <v>53</v>
      </c>
      <c r="N26" s="360" t="s">
        <v>53</v>
      </c>
      <c r="O26" s="380"/>
    </row>
    <row r="27" spans="1:15">
      <c r="A27" s="359" t="s">
        <v>183</v>
      </c>
      <c r="B27" s="358">
        <v>0</v>
      </c>
      <c r="C27" s="358">
        <v>0</v>
      </c>
      <c r="D27" s="358">
        <v>0</v>
      </c>
      <c r="E27" s="358">
        <v>0</v>
      </c>
      <c r="F27" s="357">
        <v>0</v>
      </c>
      <c r="G27" s="357">
        <v>0</v>
      </c>
      <c r="H27" s="357">
        <v>0</v>
      </c>
      <c r="I27" s="357">
        <v>0</v>
      </c>
      <c r="J27" s="357">
        <v>0</v>
      </c>
      <c r="K27" s="357">
        <v>0</v>
      </c>
      <c r="L27" s="357">
        <v>0</v>
      </c>
      <c r="M27" s="357">
        <v>0</v>
      </c>
      <c r="N27" s="357">
        <v>0</v>
      </c>
      <c r="O27" s="380"/>
    </row>
    <row r="28" spans="1:15">
      <c r="A28" s="356" t="s">
        <v>180</v>
      </c>
      <c r="B28" s="355">
        <v>3</v>
      </c>
      <c r="C28" s="355">
        <v>5</v>
      </c>
      <c r="D28" s="355">
        <v>9</v>
      </c>
      <c r="E28" s="355">
        <v>6</v>
      </c>
      <c r="F28" s="354">
        <v>4</v>
      </c>
      <c r="G28" s="354">
        <v>4</v>
      </c>
      <c r="H28" s="354">
        <v>7</v>
      </c>
      <c r="I28" s="354">
        <v>21</v>
      </c>
      <c r="J28" s="354">
        <v>15</v>
      </c>
      <c r="K28" s="354">
        <v>3</v>
      </c>
      <c r="L28" s="354">
        <v>48</v>
      </c>
      <c r="M28" s="354">
        <v>95</v>
      </c>
      <c r="N28" s="354">
        <v>269</v>
      </c>
      <c r="O28" s="380"/>
    </row>
    <row r="29" spans="1:15">
      <c r="A29" s="348"/>
      <c r="B29" s="348"/>
      <c r="C29" s="348"/>
      <c r="D29" s="348"/>
      <c r="E29" s="348"/>
      <c r="F29" s="348"/>
      <c r="G29" s="348"/>
      <c r="H29" s="351"/>
      <c r="I29" s="351"/>
      <c r="J29" s="351"/>
      <c r="K29" s="351"/>
      <c r="L29" s="351"/>
      <c r="M29" s="351"/>
      <c r="N29" s="351"/>
      <c r="O29" s="380"/>
    </row>
    <row r="30" spans="1:15">
      <c r="A30" s="348" t="s">
        <v>445</v>
      </c>
      <c r="B30" s="348"/>
      <c r="C30" s="348"/>
      <c r="D30" s="348"/>
      <c r="E30" s="348"/>
      <c r="F30" s="348"/>
      <c r="G30" s="348"/>
      <c r="K30" s="352"/>
      <c r="L30" s="351"/>
      <c r="M30" s="351"/>
      <c r="N30" s="349"/>
    </row>
    <row r="31" spans="1:15">
      <c r="A31" s="348" t="s">
        <v>444</v>
      </c>
      <c r="B31" s="348"/>
      <c r="C31" s="348"/>
      <c r="D31" s="353"/>
      <c r="E31" s="348"/>
      <c r="F31" s="348"/>
      <c r="G31" s="348"/>
      <c r="K31" s="352"/>
      <c r="L31" s="351"/>
      <c r="M31" s="351"/>
      <c r="N31" s="349"/>
    </row>
    <row r="32" spans="1:15">
      <c r="A32" s="348" t="s">
        <v>443</v>
      </c>
      <c r="B32" s="348"/>
      <c r="C32" s="348"/>
      <c r="D32" s="348"/>
      <c r="E32" s="348"/>
      <c r="F32" s="348"/>
      <c r="G32" s="348"/>
      <c r="K32" s="352"/>
      <c r="L32" s="351"/>
      <c r="M32" s="350"/>
      <c r="N32" s="349"/>
    </row>
    <row r="33" spans="1:14">
      <c r="A33" s="348" t="s">
        <v>442</v>
      </c>
      <c r="B33" s="348"/>
      <c r="C33" s="348"/>
      <c r="D33" s="348"/>
      <c r="E33" s="348"/>
      <c r="F33" s="348"/>
      <c r="G33" s="348"/>
      <c r="K33" s="352"/>
      <c r="L33" s="351"/>
      <c r="M33" s="350"/>
      <c r="N33" s="349"/>
    </row>
    <row r="34" spans="1:14">
      <c r="A34" s="346" t="s">
        <v>441</v>
      </c>
      <c r="K34" s="352"/>
      <c r="L34" s="351"/>
      <c r="M34" s="350"/>
      <c r="N34" s="349"/>
    </row>
    <row r="35" spans="1:14">
      <c r="A35" s="348" t="s">
        <v>457</v>
      </c>
      <c r="B35" s="348"/>
      <c r="C35" s="348"/>
      <c r="D35" s="348"/>
      <c r="E35" s="348"/>
      <c r="F35" s="348"/>
      <c r="G35" s="348"/>
      <c r="K35" s="379"/>
      <c r="L35" s="378"/>
      <c r="M35" s="351"/>
      <c r="N35" s="352"/>
    </row>
    <row r="36" spans="1:14">
      <c r="A36" s="348" t="s">
        <v>416</v>
      </c>
      <c r="B36" s="348"/>
      <c r="C36" s="348"/>
      <c r="D36" s="348"/>
      <c r="E36" s="348"/>
      <c r="F36" s="348"/>
      <c r="G36" s="348"/>
      <c r="K36" s="352"/>
      <c r="L36" s="378"/>
      <c r="M36" s="351"/>
      <c r="N36" s="352"/>
    </row>
    <row r="37" spans="1:14">
      <c r="A37" s="348" t="s">
        <v>415</v>
      </c>
      <c r="B37" s="348"/>
      <c r="C37" s="348"/>
      <c r="D37" s="348"/>
      <c r="E37" s="348"/>
      <c r="F37" s="348"/>
      <c r="G37" s="348"/>
      <c r="K37" s="352"/>
      <c r="L37" s="378"/>
      <c r="M37" s="351"/>
      <c r="N37" s="352"/>
    </row>
    <row r="38" spans="1:14">
      <c r="A38" s="348" t="s">
        <v>414</v>
      </c>
      <c r="B38" s="348"/>
      <c r="C38" s="348"/>
      <c r="D38" s="348"/>
      <c r="E38" s="348"/>
      <c r="F38" s="348"/>
      <c r="G38" s="348"/>
      <c r="K38" s="352"/>
      <c r="L38" s="378"/>
      <c r="M38" s="351"/>
      <c r="N38" s="352"/>
    </row>
    <row r="39" spans="1:14">
      <c r="A39" s="348" t="s">
        <v>413</v>
      </c>
      <c r="B39" s="348"/>
      <c r="C39" s="348"/>
      <c r="D39" s="348"/>
      <c r="E39" s="348"/>
      <c r="F39" s="348"/>
      <c r="G39" s="348"/>
      <c r="K39" s="352"/>
      <c r="L39" s="378"/>
      <c r="M39" s="351"/>
      <c r="N39" s="352"/>
    </row>
    <row r="40" spans="1:14">
      <c r="A40" s="348" t="s">
        <v>412</v>
      </c>
      <c r="B40" s="348"/>
      <c r="C40" s="348"/>
      <c r="D40" s="348"/>
      <c r="E40" s="348"/>
      <c r="F40" s="348"/>
      <c r="G40" s="348"/>
      <c r="K40" s="352"/>
      <c r="L40" s="378"/>
      <c r="M40" s="351"/>
      <c r="N40" s="352"/>
    </row>
    <row r="41" spans="1:14">
      <c r="A41" s="348" t="s">
        <v>411</v>
      </c>
      <c r="B41" s="348"/>
      <c r="C41" s="348"/>
      <c r="D41" s="348"/>
      <c r="E41" s="348"/>
      <c r="F41" s="348"/>
      <c r="G41" s="348"/>
      <c r="K41" s="352"/>
      <c r="L41" s="378"/>
      <c r="M41" s="351"/>
      <c r="N41" s="352"/>
    </row>
  </sheetData>
  <printOptions gridLinesSet="0"/>
  <pageMargins left="0.61" right="0.3" top="0.75" bottom="0.75" header="0.3" footer="0.3"/>
  <pageSetup firstPageNumber="27" orientation="portrait" useFirstPageNumber="1" verticalDpi="597" r:id="rId1"/>
  <headerFooter>
    <oddFooter>&amp;C&amp;P of 31</oddFooter>
  </headerFooter>
  <ignoredErrors>
    <ignoredError sqref="B6:J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showGridLines="0" zoomScaleNormal="100" workbookViewId="0">
      <selection activeCell="K1" sqref="K1"/>
    </sheetView>
  </sheetViews>
  <sheetFormatPr defaultRowHeight="11.25"/>
  <cols>
    <col min="1" max="1" width="26.5" style="384" customWidth="1"/>
    <col min="2" max="2" width="10.5" style="384" customWidth="1"/>
    <col min="3" max="3" width="8.83203125" style="384" customWidth="1"/>
    <col min="4" max="4" width="7.83203125" style="384" customWidth="1"/>
    <col min="5" max="5" width="9.1640625" style="385" customWidth="1"/>
    <col min="6" max="6" width="9.1640625" style="384" customWidth="1"/>
    <col min="7" max="7" width="8.83203125" style="384" customWidth="1"/>
    <col min="8" max="8" width="8.5" style="384" customWidth="1"/>
    <col min="9" max="9" width="9.1640625" style="385" customWidth="1"/>
    <col min="10" max="10" width="9.6640625" style="384" customWidth="1"/>
    <col min="11" max="16384" width="9.33203125" style="384"/>
  </cols>
  <sheetData>
    <row r="1" spans="1:10" s="427" customFormat="1">
      <c r="A1" s="429" t="s">
        <v>469</v>
      </c>
      <c r="B1" s="429"/>
      <c r="C1" s="429"/>
      <c r="D1" s="429"/>
      <c r="E1" s="428"/>
      <c r="F1" s="429"/>
      <c r="G1" s="429"/>
      <c r="H1" s="429"/>
      <c r="I1" s="428"/>
    </row>
    <row r="2" spans="1:10" s="427" customFormat="1" ht="13.5" customHeight="1">
      <c r="A2" s="429" t="s">
        <v>468</v>
      </c>
      <c r="B2" s="429"/>
      <c r="C2" s="429"/>
      <c r="D2" s="429"/>
      <c r="E2" s="428"/>
      <c r="F2" s="429"/>
      <c r="G2" s="429"/>
      <c r="H2" s="429"/>
      <c r="I2" s="428"/>
    </row>
    <row r="3" spans="1:10" s="427" customFormat="1">
      <c r="A3" s="429" t="s">
        <v>543</v>
      </c>
      <c r="B3" s="429"/>
      <c r="C3" s="429"/>
      <c r="D3" s="429"/>
      <c r="E3" s="428"/>
      <c r="F3" s="429"/>
      <c r="G3" s="429"/>
      <c r="H3" s="429"/>
      <c r="I3" s="428"/>
    </row>
    <row r="4" spans="1:10">
      <c r="A4" s="426"/>
      <c r="B4" s="387" t="s">
        <v>8</v>
      </c>
      <c r="C4" s="387"/>
      <c r="D4" s="387"/>
      <c r="E4" s="388"/>
      <c r="F4" s="387"/>
      <c r="G4" s="387"/>
      <c r="H4" s="387"/>
      <c r="I4" s="388"/>
      <c r="J4" s="387"/>
    </row>
    <row r="5" spans="1:10" ht="12.75">
      <c r="A5" s="425"/>
      <c r="B5" s="424" t="s">
        <v>433</v>
      </c>
      <c r="C5" s="421"/>
      <c r="D5" s="420"/>
      <c r="E5" s="423"/>
      <c r="F5" s="422" t="s">
        <v>432</v>
      </c>
      <c r="G5" s="421"/>
      <c r="H5" s="420"/>
      <c r="I5" s="419"/>
    </row>
    <row r="6" spans="1:10" ht="22.5">
      <c r="A6" s="418" t="s">
        <v>435</v>
      </c>
      <c r="B6" s="418" t="s">
        <v>467</v>
      </c>
      <c r="C6" s="415" t="s">
        <v>466</v>
      </c>
      <c r="D6" s="417" t="s">
        <v>26</v>
      </c>
      <c r="E6" s="413" t="s">
        <v>465</v>
      </c>
      <c r="F6" s="416" t="s">
        <v>467</v>
      </c>
      <c r="G6" s="415" t="s">
        <v>466</v>
      </c>
      <c r="H6" s="414" t="s">
        <v>26</v>
      </c>
      <c r="I6" s="413" t="s">
        <v>465</v>
      </c>
    </row>
    <row r="7" spans="1:10">
      <c r="A7" s="405" t="s">
        <v>1</v>
      </c>
      <c r="B7" s="403">
        <f>SUM(B8:B15)</f>
        <v>30131</v>
      </c>
      <c r="C7" s="403">
        <f>SUM(C8:C15)</f>
        <v>7528</v>
      </c>
      <c r="D7" s="403">
        <f>SUM(D8:D15)</f>
        <v>37659</v>
      </c>
      <c r="E7" s="404">
        <f>B7/D7</f>
        <v>0.80010090549403856</v>
      </c>
      <c r="F7" s="403">
        <f>SUM(F8:F15)</f>
        <v>411</v>
      </c>
      <c r="G7" s="403">
        <f>SUM(G8:G15)</f>
        <v>110</v>
      </c>
      <c r="H7" s="403">
        <f>SUM(H8:H15)</f>
        <v>521</v>
      </c>
      <c r="I7" s="412">
        <f>F7/H7</f>
        <v>0.78886756238003841</v>
      </c>
    </row>
    <row r="8" spans="1:10">
      <c r="A8" s="398" t="s">
        <v>429</v>
      </c>
      <c r="B8" s="304">
        <v>54</v>
      </c>
      <c r="C8" s="304">
        <v>9</v>
      </c>
      <c r="D8" s="397">
        <f>B8+C8</f>
        <v>63</v>
      </c>
      <c r="E8" s="399">
        <f>B8/D8</f>
        <v>0.8571428571428571</v>
      </c>
      <c r="F8" s="304">
        <v>0</v>
      </c>
      <c r="G8" s="304">
        <v>0</v>
      </c>
      <c r="H8" s="397">
        <f>F8+G8</f>
        <v>0</v>
      </c>
      <c r="I8" s="400" t="s">
        <v>53</v>
      </c>
    </row>
    <row r="9" spans="1:10">
      <c r="A9" s="398" t="s">
        <v>210</v>
      </c>
      <c r="B9" s="304">
        <v>417</v>
      </c>
      <c r="C9" s="304">
        <v>52</v>
      </c>
      <c r="D9" s="397">
        <f>B9+C9</f>
        <v>469</v>
      </c>
      <c r="E9" s="399">
        <f>B9/D9</f>
        <v>0.88912579957356075</v>
      </c>
      <c r="F9" s="304">
        <v>3</v>
      </c>
      <c r="G9" s="304">
        <v>0</v>
      </c>
      <c r="H9" s="397">
        <f>F9+G9</f>
        <v>3</v>
      </c>
      <c r="I9" s="396">
        <f>F9/H9</f>
        <v>1</v>
      </c>
    </row>
    <row r="10" spans="1:10">
      <c r="A10" s="398" t="s">
        <v>59</v>
      </c>
      <c r="B10" s="304"/>
      <c r="C10" s="304"/>
      <c r="D10" s="397"/>
      <c r="E10" s="399" t="s">
        <v>8</v>
      </c>
      <c r="F10" s="526"/>
      <c r="G10" s="526"/>
      <c r="H10" s="397"/>
      <c r="I10" s="396" t="s">
        <v>8</v>
      </c>
    </row>
    <row r="11" spans="1:10">
      <c r="A11" s="411" t="s">
        <v>189</v>
      </c>
      <c r="B11" s="304">
        <v>13719</v>
      </c>
      <c r="C11" s="304">
        <v>4771</v>
      </c>
      <c r="D11" s="397">
        <f t="shared" ref="D11:D16" si="0">B11+C11</f>
        <v>18490</v>
      </c>
      <c r="E11" s="399">
        <f t="shared" ref="E11:E20" si="1">B11/D11</f>
        <v>0.74196863169280691</v>
      </c>
      <c r="F11" s="304">
        <v>51</v>
      </c>
      <c r="G11" s="304">
        <v>34</v>
      </c>
      <c r="H11" s="397">
        <f t="shared" ref="H11:H16" si="2">F11+G11</f>
        <v>85</v>
      </c>
      <c r="I11" s="396">
        <f t="shared" ref="I11:I18" si="3">F11/H11</f>
        <v>0.6</v>
      </c>
    </row>
    <row r="12" spans="1:10">
      <c r="A12" s="411" t="s">
        <v>190</v>
      </c>
      <c r="B12" s="304">
        <v>5799</v>
      </c>
      <c r="C12" s="304">
        <v>1655</v>
      </c>
      <c r="D12" s="397">
        <f t="shared" si="0"/>
        <v>7454</v>
      </c>
      <c r="E12" s="399">
        <f t="shared" si="1"/>
        <v>0.77797155889455327</v>
      </c>
      <c r="F12" s="304">
        <v>37</v>
      </c>
      <c r="G12" s="304">
        <v>12</v>
      </c>
      <c r="H12" s="397">
        <f t="shared" si="2"/>
        <v>49</v>
      </c>
      <c r="I12" s="396">
        <f t="shared" si="3"/>
        <v>0.75510204081632648</v>
      </c>
    </row>
    <row r="13" spans="1:10">
      <c r="A13" s="411" t="s">
        <v>191</v>
      </c>
      <c r="B13" s="304">
        <v>7996</v>
      </c>
      <c r="C13" s="304">
        <v>853</v>
      </c>
      <c r="D13" s="397">
        <f t="shared" si="0"/>
        <v>8849</v>
      </c>
      <c r="E13" s="399">
        <f t="shared" si="1"/>
        <v>0.90360492711040796</v>
      </c>
      <c r="F13" s="304">
        <v>282</v>
      </c>
      <c r="G13" s="304">
        <v>56</v>
      </c>
      <c r="H13" s="397">
        <f t="shared" si="2"/>
        <v>338</v>
      </c>
      <c r="I13" s="396">
        <f t="shared" si="3"/>
        <v>0.83431952662721898</v>
      </c>
    </row>
    <row r="14" spans="1:10">
      <c r="A14" s="398" t="s">
        <v>427</v>
      </c>
      <c r="B14" s="304">
        <v>1991</v>
      </c>
      <c r="C14" s="304">
        <v>185</v>
      </c>
      <c r="D14" s="397">
        <f t="shared" si="0"/>
        <v>2176</v>
      </c>
      <c r="E14" s="399">
        <f t="shared" si="1"/>
        <v>0.91498161764705888</v>
      </c>
      <c r="F14" s="304">
        <v>36</v>
      </c>
      <c r="G14" s="304">
        <v>8</v>
      </c>
      <c r="H14" s="397">
        <f t="shared" si="2"/>
        <v>44</v>
      </c>
      <c r="I14" s="396">
        <f t="shared" si="3"/>
        <v>0.81818181818181823</v>
      </c>
    </row>
    <row r="15" spans="1:10">
      <c r="A15" s="398" t="s">
        <v>426</v>
      </c>
      <c r="B15" s="304">
        <v>155</v>
      </c>
      <c r="C15" s="304">
        <v>3</v>
      </c>
      <c r="D15" s="397">
        <f t="shared" si="0"/>
        <v>158</v>
      </c>
      <c r="E15" s="399">
        <f t="shared" si="1"/>
        <v>0.98101265822784811</v>
      </c>
      <c r="F15" s="304">
        <v>2</v>
      </c>
      <c r="G15" s="304">
        <v>0</v>
      </c>
      <c r="H15" s="397">
        <f t="shared" si="2"/>
        <v>2</v>
      </c>
      <c r="I15" s="396">
        <f t="shared" si="3"/>
        <v>1</v>
      </c>
    </row>
    <row r="16" spans="1:10" ht="20.25" customHeight="1">
      <c r="A16" s="410" t="s">
        <v>425</v>
      </c>
      <c r="B16" s="408">
        <v>1708</v>
      </c>
      <c r="C16" s="408">
        <v>859</v>
      </c>
      <c r="D16" s="407">
        <f t="shared" si="0"/>
        <v>2567</v>
      </c>
      <c r="E16" s="409">
        <f t="shared" si="1"/>
        <v>0.66536813400857031</v>
      </c>
      <c r="F16" s="408">
        <v>640</v>
      </c>
      <c r="G16" s="408">
        <v>296</v>
      </c>
      <c r="H16" s="407">
        <f t="shared" si="2"/>
        <v>936</v>
      </c>
      <c r="I16" s="406">
        <f t="shared" si="3"/>
        <v>0.68376068376068377</v>
      </c>
    </row>
    <row r="17" spans="1:9" ht="19.5" customHeight="1">
      <c r="A17" s="405" t="s">
        <v>0</v>
      </c>
      <c r="B17" s="403">
        <f>SUM(B18:B27)</f>
        <v>8295</v>
      </c>
      <c r="C17" s="403">
        <f>SUM(C18:C27)</f>
        <v>2093</v>
      </c>
      <c r="D17" s="403">
        <f>SUM(D18:D27)</f>
        <v>10388</v>
      </c>
      <c r="E17" s="404">
        <f t="shared" si="1"/>
        <v>0.79851752021563338</v>
      </c>
      <c r="F17" s="403">
        <f>SUM(F18:F27)</f>
        <v>112</v>
      </c>
      <c r="G17" s="403">
        <f>SUM(G18:G27)</f>
        <v>12</v>
      </c>
      <c r="H17" s="402">
        <f t="shared" ref="H17:H22" si="4">G17+F17</f>
        <v>124</v>
      </c>
      <c r="I17" s="401">
        <f t="shared" si="3"/>
        <v>0.90322580645161288</v>
      </c>
    </row>
    <row r="18" spans="1:9">
      <c r="A18" s="398" t="s">
        <v>424</v>
      </c>
      <c r="B18" s="304">
        <v>6299</v>
      </c>
      <c r="C18" s="304">
        <v>2024</v>
      </c>
      <c r="D18" s="397">
        <f t="shared" ref="D18:D27" si="5">B18+C18</f>
        <v>8323</v>
      </c>
      <c r="E18" s="399">
        <f t="shared" si="1"/>
        <v>0.75681845488405619</v>
      </c>
      <c r="F18" s="304">
        <v>16</v>
      </c>
      <c r="G18" s="304">
        <v>8</v>
      </c>
      <c r="H18" s="397">
        <f t="shared" si="4"/>
        <v>24</v>
      </c>
      <c r="I18" s="396">
        <f t="shared" si="3"/>
        <v>0.66666666666666663</v>
      </c>
    </row>
    <row r="19" spans="1:9">
      <c r="A19" s="398" t="s">
        <v>423</v>
      </c>
      <c r="B19" s="304">
        <v>1058</v>
      </c>
      <c r="C19" s="304">
        <v>0</v>
      </c>
      <c r="D19" s="397">
        <f t="shared" si="5"/>
        <v>1058</v>
      </c>
      <c r="E19" s="399">
        <f t="shared" si="1"/>
        <v>1</v>
      </c>
      <c r="F19" s="304">
        <v>0</v>
      </c>
      <c r="G19" s="304">
        <v>0</v>
      </c>
      <c r="H19" s="397">
        <f t="shared" si="4"/>
        <v>0</v>
      </c>
      <c r="I19" s="400" t="s">
        <v>53</v>
      </c>
    </row>
    <row r="20" spans="1:9">
      <c r="A20" s="398" t="s">
        <v>422</v>
      </c>
      <c r="B20" s="304">
        <v>2</v>
      </c>
      <c r="C20" s="304">
        <v>0</v>
      </c>
      <c r="D20" s="397">
        <f t="shared" si="5"/>
        <v>2</v>
      </c>
      <c r="E20" s="399">
        <f t="shared" si="1"/>
        <v>1</v>
      </c>
      <c r="F20" s="304">
        <v>1</v>
      </c>
      <c r="G20" s="304">
        <v>0</v>
      </c>
      <c r="H20" s="397">
        <f t="shared" si="4"/>
        <v>1</v>
      </c>
      <c r="I20" s="396">
        <f>F20/H20</f>
        <v>1</v>
      </c>
    </row>
    <row r="21" spans="1:9">
      <c r="A21" s="398" t="s">
        <v>421</v>
      </c>
      <c r="B21" s="304">
        <v>0</v>
      </c>
      <c r="C21" s="304">
        <v>0</v>
      </c>
      <c r="D21" s="397">
        <f t="shared" si="5"/>
        <v>0</v>
      </c>
      <c r="E21" s="400" t="s">
        <v>53</v>
      </c>
      <c r="F21" s="304">
        <v>0</v>
      </c>
      <c r="G21" s="304">
        <v>0</v>
      </c>
      <c r="H21" s="397">
        <f t="shared" si="4"/>
        <v>0</v>
      </c>
      <c r="I21" s="400" t="s">
        <v>53</v>
      </c>
    </row>
    <row r="22" spans="1:9">
      <c r="A22" s="398" t="s">
        <v>420</v>
      </c>
      <c r="B22" s="304">
        <v>203</v>
      </c>
      <c r="C22" s="304">
        <v>5</v>
      </c>
      <c r="D22" s="397">
        <f t="shared" si="5"/>
        <v>208</v>
      </c>
      <c r="E22" s="399">
        <f>B22/D22</f>
        <v>0.97596153846153844</v>
      </c>
      <c r="F22" s="304">
        <v>10</v>
      </c>
      <c r="G22" s="304">
        <v>0</v>
      </c>
      <c r="H22" s="397">
        <f t="shared" si="4"/>
        <v>10</v>
      </c>
      <c r="I22" s="396">
        <f>F22/H22</f>
        <v>1</v>
      </c>
    </row>
    <row r="23" spans="1:9">
      <c r="A23" s="398" t="s">
        <v>449</v>
      </c>
      <c r="B23" s="304">
        <v>0</v>
      </c>
      <c r="C23" s="304">
        <v>0</v>
      </c>
      <c r="D23" s="397">
        <f t="shared" si="5"/>
        <v>0</v>
      </c>
      <c r="E23" s="400" t="s">
        <v>53</v>
      </c>
      <c r="F23" s="304">
        <v>0</v>
      </c>
      <c r="G23" s="304">
        <v>0</v>
      </c>
      <c r="H23" s="397">
        <v>0</v>
      </c>
      <c r="I23" s="400" t="s">
        <v>464</v>
      </c>
    </row>
    <row r="24" spans="1:9">
      <c r="A24" s="398" t="s">
        <v>419</v>
      </c>
      <c r="B24" s="304">
        <v>0</v>
      </c>
      <c r="C24" s="304">
        <v>0</v>
      </c>
      <c r="D24" s="397">
        <f t="shared" si="5"/>
        <v>0</v>
      </c>
      <c r="E24" s="400" t="s">
        <v>53</v>
      </c>
      <c r="F24" s="304">
        <v>1</v>
      </c>
      <c r="G24" s="304">
        <v>0</v>
      </c>
      <c r="H24" s="397">
        <f>G24+F24</f>
        <v>1</v>
      </c>
      <c r="I24" s="400" t="s">
        <v>464</v>
      </c>
    </row>
    <row r="25" spans="1:9">
      <c r="A25" s="398" t="s">
        <v>97</v>
      </c>
      <c r="B25" s="304">
        <v>728</v>
      </c>
      <c r="C25" s="304">
        <v>63</v>
      </c>
      <c r="D25" s="397">
        <f t="shared" si="5"/>
        <v>791</v>
      </c>
      <c r="E25" s="399">
        <f>B25/D25</f>
        <v>0.92035398230088494</v>
      </c>
      <c r="F25" s="304">
        <v>74</v>
      </c>
      <c r="G25" s="304">
        <v>4</v>
      </c>
      <c r="H25" s="397">
        <f>G25+F25</f>
        <v>78</v>
      </c>
      <c r="I25" s="396">
        <f>F25/H25</f>
        <v>0.94871794871794868</v>
      </c>
    </row>
    <row r="26" spans="1:9">
      <c r="A26" s="398" t="s">
        <v>183</v>
      </c>
      <c r="B26" s="304">
        <v>0</v>
      </c>
      <c r="C26" s="304">
        <v>1</v>
      </c>
      <c r="D26" s="397">
        <f t="shared" si="5"/>
        <v>1</v>
      </c>
      <c r="E26" s="399">
        <f>B26/D26</f>
        <v>0</v>
      </c>
      <c r="F26" s="304">
        <v>1</v>
      </c>
      <c r="G26" s="304">
        <v>0</v>
      </c>
      <c r="H26" s="397">
        <f>G26+F26</f>
        <v>1</v>
      </c>
      <c r="I26" s="396">
        <f>F26/H26</f>
        <v>1</v>
      </c>
    </row>
    <row r="27" spans="1:9">
      <c r="A27" s="395" t="s">
        <v>180</v>
      </c>
      <c r="B27" s="299">
        <v>5</v>
      </c>
      <c r="C27" s="299">
        <v>0</v>
      </c>
      <c r="D27" s="393">
        <f t="shared" si="5"/>
        <v>5</v>
      </c>
      <c r="E27" s="394">
        <f>B27/D27</f>
        <v>1</v>
      </c>
      <c r="F27" s="299">
        <v>9</v>
      </c>
      <c r="G27" s="299">
        <v>0</v>
      </c>
      <c r="H27" s="393">
        <f>G27+F27</f>
        <v>9</v>
      </c>
      <c r="I27" s="392">
        <f>F27/H27</f>
        <v>1</v>
      </c>
    </row>
    <row r="28" spans="1:9">
      <c r="A28" s="391"/>
      <c r="B28" s="389"/>
      <c r="C28" s="389"/>
      <c r="D28" s="389"/>
      <c r="E28" s="390"/>
      <c r="F28" s="389"/>
      <c r="G28" s="389"/>
      <c r="H28" s="389"/>
      <c r="I28" s="388"/>
    </row>
    <row r="29" spans="1:9">
      <c r="A29" s="391" t="s">
        <v>463</v>
      </c>
      <c r="B29" s="389"/>
      <c r="C29" s="389"/>
      <c r="D29" s="389"/>
      <c r="E29" s="390"/>
      <c r="F29" s="389"/>
      <c r="G29" s="389"/>
      <c r="H29" s="389"/>
      <c r="I29" s="388"/>
    </row>
    <row r="30" spans="1:9">
      <c r="A30" s="387" t="s">
        <v>462</v>
      </c>
      <c r="B30" s="386"/>
      <c r="C30" s="386"/>
      <c r="F30" s="386"/>
      <c r="G30" s="386"/>
    </row>
  </sheetData>
  <printOptions gridLinesSet="0"/>
  <pageMargins left="0.7" right="0.46" top="0.75" bottom="0.75" header="0.3" footer="0.3"/>
  <pageSetup firstPageNumber="28" orientation="portrait" useFirstPageNumber="1" verticalDpi="597" r:id="rId1"/>
  <headerFooter>
    <oddFooter>&amp;C&amp;P of 31</oddFooter>
  </headerFooter>
  <ignoredErrors>
    <ignoredError sqref="B7:D7 F7:H7" formulaRange="1"/>
    <ignoredError sqref="D17 E8:E17" formula="1"/>
    <ignoredError sqref="E7"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zoomScaleNormal="100" workbookViewId="0">
      <selection activeCell="K1" sqref="K1"/>
    </sheetView>
  </sheetViews>
  <sheetFormatPr defaultRowHeight="11.25"/>
  <cols>
    <col min="1" max="1" width="27.1640625" style="384" customWidth="1"/>
    <col min="2" max="2" width="10.5" style="384" customWidth="1"/>
    <col min="3" max="3" width="8.83203125" style="384" customWidth="1"/>
    <col min="4" max="4" width="8.5" style="384" customWidth="1"/>
    <col min="5" max="5" width="9.1640625" style="385" customWidth="1"/>
    <col min="6" max="6" width="9.1640625" style="384" customWidth="1"/>
    <col min="7" max="7" width="8.83203125" style="384" customWidth="1"/>
    <col min="8" max="8" width="8.5" style="384" customWidth="1"/>
    <col min="9" max="9" width="9.1640625" style="385" customWidth="1"/>
    <col min="10" max="10" width="9.6640625" style="384" customWidth="1"/>
    <col min="11" max="16384" width="9.33203125" style="384"/>
  </cols>
  <sheetData>
    <row r="1" spans="1:9">
      <c r="A1" s="429" t="s">
        <v>478</v>
      </c>
      <c r="B1" s="444"/>
      <c r="C1" s="444"/>
      <c r="D1" s="444"/>
      <c r="E1" s="443"/>
      <c r="F1" s="444"/>
      <c r="G1" s="444"/>
      <c r="H1" s="444"/>
      <c r="I1" s="443"/>
    </row>
    <row r="2" spans="1:9" ht="13.5" customHeight="1">
      <c r="A2" s="445" t="s">
        <v>477</v>
      </c>
      <c r="B2" s="444"/>
      <c r="C2" s="444"/>
      <c r="D2" s="444"/>
      <c r="E2" s="443"/>
      <c r="F2" s="444"/>
      <c r="G2" s="444"/>
      <c r="H2" s="444"/>
      <c r="I2" s="443"/>
    </row>
    <row r="3" spans="1:9" ht="12.75" customHeight="1">
      <c r="A3" s="429" t="s">
        <v>543</v>
      </c>
      <c r="B3" s="444"/>
      <c r="C3" s="444"/>
      <c r="D3" s="444"/>
      <c r="E3" s="443"/>
      <c r="F3" s="444"/>
      <c r="G3" s="444"/>
      <c r="H3" s="444"/>
      <c r="I3" s="443"/>
    </row>
    <row r="4" spans="1:9">
      <c r="A4" s="441"/>
      <c r="B4" s="441"/>
      <c r="C4" s="441"/>
      <c r="D4" s="441"/>
      <c r="E4" s="442"/>
      <c r="F4" s="441"/>
    </row>
    <row r="5" spans="1:9" ht="12.75">
      <c r="A5" s="425"/>
      <c r="B5" s="422" t="s">
        <v>433</v>
      </c>
      <c r="C5" s="440"/>
      <c r="D5" s="439"/>
      <c r="E5" s="423"/>
      <c r="F5" s="422" t="s">
        <v>432</v>
      </c>
      <c r="G5" s="440"/>
      <c r="H5" s="439"/>
      <c r="I5" s="438"/>
    </row>
    <row r="6" spans="1:9" ht="22.5">
      <c r="A6" s="418" t="s">
        <v>435</v>
      </c>
      <c r="B6" s="418" t="s">
        <v>467</v>
      </c>
      <c r="C6" s="415" t="s">
        <v>466</v>
      </c>
      <c r="D6" s="417" t="s">
        <v>26</v>
      </c>
      <c r="E6" s="413" t="s">
        <v>465</v>
      </c>
      <c r="F6" s="416" t="s">
        <v>467</v>
      </c>
      <c r="G6" s="415" t="s">
        <v>466</v>
      </c>
      <c r="H6" s="417" t="s">
        <v>26</v>
      </c>
      <c r="I6" s="413" t="s">
        <v>465</v>
      </c>
    </row>
    <row r="7" spans="1:9">
      <c r="A7" s="405" t="s">
        <v>1</v>
      </c>
      <c r="B7" s="403">
        <f>SUM(B8:B15)</f>
        <v>25508</v>
      </c>
      <c r="C7" s="403">
        <f>SUM(C8:C15)</f>
        <v>2705</v>
      </c>
      <c r="D7" s="403">
        <f>B7+C7</f>
        <v>28213</v>
      </c>
      <c r="E7" s="437">
        <f>B7/D7</f>
        <v>0.90412221316414421</v>
      </c>
      <c r="F7" s="403">
        <f>SUM(F8:F15)</f>
        <v>701</v>
      </c>
      <c r="G7" s="403">
        <f>SUM(G8:G15)</f>
        <v>61</v>
      </c>
      <c r="H7" s="403">
        <f>SUM(H8:H15)</f>
        <v>762</v>
      </c>
      <c r="I7" s="401">
        <f>F7/H7</f>
        <v>0.91994750656167978</v>
      </c>
    </row>
    <row r="8" spans="1:9">
      <c r="A8" s="398" t="s">
        <v>429</v>
      </c>
      <c r="B8" s="304">
        <v>0</v>
      </c>
      <c r="C8" s="304">
        <v>0</v>
      </c>
      <c r="D8" s="397">
        <f>B8+C8</f>
        <v>0</v>
      </c>
      <c r="E8" s="400" t="s">
        <v>53</v>
      </c>
      <c r="F8" s="304">
        <v>0</v>
      </c>
      <c r="G8" s="304">
        <v>0</v>
      </c>
      <c r="H8" s="397">
        <f>G8+F8</f>
        <v>0</v>
      </c>
      <c r="I8" s="400" t="s">
        <v>53</v>
      </c>
    </row>
    <row r="9" spans="1:9">
      <c r="A9" s="398" t="s">
        <v>210</v>
      </c>
      <c r="B9" s="304">
        <v>8</v>
      </c>
      <c r="C9" s="304">
        <v>2</v>
      </c>
      <c r="D9" s="397">
        <f>B9+C9</f>
        <v>10</v>
      </c>
      <c r="E9" s="396">
        <f>B9/D9</f>
        <v>0.8</v>
      </c>
      <c r="F9" s="304">
        <v>0</v>
      </c>
      <c r="G9" s="304">
        <v>0</v>
      </c>
      <c r="H9" s="397">
        <f>G9+F9</f>
        <v>0</v>
      </c>
      <c r="I9" s="400" t="s">
        <v>53</v>
      </c>
    </row>
    <row r="10" spans="1:9">
      <c r="A10" s="398" t="s">
        <v>59</v>
      </c>
      <c r="B10" s="304"/>
      <c r="C10" s="304"/>
      <c r="D10" s="403" t="s">
        <v>8</v>
      </c>
      <c r="E10" s="396" t="s">
        <v>8</v>
      </c>
      <c r="F10" s="526"/>
      <c r="G10" s="526"/>
      <c r="H10" s="397"/>
      <c r="I10" s="396" t="s">
        <v>8</v>
      </c>
    </row>
    <row r="11" spans="1:9">
      <c r="A11" s="411" t="s">
        <v>189</v>
      </c>
      <c r="B11" s="304">
        <v>8571</v>
      </c>
      <c r="C11" s="304">
        <v>1614</v>
      </c>
      <c r="D11" s="434">
        <f t="shared" ref="D11:D16" si="0">B11+C11</f>
        <v>10185</v>
      </c>
      <c r="E11" s="396">
        <f t="shared" ref="E11:E21" si="1">B11/D11</f>
        <v>0.84153166421207659</v>
      </c>
      <c r="F11" s="304">
        <v>37</v>
      </c>
      <c r="G11" s="304">
        <v>3</v>
      </c>
      <c r="H11" s="397">
        <f t="shared" ref="H11:H27" si="2">G11+F11</f>
        <v>40</v>
      </c>
      <c r="I11" s="396">
        <f t="shared" ref="I11:I18" si="3">F11/H11</f>
        <v>0.92500000000000004</v>
      </c>
    </row>
    <row r="12" spans="1:9">
      <c r="A12" s="411" t="s">
        <v>190</v>
      </c>
      <c r="B12" s="304">
        <v>5458</v>
      </c>
      <c r="C12" s="304">
        <v>530</v>
      </c>
      <c r="D12" s="434">
        <f t="shared" si="0"/>
        <v>5988</v>
      </c>
      <c r="E12" s="396">
        <f t="shared" si="1"/>
        <v>0.91148964595858384</v>
      </c>
      <c r="F12" s="304">
        <v>51</v>
      </c>
      <c r="G12" s="304">
        <v>7</v>
      </c>
      <c r="H12" s="397">
        <f t="shared" si="2"/>
        <v>58</v>
      </c>
      <c r="I12" s="396">
        <f t="shared" si="3"/>
        <v>0.87931034482758619</v>
      </c>
    </row>
    <row r="13" spans="1:9" ht="10.5" customHeight="1">
      <c r="A13" s="411" t="s">
        <v>191</v>
      </c>
      <c r="B13" s="304">
        <v>10797</v>
      </c>
      <c r="C13" s="304">
        <v>416</v>
      </c>
      <c r="D13" s="434">
        <f t="shared" si="0"/>
        <v>11213</v>
      </c>
      <c r="E13" s="396">
        <f t="shared" si="1"/>
        <v>0.96290020511905827</v>
      </c>
      <c r="F13" s="304">
        <v>598</v>
      </c>
      <c r="G13" s="304">
        <v>46</v>
      </c>
      <c r="H13" s="397">
        <f t="shared" si="2"/>
        <v>644</v>
      </c>
      <c r="I13" s="396">
        <f t="shared" si="3"/>
        <v>0.9285714285714286</v>
      </c>
    </row>
    <row r="14" spans="1:9">
      <c r="A14" s="398" t="s">
        <v>427</v>
      </c>
      <c r="B14" s="304">
        <v>673</v>
      </c>
      <c r="C14" s="304">
        <v>139</v>
      </c>
      <c r="D14" s="434">
        <f t="shared" si="0"/>
        <v>812</v>
      </c>
      <c r="E14" s="396">
        <f t="shared" si="1"/>
        <v>0.8288177339901478</v>
      </c>
      <c r="F14" s="304">
        <v>15</v>
      </c>
      <c r="G14" s="304">
        <v>5</v>
      </c>
      <c r="H14" s="397">
        <f t="shared" si="2"/>
        <v>20</v>
      </c>
      <c r="I14" s="396">
        <f t="shared" si="3"/>
        <v>0.75</v>
      </c>
    </row>
    <row r="15" spans="1:9">
      <c r="A15" s="398" t="s">
        <v>426</v>
      </c>
      <c r="B15" s="304">
        <v>1</v>
      </c>
      <c r="C15" s="304">
        <v>4</v>
      </c>
      <c r="D15" s="434">
        <f t="shared" si="0"/>
        <v>5</v>
      </c>
      <c r="E15" s="396">
        <f t="shared" si="1"/>
        <v>0.2</v>
      </c>
      <c r="F15" s="304">
        <v>0</v>
      </c>
      <c r="G15" s="304">
        <v>0</v>
      </c>
      <c r="H15" s="397">
        <f t="shared" si="2"/>
        <v>0</v>
      </c>
      <c r="I15" s="400" t="s">
        <v>53</v>
      </c>
    </row>
    <row r="16" spans="1:9" ht="21.75" customHeight="1">
      <c r="A16" s="410" t="s">
        <v>425</v>
      </c>
      <c r="B16" s="408">
        <v>3402</v>
      </c>
      <c r="C16" s="408">
        <v>307</v>
      </c>
      <c r="D16" s="436">
        <f t="shared" si="0"/>
        <v>3709</v>
      </c>
      <c r="E16" s="406">
        <f t="shared" si="1"/>
        <v>0.91722836344028036</v>
      </c>
      <c r="F16" s="408">
        <v>79</v>
      </c>
      <c r="G16" s="408">
        <v>28</v>
      </c>
      <c r="H16" s="436">
        <f t="shared" si="2"/>
        <v>107</v>
      </c>
      <c r="I16" s="406">
        <f t="shared" si="3"/>
        <v>0.73831775700934577</v>
      </c>
    </row>
    <row r="17" spans="1:10" ht="21" customHeight="1">
      <c r="A17" s="405" t="s">
        <v>0</v>
      </c>
      <c r="B17" s="403">
        <f>SUM(B18:B27)</f>
        <v>2599</v>
      </c>
      <c r="C17" s="403">
        <f>SUM(C18:C27)</f>
        <v>280</v>
      </c>
      <c r="D17" s="403">
        <f>SUM(D18:D27)</f>
        <v>2879</v>
      </c>
      <c r="E17" s="401">
        <f t="shared" si="1"/>
        <v>0.90274400833622781</v>
      </c>
      <c r="F17" s="403">
        <f>SUM(F18:F27)</f>
        <v>4</v>
      </c>
      <c r="G17" s="403">
        <f>SUM(G18:G27)</f>
        <v>2</v>
      </c>
      <c r="H17" s="402">
        <f t="shared" si="2"/>
        <v>6</v>
      </c>
      <c r="I17" s="401">
        <f t="shared" si="3"/>
        <v>0.66666666666666663</v>
      </c>
    </row>
    <row r="18" spans="1:10">
      <c r="A18" s="398" t="s">
        <v>424</v>
      </c>
      <c r="B18" s="304">
        <v>2554</v>
      </c>
      <c r="C18" s="304">
        <v>275</v>
      </c>
      <c r="D18" s="397">
        <f t="shared" ref="D18:D27" si="4">B18+C18</f>
        <v>2829</v>
      </c>
      <c r="E18" s="396">
        <f t="shared" si="1"/>
        <v>0.90279250618593143</v>
      </c>
      <c r="F18" s="304">
        <v>2</v>
      </c>
      <c r="G18" s="304">
        <v>1</v>
      </c>
      <c r="H18" s="434">
        <f t="shared" si="2"/>
        <v>3</v>
      </c>
      <c r="I18" s="435">
        <f t="shared" si="3"/>
        <v>0.66666666666666663</v>
      </c>
    </row>
    <row r="19" spans="1:10">
      <c r="A19" s="398" t="s">
        <v>423</v>
      </c>
      <c r="B19" s="304">
        <v>14</v>
      </c>
      <c r="C19" s="304">
        <v>0</v>
      </c>
      <c r="D19" s="397">
        <f t="shared" si="4"/>
        <v>14</v>
      </c>
      <c r="E19" s="396">
        <f t="shared" si="1"/>
        <v>1</v>
      </c>
      <c r="F19" s="304">
        <v>0</v>
      </c>
      <c r="G19" s="304">
        <v>0</v>
      </c>
      <c r="H19" s="434">
        <f t="shared" si="2"/>
        <v>0</v>
      </c>
      <c r="I19" s="400" t="s">
        <v>53</v>
      </c>
    </row>
    <row r="20" spans="1:10">
      <c r="A20" s="398" t="s">
        <v>422</v>
      </c>
      <c r="B20" s="304">
        <v>1</v>
      </c>
      <c r="C20" s="304">
        <v>0</v>
      </c>
      <c r="D20" s="397">
        <f t="shared" si="4"/>
        <v>1</v>
      </c>
      <c r="E20" s="396">
        <f t="shared" si="1"/>
        <v>1</v>
      </c>
      <c r="F20" s="304">
        <v>0</v>
      </c>
      <c r="G20" s="304">
        <v>0</v>
      </c>
      <c r="H20" s="434">
        <f t="shared" si="2"/>
        <v>0</v>
      </c>
      <c r="I20" s="400" t="s">
        <v>53</v>
      </c>
    </row>
    <row r="21" spans="1:10">
      <c r="A21" s="398" t="s">
        <v>421</v>
      </c>
      <c r="B21" s="304">
        <v>1</v>
      </c>
      <c r="C21" s="304">
        <v>0</v>
      </c>
      <c r="D21" s="397">
        <f t="shared" si="4"/>
        <v>1</v>
      </c>
      <c r="E21" s="396">
        <f t="shared" si="1"/>
        <v>1</v>
      </c>
      <c r="F21" s="304">
        <v>0</v>
      </c>
      <c r="G21" s="304">
        <v>0</v>
      </c>
      <c r="H21" s="434">
        <f t="shared" si="2"/>
        <v>0</v>
      </c>
      <c r="I21" s="400" t="s">
        <v>53</v>
      </c>
    </row>
    <row r="22" spans="1:10">
      <c r="A22" s="398" t="s">
        <v>420</v>
      </c>
      <c r="B22" s="304">
        <v>27</v>
      </c>
      <c r="C22" s="304">
        <v>2</v>
      </c>
      <c r="D22" s="397">
        <f t="shared" si="4"/>
        <v>29</v>
      </c>
      <c r="E22" s="396">
        <f>B22/D22</f>
        <v>0.93103448275862066</v>
      </c>
      <c r="F22" s="304">
        <v>0</v>
      </c>
      <c r="G22" s="304">
        <v>0</v>
      </c>
      <c r="H22" s="434">
        <f t="shared" si="2"/>
        <v>0</v>
      </c>
      <c r="I22" s="400" t="s">
        <v>53</v>
      </c>
    </row>
    <row r="23" spans="1:10">
      <c r="A23" s="398" t="s">
        <v>449</v>
      </c>
      <c r="B23" s="304">
        <v>0</v>
      </c>
      <c r="C23" s="304">
        <v>0</v>
      </c>
      <c r="D23" s="397">
        <f t="shared" si="4"/>
        <v>0</v>
      </c>
      <c r="E23" s="400" t="s">
        <v>53</v>
      </c>
      <c r="F23" s="304">
        <v>0</v>
      </c>
      <c r="G23" s="304">
        <v>0</v>
      </c>
      <c r="H23" s="434">
        <f t="shared" si="2"/>
        <v>0</v>
      </c>
      <c r="I23" s="400" t="s">
        <v>53</v>
      </c>
    </row>
    <row r="24" spans="1:10">
      <c r="A24" s="398" t="s">
        <v>419</v>
      </c>
      <c r="B24" s="304">
        <v>0</v>
      </c>
      <c r="C24" s="304">
        <v>0</v>
      </c>
      <c r="D24" s="397">
        <f t="shared" si="4"/>
        <v>0</v>
      </c>
      <c r="E24" s="400" t="s">
        <v>53</v>
      </c>
      <c r="F24" s="304">
        <v>0</v>
      </c>
      <c r="G24" s="304">
        <v>0</v>
      </c>
      <c r="H24" s="434">
        <f t="shared" si="2"/>
        <v>0</v>
      </c>
      <c r="I24" s="400" t="s">
        <v>53</v>
      </c>
    </row>
    <row r="25" spans="1:10">
      <c r="A25" s="398" t="s">
        <v>97</v>
      </c>
      <c r="B25" s="304">
        <v>1</v>
      </c>
      <c r="C25" s="304">
        <v>3</v>
      </c>
      <c r="D25" s="397">
        <f t="shared" si="4"/>
        <v>4</v>
      </c>
      <c r="E25" s="396">
        <f>B25/D25</f>
        <v>0.25</v>
      </c>
      <c r="F25" s="304">
        <v>0</v>
      </c>
      <c r="G25" s="304">
        <v>0</v>
      </c>
      <c r="H25" s="434">
        <f t="shared" si="2"/>
        <v>0</v>
      </c>
      <c r="I25" s="400" t="s">
        <v>53</v>
      </c>
    </row>
    <row r="26" spans="1:10">
      <c r="A26" s="398" t="s">
        <v>183</v>
      </c>
      <c r="B26" s="304">
        <v>0</v>
      </c>
      <c r="C26" s="304">
        <v>0</v>
      </c>
      <c r="D26" s="397">
        <f t="shared" si="4"/>
        <v>0</v>
      </c>
      <c r="E26" s="400" t="s">
        <v>53</v>
      </c>
      <c r="F26" s="304">
        <v>0</v>
      </c>
      <c r="G26" s="304">
        <v>0</v>
      </c>
      <c r="H26" s="434">
        <f t="shared" si="2"/>
        <v>0</v>
      </c>
      <c r="I26" s="400" t="s">
        <v>53</v>
      </c>
    </row>
    <row r="27" spans="1:10">
      <c r="A27" s="395" t="s">
        <v>180</v>
      </c>
      <c r="B27" s="299">
        <v>1</v>
      </c>
      <c r="C27" s="299">
        <v>0</v>
      </c>
      <c r="D27" s="393">
        <f t="shared" si="4"/>
        <v>1</v>
      </c>
      <c r="E27" s="392">
        <f>B27/D27</f>
        <v>1</v>
      </c>
      <c r="F27" s="299">
        <v>2</v>
      </c>
      <c r="G27" s="299">
        <v>1</v>
      </c>
      <c r="H27" s="433">
        <f t="shared" si="2"/>
        <v>3</v>
      </c>
      <c r="I27" s="527">
        <f t="shared" ref="I27" si="5">F27/H27</f>
        <v>0.66666666666666663</v>
      </c>
      <c r="J27" s="391"/>
    </row>
    <row r="28" spans="1:10">
      <c r="A28" s="391"/>
      <c r="B28" s="389"/>
      <c r="C28" s="389"/>
      <c r="D28" s="389"/>
      <c r="E28" s="388"/>
      <c r="F28" s="389"/>
      <c r="G28" s="389"/>
      <c r="H28" s="432"/>
      <c r="I28" s="431"/>
      <c r="J28" s="391"/>
    </row>
    <row r="29" spans="1:10">
      <c r="A29" s="391" t="s">
        <v>416</v>
      </c>
      <c r="B29" s="389"/>
      <c r="C29" s="389"/>
      <c r="D29" s="389"/>
      <c r="E29" s="388"/>
      <c r="F29" s="389"/>
      <c r="G29" s="389"/>
      <c r="H29" s="389"/>
      <c r="I29" s="431"/>
      <c r="J29" s="391"/>
    </row>
    <row r="30" spans="1:10">
      <c r="A30" s="391" t="s">
        <v>476</v>
      </c>
      <c r="B30" s="391"/>
      <c r="C30" s="391"/>
      <c r="D30" s="391"/>
      <c r="E30" s="430"/>
      <c r="F30" s="391"/>
      <c r="G30" s="391"/>
      <c r="H30" s="391"/>
      <c r="I30" s="430"/>
      <c r="J30" s="391"/>
    </row>
    <row r="31" spans="1:10">
      <c r="A31" s="391" t="s">
        <v>475</v>
      </c>
      <c r="B31" s="391"/>
      <c r="C31" s="391"/>
      <c r="D31" s="391"/>
      <c r="E31" s="430"/>
      <c r="F31" s="391"/>
      <c r="G31" s="391"/>
      <c r="H31" s="391"/>
      <c r="I31" s="430"/>
      <c r="J31" s="391"/>
    </row>
    <row r="32" spans="1:10">
      <c r="A32" s="391" t="s">
        <v>474</v>
      </c>
      <c r="B32" s="391"/>
      <c r="C32" s="391"/>
      <c r="D32" s="391"/>
      <c r="E32" s="430"/>
      <c r="F32" s="391"/>
      <c r="G32" s="391"/>
      <c r="H32" s="391"/>
      <c r="I32" s="430"/>
      <c r="J32" s="391"/>
    </row>
    <row r="33" spans="1:10">
      <c r="A33" s="391" t="s">
        <v>473</v>
      </c>
      <c r="B33" s="391"/>
      <c r="C33" s="391"/>
      <c r="D33" s="391"/>
      <c r="E33" s="430"/>
      <c r="F33" s="391"/>
      <c r="G33" s="391"/>
      <c r="H33" s="391"/>
      <c r="I33" s="430"/>
      <c r="J33" s="391"/>
    </row>
    <row r="34" spans="1:10">
      <c r="A34" s="391" t="s">
        <v>472</v>
      </c>
      <c r="B34" s="391"/>
      <c r="C34" s="391"/>
      <c r="D34" s="391"/>
      <c r="E34" s="430"/>
      <c r="F34" s="391"/>
      <c r="G34" s="391"/>
      <c r="H34" s="391"/>
      <c r="I34" s="430"/>
      <c r="J34" s="391"/>
    </row>
    <row r="35" spans="1:10">
      <c r="A35" s="391" t="s">
        <v>471</v>
      </c>
      <c r="B35" s="391"/>
      <c r="C35" s="391"/>
      <c r="D35" s="391"/>
      <c r="E35" s="430"/>
      <c r="F35" s="391"/>
      <c r="G35" s="391"/>
      <c r="H35" s="391"/>
      <c r="I35" s="430"/>
      <c r="J35" s="391"/>
    </row>
    <row r="36" spans="1:10">
      <c r="A36" s="391" t="s">
        <v>470</v>
      </c>
      <c r="B36" s="391"/>
      <c r="C36" s="391"/>
      <c r="D36" s="391"/>
      <c r="E36" s="430"/>
      <c r="F36" s="391"/>
      <c r="G36" s="391"/>
      <c r="H36" s="391"/>
      <c r="I36" s="430"/>
      <c r="J36" s="391"/>
    </row>
    <row r="37" spans="1:10">
      <c r="A37" s="387" t="s">
        <v>462</v>
      </c>
      <c r="B37" s="387"/>
      <c r="C37" s="387"/>
      <c r="D37" s="387"/>
      <c r="E37" s="388"/>
      <c r="F37" s="387"/>
      <c r="G37" s="387"/>
      <c r="H37" s="387"/>
      <c r="I37" s="388"/>
      <c r="J37" s="387"/>
    </row>
    <row r="39" spans="1:10">
      <c r="B39" s="386"/>
      <c r="C39" s="386"/>
      <c r="F39" s="386"/>
      <c r="G39" s="386"/>
    </row>
  </sheetData>
  <printOptions gridLinesSet="0"/>
  <pageMargins left="0.7" right="0.46" top="0.75" bottom="0.75" header="0.3" footer="0.3"/>
  <pageSetup firstPageNumber="29" orientation="portrait" useFirstPageNumber="1" verticalDpi="597" r:id="rId1"/>
  <headerFooter>
    <oddFooter>&amp;C&amp;P of 31</oddFooter>
  </headerFooter>
  <ignoredErrors>
    <ignoredError sqref="B7:H7" formulaRange="1"/>
    <ignoredError sqref="D17:E1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0"/>
  <sheetViews>
    <sheetView showGridLines="0" workbookViewId="0">
      <selection activeCell="P1" sqref="P1"/>
    </sheetView>
  </sheetViews>
  <sheetFormatPr defaultRowHeight="12.75"/>
  <cols>
    <col min="1" max="1" width="23.6640625" style="446" customWidth="1"/>
    <col min="2" max="7" width="8.1640625" style="446" customWidth="1"/>
    <col min="8" max="11" width="7.83203125" style="446" customWidth="1"/>
    <col min="12" max="14" width="7.83203125" style="446" hidden="1" customWidth="1"/>
    <col min="15" max="15" width="7.6640625" style="446" customWidth="1"/>
    <col min="16" max="22" width="9.33203125" style="447"/>
    <col min="23" max="259" width="9.33203125" style="446"/>
    <col min="260" max="260" width="30.83203125" style="446" customWidth="1"/>
    <col min="261" max="264" width="8.1640625" style="446" customWidth="1"/>
    <col min="265" max="267" width="8.1640625" style="446" bestFit="1" customWidth="1"/>
    <col min="268" max="270" width="8.1640625" style="446" customWidth="1"/>
    <col min="271" max="271" width="7.6640625" style="446" customWidth="1"/>
    <col min="272" max="515" width="9.33203125" style="446"/>
    <col min="516" max="516" width="30.83203125" style="446" customWidth="1"/>
    <col min="517" max="520" width="8.1640625" style="446" customWidth="1"/>
    <col min="521" max="523" width="8.1640625" style="446" bestFit="1" customWidth="1"/>
    <col min="524" max="526" width="8.1640625" style="446" customWidth="1"/>
    <col min="527" max="527" width="7.6640625" style="446" customWidth="1"/>
    <col min="528" max="771" width="9.33203125" style="446"/>
    <col min="772" max="772" width="30.83203125" style="446" customWidth="1"/>
    <col min="773" max="776" width="8.1640625" style="446" customWidth="1"/>
    <col min="777" max="779" width="8.1640625" style="446" bestFit="1" customWidth="1"/>
    <col min="780" max="782" width="8.1640625" style="446" customWidth="1"/>
    <col min="783" max="783" width="7.6640625" style="446" customWidth="1"/>
    <col min="784" max="1027" width="9.33203125" style="446"/>
    <col min="1028" max="1028" width="30.83203125" style="446" customWidth="1"/>
    <col min="1029" max="1032" width="8.1640625" style="446" customWidth="1"/>
    <col min="1033" max="1035" width="8.1640625" style="446" bestFit="1" customWidth="1"/>
    <col min="1036" max="1038" width="8.1640625" style="446" customWidth="1"/>
    <col min="1039" max="1039" width="7.6640625" style="446" customWidth="1"/>
    <col min="1040" max="1283" width="9.33203125" style="446"/>
    <col min="1284" max="1284" width="30.83203125" style="446" customWidth="1"/>
    <col min="1285" max="1288" width="8.1640625" style="446" customWidth="1"/>
    <col min="1289" max="1291" width="8.1640625" style="446" bestFit="1" customWidth="1"/>
    <col min="1292" max="1294" width="8.1640625" style="446" customWidth="1"/>
    <col min="1295" max="1295" width="7.6640625" style="446" customWidth="1"/>
    <col min="1296" max="1539" width="9.33203125" style="446"/>
    <col min="1540" max="1540" width="30.83203125" style="446" customWidth="1"/>
    <col min="1541" max="1544" width="8.1640625" style="446" customWidth="1"/>
    <col min="1545" max="1547" width="8.1640625" style="446" bestFit="1" customWidth="1"/>
    <col min="1548" max="1550" width="8.1640625" style="446" customWidth="1"/>
    <col min="1551" max="1551" width="7.6640625" style="446" customWidth="1"/>
    <col min="1552" max="1795" width="9.33203125" style="446"/>
    <col min="1796" max="1796" width="30.83203125" style="446" customWidth="1"/>
    <col min="1797" max="1800" width="8.1640625" style="446" customWidth="1"/>
    <col min="1801" max="1803" width="8.1640625" style="446" bestFit="1" customWidth="1"/>
    <col min="1804" max="1806" width="8.1640625" style="446" customWidth="1"/>
    <col min="1807" max="1807" width="7.6640625" style="446" customWidth="1"/>
    <col min="1808" max="2051" width="9.33203125" style="446"/>
    <col min="2052" max="2052" width="30.83203125" style="446" customWidth="1"/>
    <col min="2053" max="2056" width="8.1640625" style="446" customWidth="1"/>
    <col min="2057" max="2059" width="8.1640625" style="446" bestFit="1" customWidth="1"/>
    <col min="2060" max="2062" width="8.1640625" style="446" customWidth="1"/>
    <col min="2063" max="2063" width="7.6640625" style="446" customWidth="1"/>
    <col min="2064" max="2307" width="9.33203125" style="446"/>
    <col min="2308" max="2308" width="30.83203125" style="446" customWidth="1"/>
    <col min="2309" max="2312" width="8.1640625" style="446" customWidth="1"/>
    <col min="2313" max="2315" width="8.1640625" style="446" bestFit="1" customWidth="1"/>
    <col min="2316" max="2318" width="8.1640625" style="446" customWidth="1"/>
    <col min="2319" max="2319" width="7.6640625" style="446" customWidth="1"/>
    <col min="2320" max="2563" width="9.33203125" style="446"/>
    <col min="2564" max="2564" width="30.83203125" style="446" customWidth="1"/>
    <col min="2565" max="2568" width="8.1640625" style="446" customWidth="1"/>
    <col min="2569" max="2571" width="8.1640625" style="446" bestFit="1" customWidth="1"/>
    <col min="2572" max="2574" width="8.1640625" style="446" customWidth="1"/>
    <col min="2575" max="2575" width="7.6640625" style="446" customWidth="1"/>
    <col min="2576" max="2819" width="9.33203125" style="446"/>
    <col min="2820" max="2820" width="30.83203125" style="446" customWidth="1"/>
    <col min="2821" max="2824" width="8.1640625" style="446" customWidth="1"/>
    <col min="2825" max="2827" width="8.1640625" style="446" bestFit="1" customWidth="1"/>
    <col min="2828" max="2830" width="8.1640625" style="446" customWidth="1"/>
    <col min="2831" max="2831" width="7.6640625" style="446" customWidth="1"/>
    <col min="2832" max="3075" width="9.33203125" style="446"/>
    <col min="3076" max="3076" width="30.83203125" style="446" customWidth="1"/>
    <col min="3077" max="3080" width="8.1640625" style="446" customWidth="1"/>
    <col min="3081" max="3083" width="8.1640625" style="446" bestFit="1" customWidth="1"/>
    <col min="3084" max="3086" width="8.1640625" style="446" customWidth="1"/>
    <col min="3087" max="3087" width="7.6640625" style="446" customWidth="1"/>
    <col min="3088" max="3331" width="9.33203125" style="446"/>
    <col min="3332" max="3332" width="30.83203125" style="446" customWidth="1"/>
    <col min="3333" max="3336" width="8.1640625" style="446" customWidth="1"/>
    <col min="3337" max="3339" width="8.1640625" style="446" bestFit="1" customWidth="1"/>
    <col min="3340" max="3342" width="8.1640625" style="446" customWidth="1"/>
    <col min="3343" max="3343" width="7.6640625" style="446" customWidth="1"/>
    <col min="3344" max="3587" width="9.33203125" style="446"/>
    <col min="3588" max="3588" width="30.83203125" style="446" customWidth="1"/>
    <col min="3589" max="3592" width="8.1640625" style="446" customWidth="1"/>
    <col min="3593" max="3595" width="8.1640625" style="446" bestFit="1" customWidth="1"/>
    <col min="3596" max="3598" width="8.1640625" style="446" customWidth="1"/>
    <col min="3599" max="3599" width="7.6640625" style="446" customWidth="1"/>
    <col min="3600" max="3843" width="9.33203125" style="446"/>
    <col min="3844" max="3844" width="30.83203125" style="446" customWidth="1"/>
    <col min="3845" max="3848" width="8.1640625" style="446" customWidth="1"/>
    <col min="3849" max="3851" width="8.1640625" style="446" bestFit="1" customWidth="1"/>
    <col min="3852" max="3854" width="8.1640625" style="446" customWidth="1"/>
    <col min="3855" max="3855" width="7.6640625" style="446" customWidth="1"/>
    <col min="3856" max="4099" width="9.33203125" style="446"/>
    <col min="4100" max="4100" width="30.83203125" style="446" customWidth="1"/>
    <col min="4101" max="4104" width="8.1640625" style="446" customWidth="1"/>
    <col min="4105" max="4107" width="8.1640625" style="446" bestFit="1" customWidth="1"/>
    <col min="4108" max="4110" width="8.1640625" style="446" customWidth="1"/>
    <col min="4111" max="4111" width="7.6640625" style="446" customWidth="1"/>
    <col min="4112" max="4355" width="9.33203125" style="446"/>
    <col min="4356" max="4356" width="30.83203125" style="446" customWidth="1"/>
    <col min="4357" max="4360" width="8.1640625" style="446" customWidth="1"/>
    <col min="4361" max="4363" width="8.1640625" style="446" bestFit="1" customWidth="1"/>
    <col min="4364" max="4366" width="8.1640625" style="446" customWidth="1"/>
    <col min="4367" max="4367" width="7.6640625" style="446" customWidth="1"/>
    <col min="4368" max="4611" width="9.33203125" style="446"/>
    <col min="4612" max="4612" width="30.83203125" style="446" customWidth="1"/>
    <col min="4613" max="4616" width="8.1640625" style="446" customWidth="1"/>
    <col min="4617" max="4619" width="8.1640625" style="446" bestFit="1" customWidth="1"/>
    <col min="4620" max="4622" width="8.1640625" style="446" customWidth="1"/>
    <col min="4623" max="4623" width="7.6640625" style="446" customWidth="1"/>
    <col min="4624" max="4867" width="9.33203125" style="446"/>
    <col min="4868" max="4868" width="30.83203125" style="446" customWidth="1"/>
    <col min="4869" max="4872" width="8.1640625" style="446" customWidth="1"/>
    <col min="4873" max="4875" width="8.1640625" style="446" bestFit="1" customWidth="1"/>
    <col min="4876" max="4878" width="8.1640625" style="446" customWidth="1"/>
    <col min="4879" max="4879" width="7.6640625" style="446" customWidth="1"/>
    <col min="4880" max="5123" width="9.33203125" style="446"/>
    <col min="5124" max="5124" width="30.83203125" style="446" customWidth="1"/>
    <col min="5125" max="5128" width="8.1640625" style="446" customWidth="1"/>
    <col min="5129" max="5131" width="8.1640625" style="446" bestFit="1" customWidth="1"/>
    <col min="5132" max="5134" width="8.1640625" style="446" customWidth="1"/>
    <col min="5135" max="5135" width="7.6640625" style="446" customWidth="1"/>
    <col min="5136" max="5379" width="9.33203125" style="446"/>
    <col min="5380" max="5380" width="30.83203125" style="446" customWidth="1"/>
    <col min="5381" max="5384" width="8.1640625" style="446" customWidth="1"/>
    <col min="5385" max="5387" width="8.1640625" style="446" bestFit="1" customWidth="1"/>
    <col min="5388" max="5390" width="8.1640625" style="446" customWidth="1"/>
    <col min="5391" max="5391" width="7.6640625" style="446" customWidth="1"/>
    <col min="5392" max="5635" width="9.33203125" style="446"/>
    <col min="5636" max="5636" width="30.83203125" style="446" customWidth="1"/>
    <col min="5637" max="5640" width="8.1640625" style="446" customWidth="1"/>
    <col min="5641" max="5643" width="8.1640625" style="446" bestFit="1" customWidth="1"/>
    <col min="5644" max="5646" width="8.1640625" style="446" customWidth="1"/>
    <col min="5647" max="5647" width="7.6640625" style="446" customWidth="1"/>
    <col min="5648" max="5891" width="9.33203125" style="446"/>
    <col min="5892" max="5892" width="30.83203125" style="446" customWidth="1"/>
    <col min="5893" max="5896" width="8.1640625" style="446" customWidth="1"/>
    <col min="5897" max="5899" width="8.1640625" style="446" bestFit="1" customWidth="1"/>
    <col min="5900" max="5902" width="8.1640625" style="446" customWidth="1"/>
    <col min="5903" max="5903" width="7.6640625" style="446" customWidth="1"/>
    <col min="5904" max="6147" width="9.33203125" style="446"/>
    <col min="6148" max="6148" width="30.83203125" style="446" customWidth="1"/>
    <col min="6149" max="6152" width="8.1640625" style="446" customWidth="1"/>
    <col min="6153" max="6155" width="8.1640625" style="446" bestFit="1" customWidth="1"/>
    <col min="6156" max="6158" width="8.1640625" style="446" customWidth="1"/>
    <col min="6159" max="6159" width="7.6640625" style="446" customWidth="1"/>
    <col min="6160" max="6403" width="9.33203125" style="446"/>
    <col min="6404" max="6404" width="30.83203125" style="446" customWidth="1"/>
    <col min="6405" max="6408" width="8.1640625" style="446" customWidth="1"/>
    <col min="6409" max="6411" width="8.1640625" style="446" bestFit="1" customWidth="1"/>
    <col min="6412" max="6414" width="8.1640625" style="446" customWidth="1"/>
    <col min="6415" max="6415" width="7.6640625" style="446" customWidth="1"/>
    <col min="6416" max="6659" width="9.33203125" style="446"/>
    <col min="6660" max="6660" width="30.83203125" style="446" customWidth="1"/>
    <col min="6661" max="6664" width="8.1640625" style="446" customWidth="1"/>
    <col min="6665" max="6667" width="8.1640625" style="446" bestFit="1" customWidth="1"/>
    <col min="6668" max="6670" width="8.1640625" style="446" customWidth="1"/>
    <col min="6671" max="6671" width="7.6640625" style="446" customWidth="1"/>
    <col min="6672" max="6915" width="9.33203125" style="446"/>
    <col min="6916" max="6916" width="30.83203125" style="446" customWidth="1"/>
    <col min="6917" max="6920" width="8.1640625" style="446" customWidth="1"/>
    <col min="6921" max="6923" width="8.1640625" style="446" bestFit="1" customWidth="1"/>
    <col min="6924" max="6926" width="8.1640625" style="446" customWidth="1"/>
    <col min="6927" max="6927" width="7.6640625" style="446" customWidth="1"/>
    <col min="6928" max="7171" width="9.33203125" style="446"/>
    <col min="7172" max="7172" width="30.83203125" style="446" customWidth="1"/>
    <col min="7173" max="7176" width="8.1640625" style="446" customWidth="1"/>
    <col min="7177" max="7179" width="8.1640625" style="446" bestFit="1" customWidth="1"/>
    <col min="7180" max="7182" width="8.1640625" style="446" customWidth="1"/>
    <col min="7183" max="7183" width="7.6640625" style="446" customWidth="1"/>
    <col min="7184" max="7427" width="9.33203125" style="446"/>
    <col min="7428" max="7428" width="30.83203125" style="446" customWidth="1"/>
    <col min="7429" max="7432" width="8.1640625" style="446" customWidth="1"/>
    <col min="7433" max="7435" width="8.1640625" style="446" bestFit="1" customWidth="1"/>
    <col min="7436" max="7438" width="8.1640625" style="446" customWidth="1"/>
    <col min="7439" max="7439" width="7.6640625" style="446" customWidth="1"/>
    <col min="7440" max="7683" width="9.33203125" style="446"/>
    <col min="7684" max="7684" width="30.83203125" style="446" customWidth="1"/>
    <col min="7685" max="7688" width="8.1640625" style="446" customWidth="1"/>
    <col min="7689" max="7691" width="8.1640625" style="446" bestFit="1" customWidth="1"/>
    <col min="7692" max="7694" width="8.1640625" style="446" customWidth="1"/>
    <col min="7695" max="7695" width="7.6640625" style="446" customWidth="1"/>
    <col min="7696" max="7939" width="9.33203125" style="446"/>
    <col min="7940" max="7940" width="30.83203125" style="446" customWidth="1"/>
    <col min="7941" max="7944" width="8.1640625" style="446" customWidth="1"/>
    <col min="7945" max="7947" width="8.1640625" style="446" bestFit="1" customWidth="1"/>
    <col min="7948" max="7950" width="8.1640625" style="446" customWidth="1"/>
    <col min="7951" max="7951" width="7.6640625" style="446" customWidth="1"/>
    <col min="7952" max="8195" width="9.33203125" style="446"/>
    <col min="8196" max="8196" width="30.83203125" style="446" customWidth="1"/>
    <col min="8197" max="8200" width="8.1640625" style="446" customWidth="1"/>
    <col min="8201" max="8203" width="8.1640625" style="446" bestFit="1" customWidth="1"/>
    <col min="8204" max="8206" width="8.1640625" style="446" customWidth="1"/>
    <col min="8207" max="8207" width="7.6640625" style="446" customWidth="1"/>
    <col min="8208" max="8451" width="9.33203125" style="446"/>
    <col min="8452" max="8452" width="30.83203125" style="446" customWidth="1"/>
    <col min="8453" max="8456" width="8.1640625" style="446" customWidth="1"/>
    <col min="8457" max="8459" width="8.1640625" style="446" bestFit="1" customWidth="1"/>
    <col min="8460" max="8462" width="8.1640625" style="446" customWidth="1"/>
    <col min="8463" max="8463" width="7.6640625" style="446" customWidth="1"/>
    <col min="8464" max="8707" width="9.33203125" style="446"/>
    <col min="8708" max="8708" width="30.83203125" style="446" customWidth="1"/>
    <col min="8709" max="8712" width="8.1640625" style="446" customWidth="1"/>
    <col min="8713" max="8715" width="8.1640625" style="446" bestFit="1" customWidth="1"/>
    <col min="8716" max="8718" width="8.1640625" style="446" customWidth="1"/>
    <col min="8719" max="8719" width="7.6640625" style="446" customWidth="1"/>
    <col min="8720" max="8963" width="9.33203125" style="446"/>
    <col min="8964" max="8964" width="30.83203125" style="446" customWidth="1"/>
    <col min="8965" max="8968" width="8.1640625" style="446" customWidth="1"/>
    <col min="8969" max="8971" width="8.1640625" style="446" bestFit="1" customWidth="1"/>
    <col min="8972" max="8974" width="8.1640625" style="446" customWidth="1"/>
    <col min="8975" max="8975" width="7.6640625" style="446" customWidth="1"/>
    <col min="8976" max="9219" width="9.33203125" style="446"/>
    <col min="9220" max="9220" width="30.83203125" style="446" customWidth="1"/>
    <col min="9221" max="9224" width="8.1640625" style="446" customWidth="1"/>
    <col min="9225" max="9227" width="8.1640625" style="446" bestFit="1" customWidth="1"/>
    <col min="9228" max="9230" width="8.1640625" style="446" customWidth="1"/>
    <col min="9231" max="9231" width="7.6640625" style="446" customWidth="1"/>
    <col min="9232" max="9475" width="9.33203125" style="446"/>
    <col min="9476" max="9476" width="30.83203125" style="446" customWidth="1"/>
    <col min="9477" max="9480" width="8.1640625" style="446" customWidth="1"/>
    <col min="9481" max="9483" width="8.1640625" style="446" bestFit="1" customWidth="1"/>
    <col min="9484" max="9486" width="8.1640625" style="446" customWidth="1"/>
    <col min="9487" max="9487" width="7.6640625" style="446" customWidth="1"/>
    <col min="9488" max="9731" width="9.33203125" style="446"/>
    <col min="9732" max="9732" width="30.83203125" style="446" customWidth="1"/>
    <col min="9733" max="9736" width="8.1640625" style="446" customWidth="1"/>
    <col min="9737" max="9739" width="8.1640625" style="446" bestFit="1" customWidth="1"/>
    <col min="9740" max="9742" width="8.1640625" style="446" customWidth="1"/>
    <col min="9743" max="9743" width="7.6640625" style="446" customWidth="1"/>
    <col min="9744" max="9987" width="9.33203125" style="446"/>
    <col min="9988" max="9988" width="30.83203125" style="446" customWidth="1"/>
    <col min="9989" max="9992" width="8.1640625" style="446" customWidth="1"/>
    <col min="9993" max="9995" width="8.1640625" style="446" bestFit="1" customWidth="1"/>
    <col min="9996" max="9998" width="8.1640625" style="446" customWidth="1"/>
    <col min="9999" max="9999" width="7.6640625" style="446" customWidth="1"/>
    <col min="10000" max="10243" width="9.33203125" style="446"/>
    <col min="10244" max="10244" width="30.83203125" style="446" customWidth="1"/>
    <col min="10245" max="10248" width="8.1640625" style="446" customWidth="1"/>
    <col min="10249" max="10251" width="8.1640625" style="446" bestFit="1" customWidth="1"/>
    <col min="10252" max="10254" width="8.1640625" style="446" customWidth="1"/>
    <col min="10255" max="10255" width="7.6640625" style="446" customWidth="1"/>
    <col min="10256" max="10499" width="9.33203125" style="446"/>
    <col min="10500" max="10500" width="30.83203125" style="446" customWidth="1"/>
    <col min="10501" max="10504" width="8.1640625" style="446" customWidth="1"/>
    <col min="10505" max="10507" width="8.1640625" style="446" bestFit="1" customWidth="1"/>
    <col min="10508" max="10510" width="8.1640625" style="446" customWidth="1"/>
    <col min="10511" max="10511" width="7.6640625" style="446" customWidth="1"/>
    <col min="10512" max="10755" width="9.33203125" style="446"/>
    <col min="10756" max="10756" width="30.83203125" style="446" customWidth="1"/>
    <col min="10757" max="10760" width="8.1640625" style="446" customWidth="1"/>
    <col min="10761" max="10763" width="8.1640625" style="446" bestFit="1" customWidth="1"/>
    <col min="10764" max="10766" width="8.1640625" style="446" customWidth="1"/>
    <col min="10767" max="10767" width="7.6640625" style="446" customWidth="1"/>
    <col min="10768" max="11011" width="9.33203125" style="446"/>
    <col min="11012" max="11012" width="30.83203125" style="446" customWidth="1"/>
    <col min="11013" max="11016" width="8.1640625" style="446" customWidth="1"/>
    <col min="11017" max="11019" width="8.1640625" style="446" bestFit="1" customWidth="1"/>
    <col min="11020" max="11022" width="8.1640625" style="446" customWidth="1"/>
    <col min="11023" max="11023" width="7.6640625" style="446" customWidth="1"/>
    <col min="11024" max="11267" width="9.33203125" style="446"/>
    <col min="11268" max="11268" width="30.83203125" style="446" customWidth="1"/>
    <col min="11269" max="11272" width="8.1640625" style="446" customWidth="1"/>
    <col min="11273" max="11275" width="8.1640625" style="446" bestFit="1" customWidth="1"/>
    <col min="11276" max="11278" width="8.1640625" style="446" customWidth="1"/>
    <col min="11279" max="11279" width="7.6640625" style="446" customWidth="1"/>
    <col min="11280" max="11523" width="9.33203125" style="446"/>
    <col min="11524" max="11524" width="30.83203125" style="446" customWidth="1"/>
    <col min="11525" max="11528" width="8.1640625" style="446" customWidth="1"/>
    <col min="11529" max="11531" width="8.1640625" style="446" bestFit="1" customWidth="1"/>
    <col min="11532" max="11534" width="8.1640625" style="446" customWidth="1"/>
    <col min="11535" max="11535" width="7.6640625" style="446" customWidth="1"/>
    <col min="11536" max="11779" width="9.33203125" style="446"/>
    <col min="11780" max="11780" width="30.83203125" style="446" customWidth="1"/>
    <col min="11781" max="11784" width="8.1640625" style="446" customWidth="1"/>
    <col min="11785" max="11787" width="8.1640625" style="446" bestFit="1" customWidth="1"/>
    <col min="11788" max="11790" width="8.1640625" style="446" customWidth="1"/>
    <col min="11791" max="11791" width="7.6640625" style="446" customWidth="1"/>
    <col min="11792" max="12035" width="9.33203125" style="446"/>
    <col min="12036" max="12036" width="30.83203125" style="446" customWidth="1"/>
    <col min="12037" max="12040" width="8.1640625" style="446" customWidth="1"/>
    <col min="12041" max="12043" width="8.1640625" style="446" bestFit="1" customWidth="1"/>
    <col min="12044" max="12046" width="8.1640625" style="446" customWidth="1"/>
    <col min="12047" max="12047" width="7.6640625" style="446" customWidth="1"/>
    <col min="12048" max="12291" width="9.33203125" style="446"/>
    <col min="12292" max="12292" width="30.83203125" style="446" customWidth="1"/>
    <col min="12293" max="12296" width="8.1640625" style="446" customWidth="1"/>
    <col min="12297" max="12299" width="8.1640625" style="446" bestFit="1" customWidth="1"/>
    <col min="12300" max="12302" width="8.1640625" style="446" customWidth="1"/>
    <col min="12303" max="12303" width="7.6640625" style="446" customWidth="1"/>
    <col min="12304" max="12547" width="9.33203125" style="446"/>
    <col min="12548" max="12548" width="30.83203125" style="446" customWidth="1"/>
    <col min="12549" max="12552" width="8.1640625" style="446" customWidth="1"/>
    <col min="12553" max="12555" width="8.1640625" style="446" bestFit="1" customWidth="1"/>
    <col min="12556" max="12558" width="8.1640625" style="446" customWidth="1"/>
    <col min="12559" max="12559" width="7.6640625" style="446" customWidth="1"/>
    <col min="12560" max="12803" width="9.33203125" style="446"/>
    <col min="12804" max="12804" width="30.83203125" style="446" customWidth="1"/>
    <col min="12805" max="12808" width="8.1640625" style="446" customWidth="1"/>
    <col min="12809" max="12811" width="8.1640625" style="446" bestFit="1" customWidth="1"/>
    <col min="12812" max="12814" width="8.1640625" style="446" customWidth="1"/>
    <col min="12815" max="12815" width="7.6640625" style="446" customWidth="1"/>
    <col min="12816" max="13059" width="9.33203125" style="446"/>
    <col min="13060" max="13060" width="30.83203125" style="446" customWidth="1"/>
    <col min="13061" max="13064" width="8.1640625" style="446" customWidth="1"/>
    <col min="13065" max="13067" width="8.1640625" style="446" bestFit="1" customWidth="1"/>
    <col min="13068" max="13070" width="8.1640625" style="446" customWidth="1"/>
    <col min="13071" max="13071" width="7.6640625" style="446" customWidth="1"/>
    <col min="13072" max="13315" width="9.33203125" style="446"/>
    <col min="13316" max="13316" width="30.83203125" style="446" customWidth="1"/>
    <col min="13317" max="13320" width="8.1640625" style="446" customWidth="1"/>
    <col min="13321" max="13323" width="8.1640625" style="446" bestFit="1" customWidth="1"/>
    <col min="13324" max="13326" width="8.1640625" style="446" customWidth="1"/>
    <col min="13327" max="13327" width="7.6640625" style="446" customWidth="1"/>
    <col min="13328" max="13571" width="9.33203125" style="446"/>
    <col min="13572" max="13572" width="30.83203125" style="446" customWidth="1"/>
    <col min="13573" max="13576" width="8.1640625" style="446" customWidth="1"/>
    <col min="13577" max="13579" width="8.1640625" style="446" bestFit="1" customWidth="1"/>
    <col min="13580" max="13582" width="8.1640625" style="446" customWidth="1"/>
    <col min="13583" max="13583" width="7.6640625" style="446" customWidth="1"/>
    <col min="13584" max="13827" width="9.33203125" style="446"/>
    <col min="13828" max="13828" width="30.83203125" style="446" customWidth="1"/>
    <col min="13829" max="13832" width="8.1640625" style="446" customWidth="1"/>
    <col min="13833" max="13835" width="8.1640625" style="446" bestFit="1" customWidth="1"/>
    <col min="13836" max="13838" width="8.1640625" style="446" customWidth="1"/>
    <col min="13839" max="13839" width="7.6640625" style="446" customWidth="1"/>
    <col min="13840" max="14083" width="9.33203125" style="446"/>
    <col min="14084" max="14084" width="30.83203125" style="446" customWidth="1"/>
    <col min="14085" max="14088" width="8.1640625" style="446" customWidth="1"/>
    <col min="14089" max="14091" width="8.1640625" style="446" bestFit="1" customWidth="1"/>
    <col min="14092" max="14094" width="8.1640625" style="446" customWidth="1"/>
    <col min="14095" max="14095" width="7.6640625" style="446" customWidth="1"/>
    <col min="14096" max="14339" width="9.33203125" style="446"/>
    <col min="14340" max="14340" width="30.83203125" style="446" customWidth="1"/>
    <col min="14341" max="14344" width="8.1640625" style="446" customWidth="1"/>
    <col min="14345" max="14347" width="8.1640625" style="446" bestFit="1" customWidth="1"/>
    <col min="14348" max="14350" width="8.1640625" style="446" customWidth="1"/>
    <col min="14351" max="14351" width="7.6640625" style="446" customWidth="1"/>
    <col min="14352" max="14595" width="9.33203125" style="446"/>
    <col min="14596" max="14596" width="30.83203125" style="446" customWidth="1"/>
    <col min="14597" max="14600" width="8.1640625" style="446" customWidth="1"/>
    <col min="14601" max="14603" width="8.1640625" style="446" bestFit="1" customWidth="1"/>
    <col min="14604" max="14606" width="8.1640625" style="446" customWidth="1"/>
    <col min="14607" max="14607" width="7.6640625" style="446" customWidth="1"/>
    <col min="14608" max="14851" width="9.33203125" style="446"/>
    <col min="14852" max="14852" width="30.83203125" style="446" customWidth="1"/>
    <col min="14853" max="14856" width="8.1640625" style="446" customWidth="1"/>
    <col min="14857" max="14859" width="8.1640625" style="446" bestFit="1" customWidth="1"/>
    <col min="14860" max="14862" width="8.1640625" style="446" customWidth="1"/>
    <col min="14863" max="14863" width="7.6640625" style="446" customWidth="1"/>
    <col min="14864" max="15107" width="9.33203125" style="446"/>
    <col min="15108" max="15108" width="30.83203125" style="446" customWidth="1"/>
    <col min="15109" max="15112" width="8.1640625" style="446" customWidth="1"/>
    <col min="15113" max="15115" width="8.1640625" style="446" bestFit="1" customWidth="1"/>
    <col min="15116" max="15118" width="8.1640625" style="446" customWidth="1"/>
    <col min="15119" max="15119" width="7.6640625" style="446" customWidth="1"/>
    <col min="15120" max="15363" width="9.33203125" style="446"/>
    <col min="15364" max="15364" width="30.83203125" style="446" customWidth="1"/>
    <col min="15365" max="15368" width="8.1640625" style="446" customWidth="1"/>
    <col min="15369" max="15371" width="8.1640625" style="446" bestFit="1" customWidth="1"/>
    <col min="15372" max="15374" width="8.1640625" style="446" customWidth="1"/>
    <col min="15375" max="15375" width="7.6640625" style="446" customWidth="1"/>
    <col min="15376" max="15619" width="9.33203125" style="446"/>
    <col min="15620" max="15620" width="30.83203125" style="446" customWidth="1"/>
    <col min="15621" max="15624" width="8.1640625" style="446" customWidth="1"/>
    <col min="15625" max="15627" width="8.1640625" style="446" bestFit="1" customWidth="1"/>
    <col min="15628" max="15630" width="8.1640625" style="446" customWidth="1"/>
    <col min="15631" max="15631" width="7.6640625" style="446" customWidth="1"/>
    <col min="15632" max="15875" width="9.33203125" style="446"/>
    <col min="15876" max="15876" width="30.83203125" style="446" customWidth="1"/>
    <col min="15877" max="15880" width="8.1640625" style="446" customWidth="1"/>
    <col min="15881" max="15883" width="8.1640625" style="446" bestFit="1" customWidth="1"/>
    <col min="15884" max="15886" width="8.1640625" style="446" customWidth="1"/>
    <col min="15887" max="15887" width="7.6640625" style="446" customWidth="1"/>
    <col min="15888" max="16131" width="9.33203125" style="446"/>
    <col min="16132" max="16132" width="30.83203125" style="446" customWidth="1"/>
    <col min="16133" max="16136" width="8.1640625" style="446" customWidth="1"/>
    <col min="16137" max="16139" width="8.1640625" style="446" bestFit="1" customWidth="1"/>
    <col min="16140" max="16142" width="8.1640625" style="446" customWidth="1"/>
    <col min="16143" max="16143" width="7.6640625" style="446" customWidth="1"/>
    <col min="16144" max="16384" width="9.33203125" style="446"/>
  </cols>
  <sheetData>
    <row r="1" spans="1:22" ht="11.1" customHeight="1">
      <c r="A1" s="473" t="s">
        <v>481</v>
      </c>
      <c r="B1" s="473"/>
      <c r="C1" s="473"/>
      <c r="D1" s="473"/>
      <c r="E1" s="473"/>
      <c r="F1" s="473"/>
      <c r="G1" s="473"/>
      <c r="H1" s="473"/>
      <c r="I1" s="472"/>
      <c r="J1" s="472"/>
      <c r="K1" s="472"/>
      <c r="L1" s="471"/>
      <c r="M1" s="471"/>
      <c r="N1" s="471"/>
      <c r="O1" s="471"/>
    </row>
    <row r="2" spans="1:22" ht="13.5" customHeight="1">
      <c r="A2" s="473" t="s">
        <v>480</v>
      </c>
      <c r="B2" s="473"/>
      <c r="C2" s="473"/>
      <c r="D2" s="473"/>
      <c r="E2" s="473"/>
      <c r="F2" s="473"/>
      <c r="G2" s="473"/>
      <c r="H2" s="473"/>
      <c r="I2" s="472"/>
      <c r="J2" s="472"/>
      <c r="K2" s="472"/>
      <c r="L2" s="471"/>
      <c r="M2" s="471"/>
      <c r="N2" s="471"/>
      <c r="O2" s="471"/>
    </row>
    <row r="3" spans="1:22" ht="12" customHeight="1">
      <c r="A3" s="473" t="s">
        <v>542</v>
      </c>
      <c r="B3" s="473"/>
      <c r="C3" s="473"/>
      <c r="D3" s="473"/>
      <c r="E3" s="473"/>
      <c r="F3" s="473"/>
      <c r="G3" s="473"/>
      <c r="H3" s="473"/>
      <c r="I3" s="472"/>
      <c r="J3" s="472"/>
      <c r="K3" s="472"/>
      <c r="L3" s="471"/>
      <c r="M3" s="471"/>
      <c r="N3" s="471"/>
      <c r="O3" s="471"/>
    </row>
    <row r="4" spans="1:22">
      <c r="A4" s="470"/>
      <c r="B4" s="470"/>
      <c r="C4" s="470"/>
      <c r="D4" s="470"/>
      <c r="E4" s="470"/>
      <c r="F4" s="470"/>
      <c r="G4" s="470"/>
      <c r="H4" s="470"/>
      <c r="I4" s="468"/>
      <c r="J4" s="468"/>
      <c r="L4" s="468"/>
      <c r="M4" s="469"/>
      <c r="N4" s="468"/>
      <c r="O4" s="468"/>
    </row>
    <row r="5" spans="1:22" s="465" customFormat="1" ht="16.5" customHeight="1">
      <c r="A5" s="467" t="s">
        <v>479</v>
      </c>
      <c r="B5" s="467">
        <v>2013</v>
      </c>
      <c r="C5" s="467">
        <v>2012</v>
      </c>
      <c r="D5" s="467">
        <v>2011</v>
      </c>
      <c r="E5" s="467">
        <v>2010</v>
      </c>
      <c r="F5" s="467">
        <v>2009</v>
      </c>
      <c r="G5" s="467">
        <v>2008</v>
      </c>
      <c r="H5" s="467">
        <v>2007</v>
      </c>
      <c r="I5" s="467">
        <v>2006</v>
      </c>
      <c r="J5" s="467">
        <v>2005</v>
      </c>
      <c r="K5" s="467">
        <v>2004</v>
      </c>
      <c r="L5" s="467">
        <v>2003</v>
      </c>
      <c r="M5" s="467">
        <v>2002</v>
      </c>
      <c r="N5" s="467">
        <v>2001</v>
      </c>
      <c r="O5" s="466"/>
      <c r="P5" s="447"/>
      <c r="Q5" s="447"/>
      <c r="R5" s="447"/>
      <c r="S5" s="447"/>
      <c r="T5" s="447"/>
      <c r="U5" s="447"/>
      <c r="V5" s="447"/>
    </row>
    <row r="6" spans="1:22">
      <c r="A6" s="464" t="s">
        <v>20</v>
      </c>
      <c r="B6" s="463">
        <f t="shared" ref="B6:N6" si="0">(B8+B9+B11)</f>
        <v>18218</v>
      </c>
      <c r="C6" s="463">
        <f t="shared" si="0"/>
        <v>18835</v>
      </c>
      <c r="D6" s="463">
        <f t="shared" si="0"/>
        <v>18677</v>
      </c>
      <c r="E6" s="463">
        <f t="shared" si="0"/>
        <v>17603</v>
      </c>
      <c r="F6" s="463">
        <f t="shared" si="0"/>
        <v>25337</v>
      </c>
      <c r="G6" s="463">
        <f t="shared" si="0"/>
        <v>23686</v>
      </c>
      <c r="H6" s="463">
        <f t="shared" si="0"/>
        <v>22342</v>
      </c>
      <c r="I6" s="463">
        <f t="shared" si="0"/>
        <v>20491</v>
      </c>
      <c r="J6" s="463">
        <f t="shared" si="0"/>
        <v>20466</v>
      </c>
      <c r="K6" s="463">
        <f t="shared" si="0"/>
        <v>22057</v>
      </c>
      <c r="L6" s="463">
        <f t="shared" si="0"/>
        <v>21851</v>
      </c>
      <c r="M6" s="463">
        <f t="shared" si="0"/>
        <v>27746</v>
      </c>
      <c r="N6" s="463">
        <f t="shared" si="0"/>
        <v>25436</v>
      </c>
      <c r="O6" s="462"/>
    </row>
    <row r="7" spans="1:22">
      <c r="A7" s="456" t="s">
        <v>59</v>
      </c>
      <c r="B7" s="461"/>
      <c r="C7" s="461"/>
      <c r="D7" s="461"/>
      <c r="E7" s="461"/>
      <c r="F7" s="461"/>
      <c r="G7" s="461"/>
      <c r="H7" s="460"/>
      <c r="I7" s="460"/>
      <c r="J7" s="460"/>
      <c r="K7" s="460"/>
      <c r="L7" s="460"/>
      <c r="M7" s="460"/>
      <c r="N7" s="460"/>
      <c r="O7" s="459"/>
    </row>
    <row r="8" spans="1:22">
      <c r="A8" s="457" t="s">
        <v>211</v>
      </c>
      <c r="B8" s="304">
        <v>7827</v>
      </c>
      <c r="C8" s="304">
        <v>7963</v>
      </c>
      <c r="D8" s="304">
        <v>7837</v>
      </c>
      <c r="E8" s="304">
        <v>7607</v>
      </c>
      <c r="F8" s="454">
        <v>11283</v>
      </c>
      <c r="G8" s="454">
        <v>10703</v>
      </c>
      <c r="H8" s="454">
        <v>10293</v>
      </c>
      <c r="I8" s="454">
        <v>9490</v>
      </c>
      <c r="J8" s="454">
        <v>9452</v>
      </c>
      <c r="K8" s="454">
        <v>10486</v>
      </c>
      <c r="L8" s="454">
        <v>10858</v>
      </c>
      <c r="M8" s="454">
        <v>13891</v>
      </c>
      <c r="N8" s="454">
        <v>12547</v>
      </c>
      <c r="O8" s="458"/>
    </row>
    <row r="9" spans="1:22">
      <c r="A9" s="457" t="s">
        <v>251</v>
      </c>
      <c r="B9" s="455">
        <v>8496</v>
      </c>
      <c r="C9" s="454">
        <v>9005</v>
      </c>
      <c r="D9" s="455">
        <v>8865</v>
      </c>
      <c r="E9" s="454">
        <v>8391</v>
      </c>
      <c r="F9" s="454">
        <v>11753</v>
      </c>
      <c r="G9" s="454">
        <v>10916</v>
      </c>
      <c r="H9" s="434">
        <v>9735</v>
      </c>
      <c r="I9" s="434">
        <v>8999</v>
      </c>
      <c r="J9" s="434">
        <v>9168</v>
      </c>
      <c r="K9" s="434">
        <v>10144</v>
      </c>
      <c r="L9" s="434">
        <v>9979</v>
      </c>
      <c r="M9" s="434">
        <v>12779</v>
      </c>
      <c r="N9" s="434">
        <v>12077</v>
      </c>
      <c r="O9" s="449"/>
    </row>
    <row r="10" spans="1:22">
      <c r="A10" s="456"/>
      <c r="B10" s="455"/>
      <c r="C10" s="454"/>
      <c r="D10" s="455"/>
      <c r="E10" s="454"/>
      <c r="F10" s="454"/>
      <c r="G10" s="454"/>
      <c r="H10" s="453"/>
      <c r="I10" s="453"/>
      <c r="J10" s="453"/>
      <c r="K10" s="453"/>
      <c r="L10" s="453"/>
      <c r="M10" s="453"/>
      <c r="N10" s="452"/>
      <c r="O10" s="452"/>
    </row>
    <row r="11" spans="1:22">
      <c r="A11" s="451" t="s">
        <v>427</v>
      </c>
      <c r="B11" s="450">
        <v>1895</v>
      </c>
      <c r="C11" s="433">
        <v>1867</v>
      </c>
      <c r="D11" s="450">
        <v>1975</v>
      </c>
      <c r="E11" s="433">
        <v>1605</v>
      </c>
      <c r="F11" s="433">
        <v>2301</v>
      </c>
      <c r="G11" s="433">
        <v>2067</v>
      </c>
      <c r="H11" s="433">
        <v>2314</v>
      </c>
      <c r="I11" s="433">
        <v>2002</v>
      </c>
      <c r="J11" s="433">
        <v>1846</v>
      </c>
      <c r="K11" s="433">
        <v>1427</v>
      </c>
      <c r="L11" s="433">
        <v>1014</v>
      </c>
      <c r="M11" s="433">
        <v>1076</v>
      </c>
      <c r="N11" s="433">
        <v>812</v>
      </c>
      <c r="O11" s="449"/>
    </row>
    <row r="12" spans="1:22">
      <c r="O12" s="448"/>
    </row>
    <row r="13" spans="1:22">
      <c r="I13" s="447"/>
      <c r="J13" s="447"/>
      <c r="O13" s="447"/>
    </row>
    <row r="14" spans="1:22">
      <c r="I14" s="447"/>
      <c r="J14" s="447"/>
      <c r="O14" s="447"/>
    </row>
    <row r="15" spans="1:22">
      <c r="I15" s="447"/>
      <c r="J15" s="447"/>
      <c r="O15" s="447"/>
    </row>
    <row r="16" spans="1:22">
      <c r="I16" s="447"/>
      <c r="J16" s="447"/>
      <c r="O16" s="447"/>
    </row>
    <row r="17" spans="9:15">
      <c r="I17" s="447"/>
      <c r="J17" s="447"/>
      <c r="O17" s="447"/>
    </row>
    <row r="18" spans="9:15">
      <c r="I18" s="447"/>
      <c r="J18" s="447"/>
      <c r="O18" s="447"/>
    </row>
    <row r="19" spans="9:15">
      <c r="I19" s="447"/>
      <c r="J19" s="447"/>
      <c r="O19" s="447"/>
    </row>
    <row r="20" spans="9:15">
      <c r="I20" s="447"/>
      <c r="J20" s="447"/>
      <c r="O20" s="447"/>
    </row>
    <row r="21" spans="9:15">
      <c r="I21" s="447"/>
      <c r="J21" s="447"/>
      <c r="O21" s="447"/>
    </row>
    <row r="22" spans="9:15">
      <c r="I22" s="447"/>
      <c r="J22" s="447"/>
      <c r="O22" s="447"/>
    </row>
    <row r="23" spans="9:15">
      <c r="I23" s="447"/>
      <c r="J23" s="447"/>
      <c r="O23" s="447"/>
    </row>
    <row r="24" spans="9:15">
      <c r="I24" s="447"/>
      <c r="J24" s="447"/>
      <c r="O24" s="447"/>
    </row>
    <row r="25" spans="9:15">
      <c r="I25" s="447"/>
      <c r="J25" s="447"/>
      <c r="O25" s="447"/>
    </row>
    <row r="26" spans="9:15">
      <c r="I26" s="447"/>
      <c r="J26" s="447"/>
      <c r="O26" s="447"/>
    </row>
    <row r="27" spans="9:15">
      <c r="I27" s="447"/>
      <c r="J27" s="447"/>
      <c r="O27" s="447"/>
    </row>
    <row r="28" spans="9:15">
      <c r="I28" s="447"/>
      <c r="J28" s="447"/>
      <c r="O28" s="447"/>
    </row>
    <row r="29" spans="9:15">
      <c r="I29" s="447"/>
      <c r="J29" s="447"/>
      <c r="O29" s="447"/>
    </row>
    <row r="30" spans="9:15">
      <c r="I30" s="447"/>
      <c r="J30" s="447"/>
      <c r="O30" s="447"/>
    </row>
    <row r="31" spans="9:15">
      <c r="I31" s="447"/>
      <c r="J31" s="447"/>
      <c r="O31" s="447"/>
    </row>
    <row r="32" spans="9:15">
      <c r="I32" s="447"/>
      <c r="J32" s="447"/>
      <c r="O32" s="447"/>
    </row>
    <row r="33" spans="9:15">
      <c r="I33" s="447"/>
      <c r="J33" s="447"/>
      <c r="O33" s="447"/>
    </row>
    <row r="34" spans="9:15">
      <c r="I34" s="447"/>
      <c r="J34" s="447"/>
      <c r="O34" s="447"/>
    </row>
    <row r="35" spans="9:15">
      <c r="I35" s="447"/>
      <c r="J35" s="447"/>
      <c r="O35" s="447"/>
    </row>
    <row r="36" spans="9:15">
      <c r="I36" s="447"/>
      <c r="J36" s="447"/>
      <c r="O36" s="447"/>
    </row>
    <row r="37" spans="9:15">
      <c r="I37" s="447"/>
      <c r="J37" s="447"/>
      <c r="O37" s="447"/>
    </row>
    <row r="38" spans="9:15">
      <c r="I38" s="447"/>
      <c r="J38" s="447"/>
      <c r="O38" s="447"/>
    </row>
    <row r="39" spans="9:15">
      <c r="I39" s="447"/>
      <c r="J39" s="447"/>
      <c r="O39" s="447"/>
    </row>
    <row r="40" spans="9:15">
      <c r="I40" s="447"/>
      <c r="J40" s="447"/>
      <c r="O40" s="447"/>
    </row>
  </sheetData>
  <pageMargins left="0.63" right="0.46" top="0.75" bottom="0.75" header="0.3" footer="0.3"/>
  <pageSetup firstPageNumber="30" orientation="portrait" useFirstPageNumber="1" verticalDpi="597" r:id="rId1"/>
  <headerFooter>
    <oddFooter>&amp;C&amp;P of 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0"/>
  <sheetViews>
    <sheetView showGridLines="0" zoomScaleNormal="100" workbookViewId="0">
      <selection activeCell="P1" sqref="P1"/>
    </sheetView>
  </sheetViews>
  <sheetFormatPr defaultRowHeight="11.25"/>
  <cols>
    <col min="1" max="1" width="18" style="474" customWidth="1"/>
    <col min="2" max="8" width="8.1640625" style="474" customWidth="1"/>
    <col min="9" max="11" width="7.83203125" style="474" customWidth="1"/>
    <col min="12" max="14" width="7.83203125" style="474" hidden="1" customWidth="1"/>
    <col min="15" max="16384" width="9.33203125" style="474"/>
  </cols>
  <sheetData>
    <row r="1" spans="1:20">
      <c r="A1" s="504" t="s">
        <v>497</v>
      </c>
      <c r="B1" s="504"/>
      <c r="C1" s="504"/>
      <c r="D1" s="504"/>
      <c r="E1" s="504"/>
      <c r="F1" s="504"/>
      <c r="G1" s="504"/>
      <c r="H1" s="500"/>
      <c r="I1" s="500"/>
      <c r="J1" s="502"/>
      <c r="K1" s="500"/>
      <c r="L1" s="501"/>
      <c r="M1" s="500"/>
      <c r="N1" s="500"/>
    </row>
    <row r="2" spans="1:20" ht="13.5" customHeight="1">
      <c r="A2" s="504" t="s">
        <v>496</v>
      </c>
      <c r="B2" s="504"/>
      <c r="C2" s="504"/>
      <c r="D2" s="504"/>
      <c r="E2" s="504"/>
      <c r="F2" s="504"/>
      <c r="G2" s="504"/>
      <c r="H2" s="500"/>
      <c r="I2" s="500"/>
      <c r="J2" s="502"/>
      <c r="K2" s="500"/>
      <c r="L2" s="501"/>
      <c r="M2" s="500"/>
      <c r="N2" s="500"/>
    </row>
    <row r="3" spans="1:20" ht="12.75" customHeight="1">
      <c r="A3" s="503" t="s">
        <v>544</v>
      </c>
      <c r="B3" s="503"/>
      <c r="C3" s="503"/>
      <c r="D3" s="503"/>
      <c r="E3" s="503"/>
      <c r="F3" s="503"/>
      <c r="G3" s="503"/>
      <c r="H3" s="502"/>
      <c r="I3" s="502"/>
      <c r="J3" s="502"/>
      <c r="K3" s="501"/>
      <c r="L3" s="501"/>
      <c r="M3" s="501"/>
      <c r="N3" s="500"/>
    </row>
    <row r="4" spans="1:20">
      <c r="A4" s="498"/>
      <c r="B4" s="498"/>
      <c r="C4" s="498"/>
      <c r="D4" s="498"/>
      <c r="E4" s="498"/>
      <c r="F4" s="498"/>
      <c r="G4" s="498"/>
      <c r="H4" s="498"/>
      <c r="I4" s="498"/>
      <c r="J4" s="499"/>
      <c r="K4" s="498"/>
      <c r="L4" s="482"/>
      <c r="M4" s="498"/>
      <c r="N4" s="497"/>
    </row>
    <row r="5" spans="1:20" s="494" customFormat="1" ht="16.5" customHeight="1">
      <c r="A5" s="496" t="s">
        <v>495</v>
      </c>
      <c r="B5" s="495">
        <v>2013</v>
      </c>
      <c r="C5" s="495">
        <v>2012</v>
      </c>
      <c r="D5" s="495">
        <v>2011</v>
      </c>
      <c r="E5" s="495">
        <v>2010</v>
      </c>
      <c r="F5" s="495">
        <v>2009</v>
      </c>
      <c r="G5" s="495">
        <v>2008</v>
      </c>
      <c r="H5" s="495">
        <v>2007</v>
      </c>
      <c r="I5" s="495">
        <v>2006</v>
      </c>
      <c r="J5" s="495">
        <v>2005</v>
      </c>
      <c r="K5" s="495">
        <v>2004</v>
      </c>
      <c r="L5" s="495">
        <v>2003</v>
      </c>
      <c r="M5" s="495">
        <v>2002</v>
      </c>
      <c r="N5" s="495">
        <v>2001</v>
      </c>
    </row>
    <row r="6" spans="1:20" ht="12.75" customHeight="1">
      <c r="A6" s="493" t="s">
        <v>494</v>
      </c>
      <c r="B6" s="492">
        <f t="shared" ref="B6:N6" si="0">SUM(B7:B18)</f>
        <v>49566.37266666667</v>
      </c>
      <c r="C6" s="492">
        <f t="shared" si="0"/>
        <v>54369.93</v>
      </c>
      <c r="D6" s="492">
        <f t="shared" si="0"/>
        <v>55298</v>
      </c>
      <c r="E6" s="492">
        <f t="shared" si="0"/>
        <v>54064</v>
      </c>
      <c r="F6" s="492">
        <f t="shared" si="0"/>
        <v>54876</v>
      </c>
      <c r="G6" s="492">
        <f t="shared" si="0"/>
        <v>61194</v>
      </c>
      <c r="H6" s="492">
        <f t="shared" si="0"/>
        <v>66953</v>
      </c>
      <c r="I6" s="492">
        <f t="shared" si="0"/>
        <v>61448</v>
      </c>
      <c r="J6" s="492">
        <f t="shared" si="0"/>
        <v>53576</v>
      </c>
      <c r="K6" s="492">
        <f t="shared" si="0"/>
        <v>58362</v>
      </c>
      <c r="L6" s="492">
        <f t="shared" si="0"/>
        <v>55446</v>
      </c>
      <c r="M6" s="492">
        <f t="shared" si="0"/>
        <v>65421</v>
      </c>
      <c r="N6" s="492">
        <f t="shared" si="0"/>
        <v>61839</v>
      </c>
    </row>
    <row r="7" spans="1:20" ht="12.75" customHeight="1">
      <c r="A7" s="491" t="s">
        <v>493</v>
      </c>
      <c r="B7" s="489">
        <v>4480.3333333333339</v>
      </c>
      <c r="C7" s="489">
        <v>4637</v>
      </c>
      <c r="D7" s="489">
        <v>4319</v>
      </c>
      <c r="E7" s="489">
        <v>4232</v>
      </c>
      <c r="F7" s="489">
        <v>4466</v>
      </c>
      <c r="G7" s="489">
        <v>5628</v>
      </c>
      <c r="H7" s="489">
        <v>5343</v>
      </c>
      <c r="I7" s="489">
        <v>4489</v>
      </c>
      <c r="J7" s="489">
        <v>4248</v>
      </c>
      <c r="K7" s="489">
        <v>4747</v>
      </c>
      <c r="L7" s="489">
        <v>5346</v>
      </c>
      <c r="M7" s="489">
        <v>4954</v>
      </c>
      <c r="N7" s="489">
        <v>4883</v>
      </c>
    </row>
    <row r="8" spans="1:20" ht="12.75" customHeight="1">
      <c r="A8" s="491" t="s">
        <v>492</v>
      </c>
      <c r="B8" s="489">
        <v>3921.333333333333</v>
      </c>
      <c r="C8" s="489">
        <v>4187</v>
      </c>
      <c r="D8" s="489">
        <v>3841</v>
      </c>
      <c r="E8" s="489">
        <v>3719</v>
      </c>
      <c r="F8" s="489">
        <v>4347</v>
      </c>
      <c r="G8" s="489">
        <v>4752</v>
      </c>
      <c r="H8" s="489">
        <v>4701</v>
      </c>
      <c r="I8" s="489">
        <v>3951</v>
      </c>
      <c r="J8" s="489">
        <v>3824</v>
      </c>
      <c r="K8" s="489">
        <v>4317</v>
      </c>
      <c r="L8" s="489">
        <v>4114</v>
      </c>
      <c r="M8" s="489">
        <v>4602</v>
      </c>
      <c r="N8" s="489">
        <v>4442</v>
      </c>
    </row>
    <row r="9" spans="1:20" ht="12.75" customHeight="1">
      <c r="A9" s="491" t="s">
        <v>491</v>
      </c>
      <c r="B9" s="489">
        <v>4661.7060000000001</v>
      </c>
      <c r="C9" s="489">
        <v>4531</v>
      </c>
      <c r="D9" s="489">
        <v>4762</v>
      </c>
      <c r="E9" s="489">
        <v>4390</v>
      </c>
      <c r="F9" s="489">
        <v>4414</v>
      </c>
      <c r="G9" s="489">
        <v>4944</v>
      </c>
      <c r="H9" s="489">
        <v>5523</v>
      </c>
      <c r="I9" s="489">
        <v>4605</v>
      </c>
      <c r="J9" s="489">
        <v>4687</v>
      </c>
      <c r="K9" s="489">
        <v>4853</v>
      </c>
      <c r="L9" s="489">
        <v>4306</v>
      </c>
      <c r="M9" s="489">
        <v>4897</v>
      </c>
      <c r="N9" s="489">
        <v>5273</v>
      </c>
    </row>
    <row r="10" spans="1:20" ht="12.75" customHeight="1">
      <c r="A10" s="491" t="s">
        <v>490</v>
      </c>
      <c r="B10" s="489">
        <v>3693</v>
      </c>
      <c r="C10" s="489">
        <v>4199</v>
      </c>
      <c r="D10" s="489">
        <v>4201</v>
      </c>
      <c r="E10" s="489">
        <v>4432</v>
      </c>
      <c r="F10" s="489">
        <v>4402</v>
      </c>
      <c r="G10" s="489">
        <v>5061</v>
      </c>
      <c r="H10" s="489">
        <v>5162</v>
      </c>
      <c r="I10" s="489">
        <v>4375</v>
      </c>
      <c r="J10" s="489">
        <v>4486</v>
      </c>
      <c r="K10" s="489">
        <v>4616</v>
      </c>
      <c r="L10" s="489">
        <v>4294</v>
      </c>
      <c r="M10" s="489">
        <v>5313</v>
      </c>
      <c r="N10" s="489">
        <v>4584</v>
      </c>
    </row>
    <row r="11" spans="1:20" ht="12.75" customHeight="1">
      <c r="A11" s="491" t="s">
        <v>489</v>
      </c>
      <c r="B11" s="489">
        <v>4029</v>
      </c>
      <c r="C11" s="489">
        <v>4735.7199999999993</v>
      </c>
      <c r="D11" s="489">
        <v>4590</v>
      </c>
      <c r="E11" s="489">
        <v>4346</v>
      </c>
      <c r="F11" s="489">
        <v>4736</v>
      </c>
      <c r="G11" s="489">
        <v>5363</v>
      </c>
      <c r="H11" s="489">
        <v>6094</v>
      </c>
      <c r="I11" s="489">
        <v>5217</v>
      </c>
      <c r="J11" s="489">
        <v>4706</v>
      </c>
      <c r="K11" s="489">
        <v>4613</v>
      </c>
      <c r="L11" s="489">
        <v>4982</v>
      </c>
      <c r="M11" s="489">
        <v>5196</v>
      </c>
      <c r="N11" s="489">
        <v>5644</v>
      </c>
    </row>
    <row r="12" spans="1:20" ht="12.75" customHeight="1">
      <c r="A12" s="491" t="s">
        <v>488</v>
      </c>
      <c r="B12" s="489">
        <v>4336</v>
      </c>
      <c r="C12" s="489">
        <v>5133.25</v>
      </c>
      <c r="D12" s="489">
        <v>5190</v>
      </c>
      <c r="E12" s="489">
        <v>5224</v>
      </c>
      <c r="F12" s="489">
        <v>5231</v>
      </c>
      <c r="G12" s="489">
        <v>5956</v>
      </c>
      <c r="H12" s="489">
        <v>6401</v>
      </c>
      <c r="I12" s="489">
        <v>6050</v>
      </c>
      <c r="J12" s="489">
        <v>5509</v>
      </c>
      <c r="K12" s="489">
        <v>5485</v>
      </c>
      <c r="L12" s="489">
        <v>5531</v>
      </c>
      <c r="M12" s="489">
        <v>6197</v>
      </c>
      <c r="N12" s="489">
        <v>6560</v>
      </c>
    </row>
    <row r="13" spans="1:20" ht="12.75" customHeight="1">
      <c r="A13" s="490" t="s">
        <v>487</v>
      </c>
      <c r="B13" s="489">
        <v>4789</v>
      </c>
      <c r="C13" s="489">
        <v>5098.71</v>
      </c>
      <c r="D13" s="489">
        <v>5286</v>
      </c>
      <c r="E13" s="489">
        <v>5130</v>
      </c>
      <c r="F13" s="489">
        <v>5470</v>
      </c>
      <c r="G13" s="489">
        <v>6265</v>
      </c>
      <c r="H13" s="489">
        <v>6525</v>
      </c>
      <c r="I13" s="489">
        <v>5684</v>
      </c>
      <c r="J13" s="489">
        <v>5306</v>
      </c>
      <c r="K13" s="489">
        <v>6130</v>
      </c>
      <c r="L13" s="489">
        <v>6046</v>
      </c>
      <c r="M13" s="489">
        <v>7151</v>
      </c>
      <c r="N13" s="489">
        <v>6560</v>
      </c>
    </row>
    <row r="14" spans="1:20" ht="12.75" customHeight="1">
      <c r="A14" s="490" t="s">
        <v>486</v>
      </c>
      <c r="B14" s="489">
        <v>5492</v>
      </c>
      <c r="C14" s="489">
        <v>5957.97</v>
      </c>
      <c r="D14" s="489">
        <v>6506</v>
      </c>
      <c r="E14" s="489">
        <v>5985</v>
      </c>
      <c r="F14" s="489">
        <v>5739</v>
      </c>
      <c r="G14" s="489">
        <v>6127</v>
      </c>
      <c r="H14" s="489">
        <v>7541</v>
      </c>
      <c r="I14" s="489">
        <v>7203</v>
      </c>
      <c r="J14" s="489">
        <v>6284</v>
      </c>
      <c r="K14" s="489">
        <v>6145</v>
      </c>
      <c r="L14" s="489">
        <v>6216</v>
      </c>
      <c r="M14" s="489">
        <v>7278</v>
      </c>
      <c r="N14" s="489">
        <v>7355</v>
      </c>
    </row>
    <row r="15" spans="1:20" ht="12.75" customHeight="1">
      <c r="A15" s="490" t="s">
        <v>485</v>
      </c>
      <c r="B15" s="489">
        <v>4025</v>
      </c>
      <c r="C15" s="489">
        <v>4261.8399999999992</v>
      </c>
      <c r="D15" s="489">
        <v>4862</v>
      </c>
      <c r="E15" s="489">
        <v>4957</v>
      </c>
      <c r="F15" s="489">
        <v>4807</v>
      </c>
      <c r="G15" s="489">
        <v>5163</v>
      </c>
      <c r="H15" s="489">
        <v>5795</v>
      </c>
      <c r="I15" s="489">
        <v>6064</v>
      </c>
      <c r="J15" s="489">
        <v>4698</v>
      </c>
      <c r="K15" s="489">
        <v>5524</v>
      </c>
      <c r="L15" s="489">
        <v>5592</v>
      </c>
      <c r="M15" s="489">
        <v>6204</v>
      </c>
      <c r="N15" s="489">
        <v>4643</v>
      </c>
      <c r="T15" s="474" t="s">
        <v>165</v>
      </c>
    </row>
    <row r="16" spans="1:20" ht="12.75" customHeight="1">
      <c r="A16" s="490" t="s">
        <v>484</v>
      </c>
      <c r="B16" s="489">
        <v>3926</v>
      </c>
      <c r="C16" s="489">
        <v>4119.8000000000011</v>
      </c>
      <c r="D16" s="489">
        <v>4238</v>
      </c>
      <c r="E16" s="489">
        <v>4380</v>
      </c>
      <c r="F16" s="489">
        <v>4218</v>
      </c>
      <c r="G16" s="489">
        <v>4977</v>
      </c>
      <c r="H16" s="489">
        <v>5473</v>
      </c>
      <c r="I16" s="489">
        <v>5437</v>
      </c>
      <c r="J16" s="489">
        <v>3985</v>
      </c>
      <c r="K16" s="489">
        <v>4800</v>
      </c>
      <c r="L16" s="489">
        <v>5201</v>
      </c>
      <c r="M16" s="489">
        <v>5621</v>
      </c>
      <c r="N16" s="489">
        <v>5029</v>
      </c>
    </row>
    <row r="17" spans="1:14" ht="12.75" customHeight="1">
      <c r="A17" s="490" t="s">
        <v>483</v>
      </c>
      <c r="B17" s="489">
        <v>3293</v>
      </c>
      <c r="C17" s="489">
        <v>3907</v>
      </c>
      <c r="D17" s="489">
        <v>3881</v>
      </c>
      <c r="E17" s="489">
        <v>3733</v>
      </c>
      <c r="F17" s="489">
        <v>3423</v>
      </c>
      <c r="G17" s="489">
        <v>3554</v>
      </c>
      <c r="H17" s="489">
        <v>4583</v>
      </c>
      <c r="I17" s="489">
        <v>4468</v>
      </c>
      <c r="J17" s="489">
        <v>3443</v>
      </c>
      <c r="K17" s="489">
        <v>4353</v>
      </c>
      <c r="L17" s="489">
        <v>3818</v>
      </c>
      <c r="M17" s="489">
        <v>4287</v>
      </c>
      <c r="N17" s="489">
        <v>4095</v>
      </c>
    </row>
    <row r="18" spans="1:14" ht="12.75" customHeight="1">
      <c r="A18" s="488" t="s">
        <v>482</v>
      </c>
      <c r="B18" s="486">
        <v>2920</v>
      </c>
      <c r="C18" s="486">
        <v>3601.6400000000003</v>
      </c>
      <c r="D18" s="486">
        <v>3622</v>
      </c>
      <c r="E18" s="486">
        <v>3536</v>
      </c>
      <c r="F18" s="486">
        <v>3623</v>
      </c>
      <c r="G18" s="486">
        <v>3404</v>
      </c>
      <c r="H18" s="486">
        <v>3812</v>
      </c>
      <c r="I18" s="486">
        <v>3905</v>
      </c>
      <c r="J18" s="486">
        <v>2400</v>
      </c>
      <c r="K18" s="486">
        <f>2734+45</f>
        <v>2779</v>
      </c>
      <c r="L18" s="487" t="s">
        <v>53</v>
      </c>
      <c r="M18" s="486">
        <v>3721</v>
      </c>
      <c r="N18" s="486">
        <v>2771</v>
      </c>
    </row>
    <row r="19" spans="1:14">
      <c r="A19" s="485"/>
      <c r="B19" s="485"/>
      <c r="C19" s="485"/>
      <c r="D19" s="485"/>
      <c r="E19" s="485"/>
      <c r="F19" s="485"/>
      <c r="G19" s="485"/>
      <c r="H19" s="483"/>
      <c r="I19" s="483"/>
      <c r="J19" s="483"/>
      <c r="K19" s="483"/>
      <c r="L19" s="481"/>
      <c r="M19" s="483"/>
      <c r="N19" s="483"/>
    </row>
    <row r="20" spans="1:14">
      <c r="A20" s="484" t="s">
        <v>557</v>
      </c>
      <c r="B20" s="484"/>
      <c r="C20" s="484"/>
      <c r="D20" s="484"/>
      <c r="E20" s="484"/>
      <c r="F20" s="484"/>
      <c r="G20" s="484"/>
      <c r="H20" s="483"/>
      <c r="I20" s="483"/>
      <c r="J20" s="482"/>
      <c r="K20" s="482"/>
      <c r="L20" s="481"/>
      <c r="M20" s="480"/>
      <c r="N20" s="479"/>
    </row>
    <row r="21" spans="1:14">
      <c r="A21" s="478"/>
      <c r="B21" s="478"/>
      <c r="C21" s="478"/>
      <c r="D21" s="478"/>
      <c r="E21" s="478"/>
      <c r="F21" s="478"/>
      <c r="G21" s="478"/>
      <c r="H21" s="478"/>
      <c r="I21" s="478"/>
      <c r="K21" s="476"/>
      <c r="L21" s="477"/>
      <c r="M21" s="476"/>
      <c r="N21" s="476"/>
    </row>
    <row r="23" spans="1:14" ht="12.75">
      <c r="N23" s="475"/>
    </row>
    <row r="24" spans="1:14" ht="12.75">
      <c r="H24" s="475"/>
      <c r="I24" s="475"/>
      <c r="N24" s="475"/>
    </row>
    <row r="25" spans="1:14" ht="12.75">
      <c r="H25" s="475"/>
      <c r="I25" s="475"/>
      <c r="N25" s="475"/>
    </row>
    <row r="26" spans="1:14" ht="12.75">
      <c r="H26" s="475"/>
      <c r="I26" s="475"/>
      <c r="N26" s="475"/>
    </row>
    <row r="27" spans="1:14" ht="12.75">
      <c r="H27" s="475"/>
      <c r="I27" s="475"/>
      <c r="N27" s="475"/>
    </row>
    <row r="28" spans="1:14" ht="12.75">
      <c r="H28" s="475"/>
      <c r="I28" s="475"/>
      <c r="N28" s="475"/>
    </row>
    <row r="29" spans="1:14" ht="12.75">
      <c r="H29" s="475"/>
      <c r="I29" s="475"/>
      <c r="N29" s="475"/>
    </row>
    <row r="30" spans="1:14" ht="12.75">
      <c r="H30" s="475"/>
      <c r="I30" s="475"/>
      <c r="N30" s="475"/>
    </row>
    <row r="31" spans="1:14" ht="12.75">
      <c r="H31" s="475"/>
      <c r="I31" s="475"/>
      <c r="N31" s="475"/>
    </row>
    <row r="32" spans="1:14" ht="12.75">
      <c r="H32" s="475"/>
      <c r="I32" s="475"/>
      <c r="N32" s="475"/>
    </row>
    <row r="33" spans="8:14" ht="12.75">
      <c r="H33" s="475"/>
      <c r="I33" s="475"/>
      <c r="N33" s="475"/>
    </row>
    <row r="34" spans="8:14" ht="12.75">
      <c r="H34" s="475"/>
      <c r="I34" s="475"/>
    </row>
    <row r="35" spans="8:14" ht="12.75">
      <c r="H35" s="475"/>
      <c r="I35" s="475"/>
    </row>
    <row r="36" spans="8:14" ht="12.75">
      <c r="H36" s="475"/>
      <c r="I36" s="475"/>
    </row>
    <row r="37" spans="8:14" ht="12.75">
      <c r="H37" s="475"/>
      <c r="I37" s="475"/>
    </row>
    <row r="38" spans="8:14" ht="12.75">
      <c r="H38" s="475"/>
      <c r="I38" s="475"/>
    </row>
    <row r="39" spans="8:14" ht="12.75">
      <c r="H39" s="475"/>
      <c r="I39" s="475"/>
    </row>
    <row r="40" spans="8:14" ht="12.75">
      <c r="H40" s="475"/>
      <c r="I40" s="475"/>
    </row>
    <row r="41" spans="8:14" ht="12.75">
      <c r="H41" s="475"/>
      <c r="I41" s="475"/>
    </row>
    <row r="42" spans="8:14" ht="12.75">
      <c r="H42" s="475"/>
      <c r="I42" s="475"/>
    </row>
    <row r="43" spans="8:14" ht="12.75">
      <c r="H43" s="475"/>
      <c r="I43" s="475"/>
    </row>
    <row r="44" spans="8:14" ht="12.75">
      <c r="H44" s="475"/>
      <c r="I44" s="475"/>
    </row>
    <row r="45" spans="8:14" ht="12.75">
      <c r="H45" s="475"/>
      <c r="I45" s="475"/>
    </row>
    <row r="46" spans="8:14" ht="12.75">
      <c r="H46" s="475"/>
      <c r="I46" s="475"/>
    </row>
    <row r="47" spans="8:14" ht="12.75">
      <c r="H47" s="475"/>
      <c r="I47" s="475"/>
    </row>
    <row r="48" spans="8:14" ht="12.75">
      <c r="H48" s="475"/>
      <c r="I48" s="475"/>
    </row>
    <row r="49" spans="8:9" ht="12.75">
      <c r="H49" s="475"/>
      <c r="I49" s="475"/>
    </row>
    <row r="50" spans="8:9" ht="12.75">
      <c r="H50" s="475"/>
      <c r="I50" s="475"/>
    </row>
  </sheetData>
  <pageMargins left="0.7" right="0.46" top="0.75" bottom="0.75" header="0.3" footer="0.3"/>
  <pageSetup firstPageNumber="31" orientation="portrait" useFirstPageNumber="1" verticalDpi="597" r:id="rId1"/>
  <headerFooter>
    <oddFooter>&amp;C&amp;P of 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showGridLines="0" zoomScaleNormal="100" workbookViewId="0">
      <selection activeCell="P1" sqref="P1"/>
    </sheetView>
  </sheetViews>
  <sheetFormatPr defaultColWidth="11.83203125" defaultRowHeight="11.25"/>
  <cols>
    <col min="1" max="1" width="20.5" style="3" customWidth="1"/>
    <col min="2" max="8" width="8.5" style="3" customWidth="1"/>
    <col min="9" max="9" width="8.1640625" style="1" customWidth="1"/>
    <col min="10" max="11" width="8.1640625" style="2" customWidth="1"/>
    <col min="12" max="12" width="8.5" style="2" hidden="1" customWidth="1"/>
    <col min="13" max="13" width="8.5" style="1" hidden="1" customWidth="1"/>
    <col min="14" max="14" width="10.33203125" style="1" hidden="1" customWidth="1"/>
    <col min="15" max="15" width="9.33203125" style="1" customWidth="1"/>
    <col min="16" max="16" width="8.83203125" style="1" customWidth="1"/>
    <col min="17" max="16384" width="11.83203125" style="1"/>
  </cols>
  <sheetData>
    <row r="1" spans="1:15">
      <c r="A1" s="35" t="s">
        <v>11</v>
      </c>
      <c r="B1" s="35"/>
      <c r="C1" s="35"/>
      <c r="D1" s="35"/>
      <c r="E1" s="35"/>
      <c r="F1" s="35"/>
      <c r="G1" s="35"/>
      <c r="H1" s="35"/>
      <c r="I1" s="32"/>
      <c r="J1" s="33"/>
      <c r="K1" s="33"/>
      <c r="L1" s="33"/>
      <c r="M1" s="32"/>
      <c r="N1" s="32"/>
    </row>
    <row r="2" spans="1:15" ht="13.5" customHeight="1">
      <c r="A2" s="35" t="s">
        <v>10</v>
      </c>
      <c r="B2" s="35"/>
      <c r="C2" s="35"/>
      <c r="D2" s="35"/>
      <c r="E2" s="35"/>
      <c r="F2" s="35"/>
      <c r="G2" s="35"/>
      <c r="H2" s="35"/>
      <c r="I2" s="32"/>
      <c r="J2" s="33"/>
      <c r="K2" s="33"/>
      <c r="L2" s="33"/>
      <c r="M2" s="32"/>
      <c r="N2" s="32"/>
    </row>
    <row r="3" spans="1:15">
      <c r="A3" s="170" t="s">
        <v>126</v>
      </c>
      <c r="B3" s="35"/>
      <c r="C3" s="35"/>
      <c r="D3" s="35"/>
      <c r="E3" s="35"/>
      <c r="F3" s="35"/>
      <c r="G3" s="35"/>
      <c r="H3" s="35"/>
      <c r="I3" s="32"/>
      <c r="J3" s="33"/>
      <c r="K3" s="33"/>
      <c r="L3" s="33"/>
      <c r="M3" s="32"/>
      <c r="N3" s="32"/>
    </row>
    <row r="4" spans="1:15">
      <c r="A4" s="34"/>
      <c r="B4" s="34"/>
      <c r="C4" s="34"/>
      <c r="D4" s="34"/>
      <c r="E4" s="34"/>
      <c r="F4" s="34"/>
      <c r="G4" s="34"/>
      <c r="H4" s="34"/>
      <c r="I4" s="32"/>
      <c r="J4" s="33"/>
      <c r="K4" s="33"/>
      <c r="L4" s="33"/>
      <c r="M4" s="32"/>
      <c r="N4" s="32"/>
    </row>
    <row r="5" spans="1:15" s="29" customFormat="1" ht="13.5" customHeight="1">
      <c r="A5" s="31" t="s">
        <v>9</v>
      </c>
      <c r="B5" s="31">
        <v>2013</v>
      </c>
      <c r="C5" s="31">
        <v>2012</v>
      </c>
      <c r="D5" s="31">
        <v>2011</v>
      </c>
      <c r="E5" s="31">
        <v>2010</v>
      </c>
      <c r="F5" s="31">
        <v>2009</v>
      </c>
      <c r="G5" s="31">
        <v>2008</v>
      </c>
      <c r="H5" s="31">
        <v>2007</v>
      </c>
      <c r="I5" s="31">
        <v>2006</v>
      </c>
      <c r="J5" s="31">
        <v>2005</v>
      </c>
      <c r="K5" s="31">
        <v>2004</v>
      </c>
      <c r="L5" s="31">
        <v>2003</v>
      </c>
      <c r="M5" s="31">
        <v>2002</v>
      </c>
      <c r="N5" s="31">
        <v>2001</v>
      </c>
      <c r="O5" s="30"/>
    </row>
    <row r="6" spans="1:15" ht="24" customHeight="1">
      <c r="A6" s="27" t="s">
        <v>1</v>
      </c>
      <c r="B6" s="21">
        <f t="shared" ref="B6" si="0">SUM(B7:B12)</f>
        <v>39621</v>
      </c>
      <c r="C6" s="21">
        <f t="shared" ref="C6:N6" si="1">SUM(C7:C12)</f>
        <v>40621</v>
      </c>
      <c r="D6" s="21">
        <f t="shared" si="1"/>
        <v>41316</v>
      </c>
      <c r="E6" s="21">
        <f t="shared" si="1"/>
        <v>42218</v>
      </c>
      <c r="F6" s="21">
        <f t="shared" si="1"/>
        <v>36808</v>
      </c>
      <c r="G6" s="21">
        <f t="shared" si="1"/>
        <v>37981</v>
      </c>
      <c r="H6" s="21">
        <f t="shared" si="1"/>
        <v>35784</v>
      </c>
      <c r="I6" s="21">
        <f t="shared" si="1"/>
        <v>36101</v>
      </c>
      <c r="J6" s="21">
        <f t="shared" si="1"/>
        <v>36584</v>
      </c>
      <c r="K6" s="21">
        <f t="shared" si="1"/>
        <v>37243</v>
      </c>
      <c r="L6" s="21">
        <f t="shared" si="1"/>
        <v>37694</v>
      </c>
      <c r="M6" s="21">
        <f t="shared" si="1"/>
        <v>38257</v>
      </c>
      <c r="N6" s="21">
        <f t="shared" si="1"/>
        <v>34706</v>
      </c>
      <c r="O6" s="20"/>
    </row>
    <row r="7" spans="1:15">
      <c r="A7" s="191" t="s">
        <v>187</v>
      </c>
      <c r="B7" s="41">
        <v>14405</v>
      </c>
      <c r="C7" s="41">
        <v>14643</v>
      </c>
      <c r="D7" s="41">
        <v>14683</v>
      </c>
      <c r="E7" s="41">
        <v>14767</v>
      </c>
      <c r="F7" s="19">
        <v>8450</v>
      </c>
      <c r="G7" s="19">
        <v>9127</v>
      </c>
      <c r="H7" s="19">
        <v>9559</v>
      </c>
      <c r="I7" s="19">
        <v>9640</v>
      </c>
      <c r="J7" s="19">
        <v>9717</v>
      </c>
      <c r="K7" s="19">
        <v>9857</v>
      </c>
      <c r="L7" s="19">
        <v>9897</v>
      </c>
      <c r="M7" s="19">
        <v>10082</v>
      </c>
      <c r="N7" s="19">
        <v>10230</v>
      </c>
      <c r="O7" s="15"/>
    </row>
    <row r="8" spans="1:15">
      <c r="A8" s="191" t="s">
        <v>209</v>
      </c>
      <c r="B8" s="41">
        <v>17</v>
      </c>
      <c r="C8" s="41">
        <v>16</v>
      </c>
      <c r="D8" s="41">
        <v>18</v>
      </c>
      <c r="E8" s="41">
        <v>12</v>
      </c>
      <c r="F8" s="19">
        <v>13</v>
      </c>
      <c r="G8" s="19">
        <v>20</v>
      </c>
      <c r="H8" s="19">
        <v>17</v>
      </c>
      <c r="I8" s="19">
        <v>17</v>
      </c>
      <c r="J8" s="19">
        <v>20</v>
      </c>
      <c r="K8" s="19">
        <v>21</v>
      </c>
      <c r="L8" s="19">
        <v>24</v>
      </c>
      <c r="M8" s="19">
        <v>23</v>
      </c>
      <c r="N8" s="19">
        <v>20</v>
      </c>
      <c r="O8" s="15"/>
    </row>
    <row r="9" spans="1:15">
      <c r="A9" s="191" t="s">
        <v>210</v>
      </c>
      <c r="B9" s="41">
        <v>174</v>
      </c>
      <c r="C9" s="41">
        <v>152</v>
      </c>
      <c r="D9" s="41">
        <v>135</v>
      </c>
      <c r="E9" s="41">
        <v>118</v>
      </c>
      <c r="F9" s="19">
        <v>98</v>
      </c>
      <c r="G9" s="19">
        <v>79</v>
      </c>
      <c r="H9" s="19">
        <v>64</v>
      </c>
      <c r="I9" s="19">
        <v>26</v>
      </c>
      <c r="J9" s="19">
        <v>7</v>
      </c>
      <c r="K9" s="18" t="s">
        <v>7</v>
      </c>
      <c r="L9" s="18" t="s">
        <v>7</v>
      </c>
      <c r="M9" s="18" t="s">
        <v>7</v>
      </c>
      <c r="N9" s="18" t="s">
        <v>7</v>
      </c>
      <c r="O9" s="17"/>
    </row>
    <row r="10" spans="1:15">
      <c r="A10" s="191" t="s">
        <v>208</v>
      </c>
      <c r="B10" s="41">
        <v>11909</v>
      </c>
      <c r="C10" s="41">
        <v>12456</v>
      </c>
      <c r="D10" s="41">
        <v>12927</v>
      </c>
      <c r="E10" s="41">
        <v>13566</v>
      </c>
      <c r="F10" s="19">
        <v>14322</v>
      </c>
      <c r="G10" s="19">
        <v>15015</v>
      </c>
      <c r="H10" s="19">
        <v>13694</v>
      </c>
      <c r="I10" s="19">
        <v>14111</v>
      </c>
      <c r="J10" s="19">
        <v>14517</v>
      </c>
      <c r="K10" s="19">
        <v>15036</v>
      </c>
      <c r="L10" s="19">
        <v>15487</v>
      </c>
      <c r="M10" s="19">
        <v>15906</v>
      </c>
      <c r="N10" s="19">
        <v>13894</v>
      </c>
      <c r="O10" s="15"/>
    </row>
    <row r="11" spans="1:15">
      <c r="A11" s="191" t="s">
        <v>207</v>
      </c>
      <c r="B11" s="41">
        <v>6911</v>
      </c>
      <c r="C11" s="41">
        <v>7536</v>
      </c>
      <c r="D11" s="41">
        <v>7956</v>
      </c>
      <c r="E11" s="41">
        <v>8175</v>
      </c>
      <c r="F11" s="19">
        <v>8289</v>
      </c>
      <c r="G11" s="19">
        <v>8083</v>
      </c>
      <c r="H11" s="19">
        <v>7101</v>
      </c>
      <c r="I11" s="19">
        <v>7236</v>
      </c>
      <c r="J11" s="19">
        <v>7315</v>
      </c>
      <c r="K11" s="19">
        <v>7421</v>
      </c>
      <c r="L11" s="19">
        <v>7436</v>
      </c>
      <c r="M11" s="19">
        <v>7454</v>
      </c>
      <c r="N11" s="19">
        <v>5932</v>
      </c>
      <c r="O11" s="15"/>
    </row>
    <row r="12" spans="1:15">
      <c r="A12" s="191" t="s">
        <v>206</v>
      </c>
      <c r="B12" s="41">
        <v>6205</v>
      </c>
      <c r="C12" s="41">
        <v>5818</v>
      </c>
      <c r="D12" s="41">
        <v>5597</v>
      </c>
      <c r="E12" s="41">
        <v>5580</v>
      </c>
      <c r="F12" s="19">
        <v>5636</v>
      </c>
      <c r="G12" s="19">
        <v>5657</v>
      </c>
      <c r="H12" s="19">
        <v>5349</v>
      </c>
      <c r="I12" s="19">
        <v>5071</v>
      </c>
      <c r="J12" s="19">
        <v>5008</v>
      </c>
      <c r="K12" s="19">
        <v>4908</v>
      </c>
      <c r="L12" s="19">
        <v>4850</v>
      </c>
      <c r="M12" s="19">
        <v>4792</v>
      </c>
      <c r="N12" s="19">
        <v>4630</v>
      </c>
      <c r="O12" s="15"/>
    </row>
    <row r="13" spans="1:15" s="22" customFormat="1" ht="22.5">
      <c r="A13" s="190" t="s">
        <v>186</v>
      </c>
      <c r="B13" s="43">
        <v>6386</v>
      </c>
      <c r="C13" s="43">
        <v>6371</v>
      </c>
      <c r="D13" s="43">
        <v>6350</v>
      </c>
      <c r="E13" s="43">
        <v>6359</v>
      </c>
      <c r="F13" s="24">
        <v>6362</v>
      </c>
      <c r="G13" s="24">
        <v>6293</v>
      </c>
      <c r="H13" s="24">
        <v>6232</v>
      </c>
      <c r="I13" s="24">
        <v>6158</v>
      </c>
      <c r="J13" s="24">
        <v>6067</v>
      </c>
      <c r="K13" s="24">
        <v>5970</v>
      </c>
      <c r="L13" s="24">
        <v>5811</v>
      </c>
      <c r="M13" s="24">
        <v>5667</v>
      </c>
      <c r="N13" s="24">
        <v>5386</v>
      </c>
      <c r="O13" s="23"/>
    </row>
    <row r="14" spans="1:15" ht="23.25" customHeight="1">
      <c r="A14" s="134" t="s">
        <v>0</v>
      </c>
      <c r="B14" s="21">
        <f t="shared" ref="B14" si="2">SUM(B15:B22)</f>
        <v>166294</v>
      </c>
      <c r="C14" s="21">
        <f t="shared" ref="C14:N14" si="3">SUM(C15:C22)</f>
        <v>160452</v>
      </c>
      <c r="D14" s="21">
        <f t="shared" ref="D14:F14" si="4">SUM(D15:D22)</f>
        <v>155918</v>
      </c>
      <c r="E14" s="21">
        <f t="shared" si="4"/>
        <v>150019</v>
      </c>
      <c r="F14" s="21">
        <f t="shared" si="4"/>
        <v>147052</v>
      </c>
      <c r="G14" s="21">
        <f t="shared" si="3"/>
        <v>144968</v>
      </c>
      <c r="H14" s="21">
        <f t="shared" si="3"/>
        <v>138452</v>
      </c>
      <c r="I14" s="21">
        <f t="shared" si="3"/>
        <v>128192</v>
      </c>
      <c r="J14" s="21">
        <f t="shared" si="3"/>
        <v>119850</v>
      </c>
      <c r="K14" s="21">
        <f t="shared" si="3"/>
        <v>18666</v>
      </c>
      <c r="L14" s="21">
        <f t="shared" si="3"/>
        <v>18030</v>
      </c>
      <c r="M14" s="21">
        <f t="shared" si="3"/>
        <v>17612</v>
      </c>
      <c r="N14" s="21">
        <f t="shared" si="3"/>
        <v>17114</v>
      </c>
      <c r="O14" s="20"/>
    </row>
    <row r="15" spans="1:15">
      <c r="A15" s="193" t="s">
        <v>202</v>
      </c>
      <c r="B15" s="41">
        <v>7917</v>
      </c>
      <c r="C15" s="41">
        <v>7729</v>
      </c>
      <c r="D15" s="41">
        <v>7487</v>
      </c>
      <c r="E15" s="41">
        <v>7215</v>
      </c>
      <c r="F15" s="19">
        <v>6980</v>
      </c>
      <c r="G15" s="19">
        <v>6740</v>
      </c>
      <c r="H15" s="19">
        <v>6524</v>
      </c>
      <c r="I15" s="19">
        <v>6345</v>
      </c>
      <c r="J15" s="19">
        <v>6152</v>
      </c>
      <c r="K15" s="19">
        <v>5932</v>
      </c>
      <c r="L15" s="19">
        <v>5734</v>
      </c>
      <c r="M15" s="19">
        <v>5559</v>
      </c>
      <c r="N15" s="19">
        <v>5295</v>
      </c>
      <c r="O15" s="15"/>
    </row>
    <row r="16" spans="1:15">
      <c r="A16" s="193" t="s">
        <v>203</v>
      </c>
      <c r="B16" s="41">
        <v>2288</v>
      </c>
      <c r="C16" s="41">
        <v>2307</v>
      </c>
      <c r="D16" s="41">
        <v>2278</v>
      </c>
      <c r="E16" s="41">
        <v>2312</v>
      </c>
      <c r="F16" s="19">
        <v>2335</v>
      </c>
      <c r="G16" s="19">
        <v>2284</v>
      </c>
      <c r="H16" s="19">
        <v>2193</v>
      </c>
      <c r="I16" s="19">
        <v>2180</v>
      </c>
      <c r="J16" s="19">
        <v>2108</v>
      </c>
      <c r="K16" s="19">
        <v>2039</v>
      </c>
      <c r="L16" s="19">
        <v>1800</v>
      </c>
      <c r="M16" s="19">
        <v>1722</v>
      </c>
      <c r="N16" s="19">
        <v>1789</v>
      </c>
      <c r="O16" s="15"/>
    </row>
    <row r="17" spans="1:15">
      <c r="A17" s="193" t="s">
        <v>204</v>
      </c>
      <c r="B17" s="41">
        <v>712</v>
      </c>
      <c r="C17" s="41">
        <v>697</v>
      </c>
      <c r="D17" s="41">
        <v>683</v>
      </c>
      <c r="E17" s="41">
        <v>655</v>
      </c>
      <c r="F17" s="19">
        <v>633</v>
      </c>
      <c r="G17" s="19">
        <v>615</v>
      </c>
      <c r="H17" s="19">
        <v>594</v>
      </c>
      <c r="I17" s="19">
        <v>584</v>
      </c>
      <c r="J17" s="19">
        <v>556</v>
      </c>
      <c r="K17" s="19">
        <v>540</v>
      </c>
      <c r="L17" s="19">
        <v>521</v>
      </c>
      <c r="M17" s="19">
        <v>500</v>
      </c>
      <c r="N17" s="19">
        <v>475</v>
      </c>
      <c r="O17" s="15"/>
    </row>
    <row r="18" spans="1:15">
      <c r="A18" s="193" t="s">
        <v>201</v>
      </c>
      <c r="B18" s="41">
        <v>5869</v>
      </c>
      <c r="C18" s="41">
        <v>5853</v>
      </c>
      <c r="D18" s="41">
        <v>5880</v>
      </c>
      <c r="E18" s="41">
        <v>5894</v>
      </c>
      <c r="F18" s="19">
        <v>5860</v>
      </c>
      <c r="G18" s="19">
        <v>5785</v>
      </c>
      <c r="H18" s="19">
        <v>5726</v>
      </c>
      <c r="I18" s="19">
        <v>5669</v>
      </c>
      <c r="J18" s="19">
        <v>5612</v>
      </c>
      <c r="K18" s="19">
        <v>5500</v>
      </c>
      <c r="L18" s="19">
        <v>5385</v>
      </c>
      <c r="M18" s="19">
        <v>5321</v>
      </c>
      <c r="N18" s="19">
        <v>5169</v>
      </c>
      <c r="O18" s="15"/>
    </row>
    <row r="19" spans="1:15">
      <c r="A19" s="193" t="s">
        <v>205</v>
      </c>
      <c r="B19" s="41">
        <v>4115</v>
      </c>
      <c r="C19" s="41">
        <v>3930</v>
      </c>
      <c r="D19" s="41">
        <v>3744</v>
      </c>
      <c r="E19" s="41">
        <v>3530</v>
      </c>
      <c r="F19" s="19">
        <v>3381</v>
      </c>
      <c r="G19" s="19">
        <v>3230</v>
      </c>
      <c r="H19" s="19">
        <v>3087</v>
      </c>
      <c r="I19" s="19">
        <v>2934</v>
      </c>
      <c r="J19" s="19">
        <v>2805</v>
      </c>
      <c r="K19" s="19">
        <v>2647</v>
      </c>
      <c r="L19" s="19">
        <v>2520</v>
      </c>
      <c r="M19" s="19">
        <v>2410</v>
      </c>
      <c r="N19" s="19">
        <v>2262</v>
      </c>
      <c r="O19" s="15"/>
    </row>
    <row r="20" spans="1:15">
      <c r="A20" s="191" t="s">
        <v>183</v>
      </c>
      <c r="B20" s="41">
        <v>1</v>
      </c>
      <c r="C20" s="41">
        <v>1</v>
      </c>
      <c r="D20" s="41">
        <v>1</v>
      </c>
      <c r="E20" s="41">
        <v>1</v>
      </c>
      <c r="F20" s="19">
        <v>1</v>
      </c>
      <c r="G20" s="19">
        <v>1</v>
      </c>
      <c r="H20" s="19">
        <v>1</v>
      </c>
      <c r="I20" s="19">
        <v>1</v>
      </c>
      <c r="J20" s="19">
        <v>1</v>
      </c>
      <c r="K20" s="19">
        <v>1</v>
      </c>
      <c r="L20" s="19">
        <v>0</v>
      </c>
      <c r="M20" s="19">
        <v>0</v>
      </c>
      <c r="N20" s="19">
        <v>0</v>
      </c>
      <c r="O20" s="15"/>
    </row>
    <row r="21" spans="1:15">
      <c r="A21" s="191" t="s">
        <v>200</v>
      </c>
      <c r="B21" s="41">
        <v>143701</v>
      </c>
      <c r="C21" s="41">
        <v>138223</v>
      </c>
      <c r="D21" s="41">
        <v>134114</v>
      </c>
      <c r="E21" s="41">
        <v>128646</v>
      </c>
      <c r="F21" s="19">
        <v>126034</v>
      </c>
      <c r="G21" s="19">
        <v>124419</v>
      </c>
      <c r="H21" s="19">
        <v>118426</v>
      </c>
      <c r="I21" s="19">
        <v>108559</v>
      </c>
      <c r="J21" s="19">
        <v>100630</v>
      </c>
      <c r="K21" s="18" t="s">
        <v>7</v>
      </c>
      <c r="L21" s="18" t="s">
        <v>7</v>
      </c>
      <c r="M21" s="18" t="s">
        <v>7</v>
      </c>
      <c r="N21" s="18" t="s">
        <v>7</v>
      </c>
      <c r="O21" s="17"/>
    </row>
    <row r="22" spans="1:15">
      <c r="A22" s="194" t="s">
        <v>180</v>
      </c>
      <c r="B22" s="39">
        <v>1691</v>
      </c>
      <c r="C22" s="39">
        <v>1712</v>
      </c>
      <c r="D22" s="39">
        <v>1731</v>
      </c>
      <c r="E22" s="39">
        <v>1766</v>
      </c>
      <c r="F22" s="16">
        <v>1828</v>
      </c>
      <c r="G22" s="16">
        <v>1894</v>
      </c>
      <c r="H22" s="16">
        <v>1901</v>
      </c>
      <c r="I22" s="16">
        <v>1920</v>
      </c>
      <c r="J22" s="16">
        <v>1986</v>
      </c>
      <c r="K22" s="16">
        <v>2007</v>
      </c>
      <c r="L22" s="16">
        <v>2070</v>
      </c>
      <c r="M22" s="16">
        <v>2100</v>
      </c>
      <c r="N22" s="16">
        <v>2124</v>
      </c>
      <c r="O22" s="15"/>
    </row>
    <row r="23" spans="1:15">
      <c r="A23" s="5"/>
      <c r="B23" s="5"/>
      <c r="C23" s="5"/>
      <c r="D23" s="5"/>
      <c r="E23" s="5"/>
      <c r="F23" s="5"/>
      <c r="G23" s="14"/>
      <c r="H23" s="13"/>
      <c r="I23" s="13"/>
      <c r="J23" s="13"/>
      <c r="K23" s="13"/>
      <c r="L23" s="13"/>
      <c r="M23" s="13"/>
      <c r="N23" s="13"/>
      <c r="O23" s="13"/>
    </row>
    <row r="24" spans="1:15">
      <c r="A24" s="12" t="s">
        <v>6</v>
      </c>
      <c r="B24" s="12"/>
      <c r="C24" s="12"/>
      <c r="D24" s="12"/>
      <c r="E24" s="12"/>
      <c r="F24" s="12"/>
      <c r="G24" s="12"/>
      <c r="H24" s="7"/>
      <c r="K24" s="1"/>
      <c r="M24" s="10"/>
      <c r="N24" s="10"/>
    </row>
    <row r="25" spans="1:15">
      <c r="A25" s="12" t="s">
        <v>5</v>
      </c>
      <c r="B25" s="12"/>
      <c r="C25" s="12"/>
      <c r="D25" s="12"/>
      <c r="E25" s="12"/>
      <c r="F25" s="12"/>
      <c r="G25" s="12"/>
      <c r="H25" s="7"/>
      <c r="K25" s="1"/>
      <c r="M25" s="10"/>
      <c r="N25" s="10"/>
    </row>
    <row r="26" spans="1:15">
      <c r="A26" s="12" t="s">
        <v>4</v>
      </c>
      <c r="B26" s="12"/>
      <c r="C26" s="12"/>
      <c r="D26" s="12"/>
      <c r="E26" s="12"/>
      <c r="F26" s="12"/>
      <c r="G26" s="12"/>
      <c r="H26" s="7"/>
      <c r="K26" s="1"/>
      <c r="M26" s="10"/>
      <c r="N26" s="10"/>
    </row>
    <row r="27" spans="1:15" s="4" customFormat="1">
      <c r="A27" s="167" t="s">
        <v>120</v>
      </c>
      <c r="B27" s="11"/>
      <c r="C27" s="11"/>
      <c r="D27" s="11"/>
      <c r="E27" s="11"/>
      <c r="F27" s="11"/>
      <c r="G27" s="11"/>
      <c r="H27" s="7"/>
      <c r="I27" s="1"/>
      <c r="J27" s="2"/>
      <c r="K27" s="1"/>
      <c r="L27" s="2"/>
      <c r="M27" s="10"/>
    </row>
    <row r="28" spans="1:15" s="4" customFormat="1">
      <c r="A28" s="167" t="s">
        <v>121</v>
      </c>
      <c r="B28" s="6"/>
      <c r="C28" s="6"/>
      <c r="D28" s="6"/>
      <c r="E28" s="6"/>
      <c r="F28" s="6"/>
      <c r="G28" s="6"/>
      <c r="H28" s="7"/>
      <c r="J28" s="9"/>
      <c r="L28" s="9"/>
    </row>
    <row r="29" spans="1:15" s="3" customFormat="1">
      <c r="A29" s="11" t="s">
        <v>122</v>
      </c>
      <c r="B29" s="6"/>
      <c r="C29" s="6"/>
      <c r="D29" s="6"/>
      <c r="E29" s="6"/>
      <c r="F29" s="6"/>
      <c r="G29" s="6"/>
      <c r="H29" s="7"/>
      <c r="I29" s="4"/>
      <c r="J29" s="9"/>
      <c r="K29" s="4"/>
      <c r="L29" s="9"/>
      <c r="M29" s="4"/>
    </row>
    <row r="30" spans="1:15" s="3" customFormat="1">
      <c r="A30" s="6" t="s">
        <v>123</v>
      </c>
      <c r="B30" s="6"/>
      <c r="C30" s="6"/>
      <c r="D30" s="6"/>
      <c r="E30" s="6"/>
      <c r="F30" s="6"/>
      <c r="G30" s="6"/>
      <c r="H30" s="7"/>
      <c r="I30" s="4"/>
      <c r="J30" s="9"/>
      <c r="K30" s="4"/>
      <c r="L30" s="9"/>
      <c r="M30" s="4"/>
    </row>
    <row r="31" spans="1:15" s="7" customFormat="1">
      <c r="A31" s="6" t="s">
        <v>131</v>
      </c>
      <c r="B31" s="8"/>
      <c r="C31" s="8"/>
      <c r="D31" s="8"/>
      <c r="E31" s="8"/>
      <c r="F31" s="8"/>
      <c r="G31" s="8"/>
      <c r="I31" s="3"/>
      <c r="J31" s="2"/>
      <c r="K31" s="3"/>
      <c r="L31" s="2"/>
      <c r="M31" s="3"/>
      <c r="N31" s="3"/>
    </row>
    <row r="32" spans="1:15" s="7" customFormat="1">
      <c r="A32" s="6" t="s">
        <v>132</v>
      </c>
      <c r="B32" s="6"/>
      <c r="C32" s="6"/>
      <c r="D32" s="6"/>
      <c r="E32" s="6"/>
      <c r="F32" s="6"/>
      <c r="G32" s="6"/>
      <c r="I32" s="3"/>
      <c r="J32" s="2"/>
      <c r="K32" s="3"/>
      <c r="L32" s="2"/>
      <c r="M32" s="3"/>
      <c r="N32" s="3"/>
    </row>
    <row r="33" spans="1:12" s="3" customFormat="1">
      <c r="A33" s="6" t="s">
        <v>133</v>
      </c>
      <c r="B33" s="6"/>
      <c r="C33" s="6"/>
      <c r="D33" s="6"/>
      <c r="E33" s="6"/>
      <c r="F33" s="6"/>
      <c r="G33" s="6"/>
      <c r="H33" s="7"/>
      <c r="J33" s="2"/>
      <c r="L33" s="2"/>
    </row>
    <row r="34" spans="1:12" s="3" customFormat="1">
      <c r="A34" s="6" t="s">
        <v>152</v>
      </c>
      <c r="B34" s="6"/>
      <c r="C34" s="6"/>
      <c r="D34" s="6"/>
      <c r="E34" s="6"/>
      <c r="F34" s="6"/>
      <c r="H34" s="5"/>
      <c r="J34" s="2"/>
      <c r="L34" s="2"/>
    </row>
    <row r="35" spans="1:12" s="3" customFormat="1">
      <c r="A35" s="6" t="s">
        <v>2</v>
      </c>
      <c r="B35" s="4"/>
      <c r="C35" s="4"/>
      <c r="D35" s="4"/>
      <c r="E35" s="4"/>
      <c r="F35" s="4"/>
      <c r="G35" s="4"/>
      <c r="H35" s="4"/>
      <c r="J35" s="2"/>
      <c r="L35" s="2"/>
    </row>
    <row r="36" spans="1:12" s="3" customFormat="1">
      <c r="A36" s="4"/>
      <c r="B36" s="4"/>
      <c r="C36" s="4"/>
      <c r="D36" s="4"/>
      <c r="E36" s="4"/>
      <c r="F36" s="4"/>
      <c r="G36" s="4"/>
      <c r="H36" s="4"/>
      <c r="J36" s="2"/>
      <c r="K36" s="2"/>
      <c r="L36" s="2"/>
    </row>
  </sheetData>
  <pageMargins left="0.7" right="0.46" top="0.75" bottom="0.75" header="0.3" footer="0.3"/>
  <pageSetup scale="98" firstPageNumber="2" orientation="portrait" useFirstPageNumber="1" verticalDpi="597" r:id="rId1"/>
  <headerFooter>
    <oddFooter>&amp;C&amp;P of 31</oddFooter>
  </headerFooter>
  <ignoredErrors>
    <ignoredError sqref="F14 B14" formula="1"/>
    <ignoredError sqref="F6 B6" formula="1" formulaRange="1"/>
    <ignoredError sqref="G6:O6 C6:E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M1" sqref="M1"/>
    </sheetView>
  </sheetViews>
  <sheetFormatPr defaultColWidth="11.83203125" defaultRowHeight="11.25"/>
  <cols>
    <col min="1" max="1" width="30.1640625" style="97" customWidth="1"/>
    <col min="2" max="2" width="7.83203125" style="96" customWidth="1"/>
    <col min="3" max="3" width="7.33203125" style="96" customWidth="1"/>
    <col min="4" max="4" width="6.83203125" style="96" customWidth="1"/>
    <col min="5" max="5" width="8" style="96" customWidth="1"/>
    <col min="6" max="6" width="7" style="96" customWidth="1"/>
    <col min="7" max="7" width="9.33203125" style="96" customWidth="1"/>
    <col min="8" max="8" width="8.1640625" style="96" customWidth="1"/>
    <col min="9" max="9" width="7" style="96" customWidth="1"/>
    <col min="10" max="10" width="8.1640625" style="96" customWidth="1"/>
    <col min="11" max="11" width="7" style="96" customWidth="1"/>
    <col min="12" max="16384" width="11.83203125" style="96"/>
  </cols>
  <sheetData>
    <row r="1" spans="1:11" ht="11.25" customHeight="1">
      <c r="A1" s="173" t="s">
        <v>51</v>
      </c>
      <c r="B1" s="173"/>
      <c r="C1" s="173"/>
      <c r="D1" s="173"/>
      <c r="E1" s="173"/>
      <c r="F1" s="173"/>
      <c r="G1" s="173"/>
      <c r="H1" s="173"/>
      <c r="I1" s="173"/>
      <c r="J1" s="173"/>
      <c r="K1" s="173"/>
    </row>
    <row r="2" spans="1:11" ht="13.5" customHeight="1">
      <c r="A2" s="173" t="s">
        <v>50</v>
      </c>
      <c r="B2" s="173"/>
      <c r="C2" s="173"/>
      <c r="D2" s="173"/>
      <c r="E2" s="173"/>
      <c r="F2" s="173"/>
      <c r="G2" s="173"/>
      <c r="H2" s="173"/>
      <c r="I2" s="173"/>
      <c r="J2" s="173"/>
      <c r="K2" s="173"/>
    </row>
    <row r="3" spans="1:11" ht="11.1" customHeight="1">
      <c r="A3" s="173" t="s">
        <v>49</v>
      </c>
      <c r="B3" s="173"/>
      <c r="C3" s="173"/>
      <c r="D3" s="173"/>
      <c r="E3" s="173"/>
      <c r="F3" s="173"/>
      <c r="G3" s="173"/>
      <c r="H3" s="173"/>
      <c r="I3" s="173"/>
      <c r="J3" s="173"/>
      <c r="K3" s="173"/>
    </row>
    <row r="4" spans="1:11" ht="11.1" customHeight="1">
      <c r="A4" s="174">
        <v>41639</v>
      </c>
      <c r="B4" s="174"/>
      <c r="C4" s="174"/>
      <c r="D4" s="174"/>
      <c r="E4" s="174"/>
      <c r="F4" s="174"/>
      <c r="G4" s="174"/>
      <c r="H4" s="174"/>
      <c r="I4" s="174"/>
      <c r="J4" s="174"/>
      <c r="K4" s="174"/>
    </row>
    <row r="5" spans="1:11" ht="11.1" customHeight="1">
      <c r="C5" s="218"/>
      <c r="D5" s="218"/>
      <c r="E5" s="218"/>
      <c r="F5" s="218"/>
      <c r="G5" s="218"/>
      <c r="H5" s="218"/>
      <c r="I5" s="218"/>
      <c r="J5" s="218"/>
      <c r="K5" s="218"/>
    </row>
    <row r="6" spans="1:11" s="114" customFormat="1" ht="22.5" customHeight="1">
      <c r="A6" s="131" t="s">
        <v>48</v>
      </c>
      <c r="B6" s="115" t="s">
        <v>47</v>
      </c>
      <c r="C6" s="115" t="s">
        <v>46</v>
      </c>
      <c r="D6" s="115" t="s">
        <v>107</v>
      </c>
      <c r="E6" s="115" t="s">
        <v>108</v>
      </c>
      <c r="F6" s="115" t="s">
        <v>45</v>
      </c>
      <c r="G6" s="115" t="s">
        <v>44</v>
      </c>
      <c r="H6" s="115" t="s">
        <v>109</v>
      </c>
      <c r="I6" s="115" t="s">
        <v>110</v>
      </c>
      <c r="J6" s="115" t="s">
        <v>43</v>
      </c>
      <c r="K6" s="115" t="s">
        <v>42</v>
      </c>
    </row>
    <row r="7" spans="1:11" s="1" customFormat="1" ht="11.1" customHeight="1">
      <c r="A7" s="65" t="s">
        <v>20</v>
      </c>
      <c r="B7" s="113">
        <f t="shared" ref="B7:K7" si="0">SUM(B8+B9++B10+B12+B20+B37+B41+B53)</f>
        <v>599086</v>
      </c>
      <c r="C7" s="113">
        <f t="shared" si="0"/>
        <v>8066</v>
      </c>
      <c r="D7" s="113">
        <f t="shared" si="0"/>
        <v>42285</v>
      </c>
      <c r="E7" s="113">
        <f t="shared" si="0"/>
        <v>102743</v>
      </c>
      <c r="F7" s="113">
        <f t="shared" si="0"/>
        <v>83738</v>
      </c>
      <c r="G7" s="113">
        <f t="shared" si="0"/>
        <v>63405</v>
      </c>
      <c r="H7" s="113">
        <f t="shared" si="0"/>
        <v>86625</v>
      </c>
      <c r="I7" s="113">
        <f t="shared" si="0"/>
        <v>76937</v>
      </c>
      <c r="J7" s="113">
        <f t="shared" si="0"/>
        <v>88857</v>
      </c>
      <c r="K7" s="106">
        <f t="shared" si="0"/>
        <v>46430</v>
      </c>
    </row>
    <row r="8" spans="1:11" s="1" customFormat="1" ht="11.1" customHeight="1">
      <c r="A8" s="65" t="s">
        <v>56</v>
      </c>
      <c r="B8" s="106">
        <f t="shared" ref="B8:B9" si="1">SUM(C8:K8)</f>
        <v>120285</v>
      </c>
      <c r="C8" s="105">
        <v>1126</v>
      </c>
      <c r="D8" s="105">
        <v>7756</v>
      </c>
      <c r="E8" s="105">
        <v>21249</v>
      </c>
      <c r="F8" s="105">
        <v>14834</v>
      </c>
      <c r="G8" s="105">
        <v>11518</v>
      </c>
      <c r="H8" s="105">
        <v>18564</v>
      </c>
      <c r="I8" s="105">
        <v>16259</v>
      </c>
      <c r="J8" s="105">
        <v>17870</v>
      </c>
      <c r="K8" s="105">
        <v>11109</v>
      </c>
    </row>
    <row r="9" spans="1:11" s="1" customFormat="1" ht="11.1" customHeight="1">
      <c r="A9" s="65" t="s">
        <v>41</v>
      </c>
      <c r="B9" s="106">
        <f t="shared" si="1"/>
        <v>238</v>
      </c>
      <c r="C9" s="105">
        <v>1</v>
      </c>
      <c r="D9" s="105">
        <v>16</v>
      </c>
      <c r="E9" s="105">
        <v>92</v>
      </c>
      <c r="F9" s="105">
        <v>82</v>
      </c>
      <c r="G9" s="105">
        <v>13</v>
      </c>
      <c r="H9" s="105">
        <v>14</v>
      </c>
      <c r="I9" s="105">
        <v>13</v>
      </c>
      <c r="J9" s="105">
        <v>7</v>
      </c>
      <c r="K9" s="105">
        <v>0</v>
      </c>
    </row>
    <row r="10" spans="1:11" s="1" customFormat="1" ht="11.1" customHeight="1">
      <c r="A10" s="65" t="s">
        <v>40</v>
      </c>
      <c r="B10" s="106">
        <f>SUM(C10:K10)</f>
        <v>4824</v>
      </c>
      <c r="C10" s="105">
        <v>52</v>
      </c>
      <c r="D10" s="105">
        <v>438</v>
      </c>
      <c r="E10" s="105">
        <v>837</v>
      </c>
      <c r="F10" s="105">
        <v>1159</v>
      </c>
      <c r="G10" s="105">
        <v>492</v>
      </c>
      <c r="H10" s="105">
        <v>726</v>
      </c>
      <c r="I10" s="105">
        <v>563</v>
      </c>
      <c r="J10" s="105">
        <v>537</v>
      </c>
      <c r="K10" s="105">
        <v>20</v>
      </c>
    </row>
    <row r="11" spans="1:11" s="22" customFormat="1" ht="11.1" customHeight="1">
      <c r="A11" s="123" t="s">
        <v>39</v>
      </c>
      <c r="B11" s="106"/>
      <c r="C11" s="203"/>
      <c r="D11" s="203"/>
      <c r="E11" s="203"/>
      <c r="F11" s="203"/>
      <c r="G11" s="203"/>
      <c r="H11" s="203"/>
      <c r="I11" s="203"/>
      <c r="J11" s="203"/>
      <c r="K11" s="203"/>
    </row>
    <row r="12" spans="1:11" s="1" customFormat="1" ht="11.1" customHeight="1">
      <c r="A12" s="195" t="s">
        <v>211</v>
      </c>
      <c r="B12" s="106">
        <f t="shared" ref="B12:K12" si="2">SUM(B13:B19)</f>
        <v>180214</v>
      </c>
      <c r="C12" s="203">
        <f>SUM(C13:C19)</f>
        <v>2863</v>
      </c>
      <c r="D12" s="203">
        <f>SUM(D13:D19)</f>
        <v>14308</v>
      </c>
      <c r="E12" s="203">
        <f>SUM(E13:E19)</f>
        <v>32876</v>
      </c>
      <c r="F12" s="203">
        <f>SUM(F13:F19)</f>
        <v>29756</v>
      </c>
      <c r="G12" s="203">
        <f>SUM(G13:G19)</f>
        <v>19397</v>
      </c>
      <c r="H12" s="203">
        <f>SUM(H13:H19)</f>
        <v>22317</v>
      </c>
      <c r="I12" s="203">
        <f>SUM(I13:I19)</f>
        <v>22800</v>
      </c>
      <c r="J12" s="203">
        <f>SUM(J13:J19)</f>
        <v>27792</v>
      </c>
      <c r="K12" s="203">
        <f>SUM(K13:K19)</f>
        <v>8105</v>
      </c>
    </row>
    <row r="13" spans="1:11" s="1" customFormat="1" ht="11.1" customHeight="1">
      <c r="A13" s="197" t="s">
        <v>213</v>
      </c>
      <c r="B13" s="108">
        <f t="shared" ref="B13:B19" si="3">SUM(C13:K13)</f>
        <v>172195</v>
      </c>
      <c r="C13" s="107">
        <v>2808</v>
      </c>
      <c r="D13" s="107">
        <v>13736</v>
      </c>
      <c r="E13" s="107">
        <v>31496</v>
      </c>
      <c r="F13" s="107">
        <v>28512</v>
      </c>
      <c r="G13" s="107">
        <v>18429</v>
      </c>
      <c r="H13" s="107">
        <v>21483</v>
      </c>
      <c r="I13" s="107">
        <v>21525</v>
      </c>
      <c r="J13" s="107">
        <v>26397</v>
      </c>
      <c r="K13" s="107">
        <v>7809</v>
      </c>
    </row>
    <row r="14" spans="1:11" s="1" customFormat="1" ht="11.1" customHeight="1">
      <c r="A14" s="197" t="s">
        <v>214</v>
      </c>
      <c r="B14" s="108">
        <f t="shared" si="3"/>
        <v>2486</v>
      </c>
      <c r="C14" s="107">
        <v>20</v>
      </c>
      <c r="D14" s="107">
        <v>133</v>
      </c>
      <c r="E14" s="107">
        <v>488</v>
      </c>
      <c r="F14" s="107">
        <v>316</v>
      </c>
      <c r="G14" s="107">
        <v>322</v>
      </c>
      <c r="H14" s="107">
        <v>293</v>
      </c>
      <c r="I14" s="107">
        <v>288</v>
      </c>
      <c r="J14" s="107">
        <v>536</v>
      </c>
      <c r="K14" s="107">
        <v>90</v>
      </c>
    </row>
    <row r="15" spans="1:11" s="1" customFormat="1" ht="11.1" customHeight="1">
      <c r="A15" s="197" t="s">
        <v>215</v>
      </c>
      <c r="B15" s="108">
        <f t="shared" si="3"/>
        <v>32</v>
      </c>
      <c r="C15" s="107">
        <v>0</v>
      </c>
      <c r="D15" s="107">
        <v>4</v>
      </c>
      <c r="E15" s="107">
        <v>3</v>
      </c>
      <c r="F15" s="107">
        <v>7</v>
      </c>
      <c r="G15" s="107">
        <v>4</v>
      </c>
      <c r="H15" s="107">
        <v>3</v>
      </c>
      <c r="I15" s="107">
        <v>7</v>
      </c>
      <c r="J15" s="107">
        <v>4</v>
      </c>
      <c r="K15" s="107">
        <v>0</v>
      </c>
    </row>
    <row r="16" spans="1:11" s="1" customFormat="1" ht="11.1" customHeight="1">
      <c r="A16" s="197" t="s">
        <v>216</v>
      </c>
      <c r="B16" s="108">
        <f t="shared" si="3"/>
        <v>2237</v>
      </c>
      <c r="C16" s="107">
        <v>27</v>
      </c>
      <c r="D16" s="107">
        <v>135</v>
      </c>
      <c r="E16" s="107">
        <v>387</v>
      </c>
      <c r="F16" s="107">
        <v>259</v>
      </c>
      <c r="G16" s="107">
        <v>277</v>
      </c>
      <c r="H16" s="107">
        <v>324</v>
      </c>
      <c r="I16" s="107">
        <v>270</v>
      </c>
      <c r="J16" s="107">
        <v>432</v>
      </c>
      <c r="K16" s="107">
        <v>126</v>
      </c>
    </row>
    <row r="17" spans="1:11" s="1" customFormat="1" ht="21.75" customHeight="1">
      <c r="A17" s="198" t="s">
        <v>242</v>
      </c>
      <c r="B17" s="108">
        <f t="shared" si="3"/>
        <v>76</v>
      </c>
      <c r="C17" s="107">
        <v>1</v>
      </c>
      <c r="D17" s="107">
        <v>1</v>
      </c>
      <c r="E17" s="107">
        <v>16</v>
      </c>
      <c r="F17" s="107">
        <v>8</v>
      </c>
      <c r="G17" s="107">
        <v>9</v>
      </c>
      <c r="H17" s="107">
        <v>9</v>
      </c>
      <c r="I17" s="107">
        <v>6</v>
      </c>
      <c r="J17" s="107">
        <v>19</v>
      </c>
      <c r="K17" s="107">
        <v>7</v>
      </c>
    </row>
    <row r="18" spans="1:11" s="1" customFormat="1" ht="11.1" customHeight="1">
      <c r="A18" s="197" t="s">
        <v>217</v>
      </c>
      <c r="B18" s="108">
        <f t="shared" si="3"/>
        <v>3</v>
      </c>
      <c r="C18" s="205">
        <v>0</v>
      </c>
      <c r="D18" s="205">
        <v>0</v>
      </c>
      <c r="E18" s="205">
        <v>1</v>
      </c>
      <c r="F18" s="205">
        <v>0</v>
      </c>
      <c r="G18" s="205">
        <v>1</v>
      </c>
      <c r="H18" s="205">
        <v>0</v>
      </c>
      <c r="I18" s="205">
        <v>0</v>
      </c>
      <c r="J18" s="205">
        <v>1</v>
      </c>
      <c r="K18" s="205">
        <v>0</v>
      </c>
    </row>
    <row r="19" spans="1:11" s="54" customFormat="1" ht="12.75" customHeight="1">
      <c r="A19" s="198" t="s">
        <v>218</v>
      </c>
      <c r="B19" s="108">
        <f t="shared" si="3"/>
        <v>3185</v>
      </c>
      <c r="C19" s="205">
        <v>7</v>
      </c>
      <c r="D19" s="205">
        <v>299</v>
      </c>
      <c r="E19" s="205">
        <v>485</v>
      </c>
      <c r="F19" s="205">
        <v>654</v>
      </c>
      <c r="G19" s="205">
        <v>355</v>
      </c>
      <c r="H19" s="205">
        <v>205</v>
      </c>
      <c r="I19" s="205">
        <v>704</v>
      </c>
      <c r="J19" s="205">
        <v>403</v>
      </c>
      <c r="K19" s="205">
        <v>73</v>
      </c>
    </row>
    <row r="20" spans="1:11" s="1" customFormat="1" ht="13.5" customHeight="1">
      <c r="A20" s="201" t="s">
        <v>69</v>
      </c>
      <c r="B20" s="111">
        <f t="shared" ref="B20:K20" si="4">SUM(B21:B36)</f>
        <v>108206</v>
      </c>
      <c r="C20" s="111">
        <f>SUM(C21:C36)</f>
        <v>1653</v>
      </c>
      <c r="D20" s="111">
        <f>SUM(D21:D36)</f>
        <v>7148</v>
      </c>
      <c r="E20" s="111">
        <f>SUM(E21:E36)</f>
        <v>16433</v>
      </c>
      <c r="F20" s="111">
        <f>SUM(F21:F36)</f>
        <v>14351</v>
      </c>
      <c r="G20" s="111">
        <f>SUM(G21:G36)</f>
        <v>10421</v>
      </c>
      <c r="H20" s="111">
        <f>SUM(H21:H36)</f>
        <v>14269</v>
      </c>
      <c r="I20" s="111">
        <f>SUM(I21:I36)</f>
        <v>13280</v>
      </c>
      <c r="J20" s="111">
        <f>SUM(J21:J36)</f>
        <v>15121</v>
      </c>
      <c r="K20" s="111">
        <f>SUM(K21:K36)</f>
        <v>15530</v>
      </c>
    </row>
    <row r="21" spans="1:11" s="1" customFormat="1" ht="11.1" customHeight="1">
      <c r="A21" s="198" t="s">
        <v>219</v>
      </c>
      <c r="B21" s="108">
        <f t="shared" ref="B21:B32" si="5">SUM(C21:K21)</f>
        <v>85771</v>
      </c>
      <c r="C21" s="107">
        <v>1351</v>
      </c>
      <c r="D21" s="107">
        <v>5398</v>
      </c>
      <c r="E21" s="107">
        <v>12289</v>
      </c>
      <c r="F21" s="107">
        <v>11656</v>
      </c>
      <c r="G21" s="107">
        <v>7794</v>
      </c>
      <c r="H21" s="107">
        <v>10961</v>
      </c>
      <c r="I21" s="107">
        <v>10286</v>
      </c>
      <c r="J21" s="107">
        <v>11136</v>
      </c>
      <c r="K21" s="107">
        <v>14900</v>
      </c>
    </row>
    <row r="22" spans="1:11" s="1" customFormat="1" ht="11.1" customHeight="1">
      <c r="A22" s="198" t="s">
        <v>220</v>
      </c>
      <c r="B22" s="108">
        <f t="shared" si="5"/>
        <v>1175</v>
      </c>
      <c r="C22" s="107">
        <v>29</v>
      </c>
      <c r="D22" s="107">
        <v>85</v>
      </c>
      <c r="E22" s="107">
        <v>220</v>
      </c>
      <c r="F22" s="107">
        <v>152</v>
      </c>
      <c r="G22" s="107">
        <v>171</v>
      </c>
      <c r="H22" s="107">
        <v>131</v>
      </c>
      <c r="I22" s="107">
        <v>144</v>
      </c>
      <c r="J22" s="107">
        <v>224</v>
      </c>
      <c r="K22" s="107">
        <v>19</v>
      </c>
    </row>
    <row r="23" spans="1:11" s="1" customFormat="1" ht="21" customHeight="1">
      <c r="A23" s="198" t="s">
        <v>254</v>
      </c>
      <c r="B23" s="108">
        <f t="shared" si="5"/>
        <v>2134</v>
      </c>
      <c r="C23" s="107">
        <v>37</v>
      </c>
      <c r="D23" s="107">
        <v>141</v>
      </c>
      <c r="E23" s="107">
        <v>439</v>
      </c>
      <c r="F23" s="107">
        <v>272</v>
      </c>
      <c r="G23" s="107">
        <v>288</v>
      </c>
      <c r="H23" s="107">
        <v>270</v>
      </c>
      <c r="I23" s="107">
        <v>247</v>
      </c>
      <c r="J23" s="107">
        <v>406</v>
      </c>
      <c r="K23" s="107">
        <v>34</v>
      </c>
    </row>
    <row r="24" spans="1:11" s="1" customFormat="1" ht="21" customHeight="1">
      <c r="A24" s="198" t="s">
        <v>234</v>
      </c>
      <c r="B24" s="108">
        <f t="shared" si="5"/>
        <v>7</v>
      </c>
      <c r="C24" s="107">
        <v>0</v>
      </c>
      <c r="D24" s="107">
        <v>1</v>
      </c>
      <c r="E24" s="107">
        <v>4</v>
      </c>
      <c r="F24" s="107">
        <v>1</v>
      </c>
      <c r="G24" s="107">
        <v>0</v>
      </c>
      <c r="H24" s="107">
        <v>0</v>
      </c>
      <c r="I24" s="107">
        <v>1</v>
      </c>
      <c r="J24" s="107">
        <v>0</v>
      </c>
      <c r="K24" s="107">
        <v>0</v>
      </c>
    </row>
    <row r="25" spans="1:11" s="1" customFormat="1" ht="21" customHeight="1">
      <c r="A25" s="198" t="s">
        <v>255</v>
      </c>
      <c r="B25" s="108">
        <f t="shared" si="5"/>
        <v>837</v>
      </c>
      <c r="C25" s="107">
        <v>9</v>
      </c>
      <c r="D25" s="107">
        <v>54</v>
      </c>
      <c r="E25" s="107">
        <v>164</v>
      </c>
      <c r="F25" s="107">
        <v>89</v>
      </c>
      <c r="G25" s="107">
        <v>98</v>
      </c>
      <c r="H25" s="107">
        <v>132</v>
      </c>
      <c r="I25" s="107">
        <v>113</v>
      </c>
      <c r="J25" s="107">
        <v>121</v>
      </c>
      <c r="K25" s="107">
        <v>57</v>
      </c>
    </row>
    <row r="26" spans="1:11" s="1" customFormat="1" ht="21" customHeight="1">
      <c r="A26" s="198" t="s">
        <v>236</v>
      </c>
      <c r="B26" s="108">
        <f t="shared" si="5"/>
        <v>64</v>
      </c>
      <c r="C26" s="107">
        <v>0</v>
      </c>
      <c r="D26" s="107">
        <v>2</v>
      </c>
      <c r="E26" s="107">
        <v>17</v>
      </c>
      <c r="F26" s="107">
        <v>7</v>
      </c>
      <c r="G26" s="107">
        <v>13</v>
      </c>
      <c r="H26" s="107">
        <v>7</v>
      </c>
      <c r="I26" s="107">
        <v>7</v>
      </c>
      <c r="J26" s="107">
        <v>9</v>
      </c>
      <c r="K26" s="107">
        <v>2</v>
      </c>
    </row>
    <row r="27" spans="1:11" s="1" customFormat="1" ht="21" customHeight="1">
      <c r="A27" s="198" t="s">
        <v>237</v>
      </c>
      <c r="B27" s="108">
        <f t="shared" si="5"/>
        <v>8112</v>
      </c>
      <c r="C27" s="107">
        <v>129</v>
      </c>
      <c r="D27" s="107">
        <v>525</v>
      </c>
      <c r="E27" s="107">
        <v>1585</v>
      </c>
      <c r="F27" s="107">
        <v>739</v>
      </c>
      <c r="G27" s="107">
        <v>806</v>
      </c>
      <c r="H27" s="107">
        <v>1480</v>
      </c>
      <c r="I27" s="107">
        <v>1122</v>
      </c>
      <c r="J27" s="107">
        <v>1492</v>
      </c>
      <c r="K27" s="107">
        <v>234</v>
      </c>
    </row>
    <row r="28" spans="1:11" s="1" customFormat="1" ht="21" customHeight="1">
      <c r="A28" s="198" t="s">
        <v>238</v>
      </c>
      <c r="B28" s="108">
        <f t="shared" si="5"/>
        <v>108</v>
      </c>
      <c r="C28" s="107">
        <v>0</v>
      </c>
      <c r="D28" s="107">
        <v>4</v>
      </c>
      <c r="E28" s="107">
        <v>11</v>
      </c>
      <c r="F28" s="107">
        <v>15</v>
      </c>
      <c r="G28" s="107">
        <v>16</v>
      </c>
      <c r="H28" s="107">
        <v>30</v>
      </c>
      <c r="I28" s="107">
        <v>11</v>
      </c>
      <c r="J28" s="107">
        <v>19</v>
      </c>
      <c r="K28" s="107">
        <v>2</v>
      </c>
    </row>
    <row r="29" spans="1:11" s="1" customFormat="1" ht="21" customHeight="1">
      <c r="A29" s="198" t="s">
        <v>239</v>
      </c>
      <c r="B29" s="108">
        <f t="shared" si="5"/>
        <v>281</v>
      </c>
      <c r="C29" s="107">
        <v>5</v>
      </c>
      <c r="D29" s="107">
        <v>16</v>
      </c>
      <c r="E29" s="107">
        <v>53</v>
      </c>
      <c r="F29" s="107">
        <v>31</v>
      </c>
      <c r="G29" s="107">
        <v>38</v>
      </c>
      <c r="H29" s="107">
        <v>41</v>
      </c>
      <c r="I29" s="107">
        <v>30</v>
      </c>
      <c r="J29" s="107">
        <v>63</v>
      </c>
      <c r="K29" s="107">
        <v>4</v>
      </c>
    </row>
    <row r="30" spans="1:11" s="1" customFormat="1" ht="21" customHeight="1">
      <c r="A30" s="198" t="s">
        <v>240</v>
      </c>
      <c r="B30" s="108">
        <f t="shared" si="5"/>
        <v>30</v>
      </c>
      <c r="C30" s="107">
        <v>0</v>
      </c>
      <c r="D30" s="107">
        <v>4</v>
      </c>
      <c r="E30" s="107">
        <v>4</v>
      </c>
      <c r="F30" s="107">
        <v>2</v>
      </c>
      <c r="G30" s="107">
        <v>6</v>
      </c>
      <c r="H30" s="107">
        <v>6</v>
      </c>
      <c r="I30" s="107">
        <v>3</v>
      </c>
      <c r="J30" s="107">
        <v>1</v>
      </c>
      <c r="K30" s="107">
        <v>4</v>
      </c>
    </row>
    <row r="31" spans="1:11" s="1" customFormat="1" ht="21" customHeight="1">
      <c r="A31" s="198" t="s">
        <v>243</v>
      </c>
      <c r="B31" s="108">
        <f t="shared" si="5"/>
        <v>11</v>
      </c>
      <c r="C31" s="107">
        <v>1</v>
      </c>
      <c r="D31" s="107">
        <v>1</v>
      </c>
      <c r="E31" s="107">
        <v>1</v>
      </c>
      <c r="F31" s="107">
        <v>1</v>
      </c>
      <c r="G31" s="107">
        <v>0</v>
      </c>
      <c r="H31" s="107">
        <v>3</v>
      </c>
      <c r="I31" s="107">
        <v>3</v>
      </c>
      <c r="J31" s="107">
        <v>1</v>
      </c>
      <c r="K31" s="107">
        <v>0</v>
      </c>
    </row>
    <row r="32" spans="1:11" s="1" customFormat="1" ht="30" customHeight="1">
      <c r="A32" s="198" t="s">
        <v>241</v>
      </c>
      <c r="B32" s="108">
        <f t="shared" si="5"/>
        <v>13</v>
      </c>
      <c r="C32" s="107">
        <v>0</v>
      </c>
      <c r="D32" s="107">
        <v>2</v>
      </c>
      <c r="E32" s="107">
        <v>2</v>
      </c>
      <c r="F32" s="107">
        <v>0</v>
      </c>
      <c r="G32" s="107">
        <v>0</v>
      </c>
      <c r="H32" s="107">
        <v>3</v>
      </c>
      <c r="I32" s="107">
        <v>1</v>
      </c>
      <c r="J32" s="107">
        <v>5</v>
      </c>
      <c r="K32" s="107">
        <v>0</v>
      </c>
    </row>
    <row r="33" spans="1:11" s="1" customFormat="1" ht="21" customHeight="1">
      <c r="A33" s="198" t="s">
        <v>250</v>
      </c>
      <c r="B33" s="108">
        <f t="shared" ref="B33:B36" si="6">SUM(C33:K33)</f>
        <v>17</v>
      </c>
      <c r="C33" s="107">
        <v>0</v>
      </c>
      <c r="D33" s="107">
        <v>1</v>
      </c>
      <c r="E33" s="107">
        <v>4</v>
      </c>
      <c r="F33" s="107">
        <v>1</v>
      </c>
      <c r="G33" s="107">
        <v>0</v>
      </c>
      <c r="H33" s="107">
        <v>4</v>
      </c>
      <c r="I33" s="107">
        <v>2</v>
      </c>
      <c r="J33" s="107">
        <v>4</v>
      </c>
      <c r="K33" s="107">
        <v>1</v>
      </c>
    </row>
    <row r="34" spans="1:11" s="1" customFormat="1" ht="11.1" customHeight="1">
      <c r="A34" s="198" t="s">
        <v>221</v>
      </c>
      <c r="B34" s="108">
        <f t="shared" si="6"/>
        <v>3999</v>
      </c>
      <c r="C34" s="107">
        <v>54</v>
      </c>
      <c r="D34" s="107">
        <v>339</v>
      </c>
      <c r="E34" s="107">
        <v>596</v>
      </c>
      <c r="F34" s="107">
        <v>366</v>
      </c>
      <c r="G34" s="107">
        <v>530</v>
      </c>
      <c r="H34" s="107">
        <v>726</v>
      </c>
      <c r="I34" s="107">
        <v>492</v>
      </c>
      <c r="J34" s="107">
        <v>774</v>
      </c>
      <c r="K34" s="107">
        <v>122</v>
      </c>
    </row>
    <row r="35" spans="1:11" s="1" customFormat="1" ht="11.1" customHeight="1">
      <c r="A35" s="198" t="s">
        <v>222</v>
      </c>
      <c r="B35" s="108">
        <f t="shared" si="6"/>
        <v>394</v>
      </c>
      <c r="C35" s="107">
        <v>3</v>
      </c>
      <c r="D35" s="107">
        <v>21</v>
      </c>
      <c r="E35" s="107">
        <v>100</v>
      </c>
      <c r="F35" s="107">
        <v>69</v>
      </c>
      <c r="G35" s="107">
        <v>53</v>
      </c>
      <c r="H35" s="107">
        <v>30</v>
      </c>
      <c r="I35" s="107">
        <v>43</v>
      </c>
      <c r="J35" s="107">
        <v>72</v>
      </c>
      <c r="K35" s="110">
        <v>3</v>
      </c>
    </row>
    <row r="36" spans="1:11" s="1" customFormat="1" ht="11.1" customHeight="1">
      <c r="A36" s="198" t="s">
        <v>223</v>
      </c>
      <c r="B36" s="108">
        <f t="shared" si="6"/>
        <v>5253</v>
      </c>
      <c r="C36" s="522">
        <v>35</v>
      </c>
      <c r="D36" s="522">
        <v>554</v>
      </c>
      <c r="E36" s="522">
        <v>944</v>
      </c>
      <c r="F36" s="522">
        <v>950</v>
      </c>
      <c r="G36" s="522">
        <v>608</v>
      </c>
      <c r="H36" s="522">
        <v>445</v>
      </c>
      <c r="I36" s="522">
        <v>775</v>
      </c>
      <c r="J36" s="522">
        <v>794</v>
      </c>
      <c r="K36" s="522">
        <v>148</v>
      </c>
    </row>
    <row r="37" spans="1:11" s="1" customFormat="1" ht="11.1" customHeight="1">
      <c r="A37" s="201" t="s">
        <v>212</v>
      </c>
      <c r="B37" s="106">
        <f>SUM(C37:K37)</f>
        <v>149824</v>
      </c>
      <c r="C37" s="111">
        <f>SUM(C38:C40)</f>
        <v>2116</v>
      </c>
      <c r="D37" s="111">
        <f>SUM(D38:D40)</f>
        <v>10997</v>
      </c>
      <c r="E37" s="111">
        <f>SUM(E38:E40)</f>
        <v>24951</v>
      </c>
      <c r="F37" s="111">
        <f>SUM(F38:F40)</f>
        <v>20388</v>
      </c>
      <c r="G37" s="111">
        <f>SUM(G38:G40)</f>
        <v>16644</v>
      </c>
      <c r="H37" s="111">
        <f>SUM(H38:H40)</f>
        <v>26406</v>
      </c>
      <c r="I37" s="111">
        <f>SUM(I38:I40)</f>
        <v>20197</v>
      </c>
      <c r="J37" s="111">
        <f>SUM(J38:J40)</f>
        <v>20234</v>
      </c>
      <c r="K37" s="111">
        <f>SUM(K38:K40)</f>
        <v>7891</v>
      </c>
    </row>
    <row r="38" spans="1:11" s="1" customFormat="1" ht="11.1" customHeight="1">
      <c r="A38" s="198" t="s">
        <v>224</v>
      </c>
      <c r="B38" s="108">
        <f>SUM(C38:K38)</f>
        <v>145128</v>
      </c>
      <c r="C38" s="107">
        <v>2021</v>
      </c>
      <c r="D38" s="107">
        <v>10754</v>
      </c>
      <c r="E38" s="107">
        <v>23920</v>
      </c>
      <c r="F38" s="107">
        <v>20029</v>
      </c>
      <c r="G38" s="107">
        <v>16218</v>
      </c>
      <c r="H38" s="107">
        <v>25508</v>
      </c>
      <c r="I38" s="107">
        <v>19354</v>
      </c>
      <c r="J38" s="107">
        <v>19610</v>
      </c>
      <c r="K38" s="107">
        <v>7714</v>
      </c>
    </row>
    <row r="39" spans="1:11" s="1" customFormat="1" ht="21" customHeight="1">
      <c r="A39" s="198" t="s">
        <v>244</v>
      </c>
      <c r="B39" s="108">
        <f>SUM(C39:K39)</f>
        <v>2367</v>
      </c>
      <c r="C39" s="107">
        <v>61</v>
      </c>
      <c r="D39" s="107">
        <v>129</v>
      </c>
      <c r="E39" s="107">
        <v>542</v>
      </c>
      <c r="F39" s="107">
        <v>205</v>
      </c>
      <c r="G39" s="107">
        <v>206</v>
      </c>
      <c r="H39" s="107">
        <v>475</v>
      </c>
      <c r="I39" s="107">
        <v>347</v>
      </c>
      <c r="J39" s="107">
        <v>321</v>
      </c>
      <c r="K39" s="107">
        <v>81</v>
      </c>
    </row>
    <row r="40" spans="1:11" s="1" customFormat="1" ht="11.1" customHeight="1">
      <c r="A40" s="198" t="s">
        <v>225</v>
      </c>
      <c r="B40" s="108">
        <f>SUM(C40:K40)</f>
        <v>2329</v>
      </c>
      <c r="C40" s="107">
        <v>34</v>
      </c>
      <c r="D40" s="107">
        <v>114</v>
      </c>
      <c r="E40" s="107">
        <v>489</v>
      </c>
      <c r="F40" s="107">
        <v>154</v>
      </c>
      <c r="G40" s="107">
        <v>220</v>
      </c>
      <c r="H40" s="107">
        <v>423</v>
      </c>
      <c r="I40" s="107">
        <v>496</v>
      </c>
      <c r="J40" s="107">
        <v>303</v>
      </c>
      <c r="K40" s="107">
        <v>96</v>
      </c>
    </row>
    <row r="41" spans="1:11" s="1" customFormat="1" ht="11.1" customHeight="1">
      <c r="A41" s="200" t="s">
        <v>38</v>
      </c>
      <c r="B41" s="106">
        <f>SUM(C41:K41)</f>
        <v>15114</v>
      </c>
      <c r="C41" s="105">
        <f>SUM(C42:C52)</f>
        <v>140</v>
      </c>
      <c r="D41" s="105">
        <f>SUM(D42:D52)</f>
        <v>699</v>
      </c>
      <c r="E41" s="105">
        <f>SUM(E42:E52)</f>
        <v>1950</v>
      </c>
      <c r="F41" s="105">
        <f>SUM(F42:F52)</f>
        <v>980</v>
      </c>
      <c r="G41" s="105">
        <f>SUM(G42:G52)</f>
        <v>2298</v>
      </c>
      <c r="H41" s="105">
        <f>SUM(H42:H52)</f>
        <v>2238</v>
      </c>
      <c r="I41" s="105">
        <f>SUM(I42:I52)</f>
        <v>1698</v>
      </c>
      <c r="J41" s="105">
        <f>SUM(J42:J52)</f>
        <v>2688</v>
      </c>
      <c r="K41" s="105">
        <f>SUM(K42:K52)</f>
        <v>2423</v>
      </c>
    </row>
    <row r="42" spans="1:11" s="1" customFormat="1" ht="11.1" customHeight="1">
      <c r="A42" s="198" t="s">
        <v>226</v>
      </c>
      <c r="B42" s="108">
        <f t="shared" ref="B42:B44" si="7">SUM(C42:K42)</f>
        <v>9</v>
      </c>
      <c r="C42" s="107">
        <v>0</v>
      </c>
      <c r="D42" s="107">
        <v>1</v>
      </c>
      <c r="E42" s="107">
        <v>1</v>
      </c>
      <c r="F42" s="107">
        <v>3</v>
      </c>
      <c r="G42" s="107">
        <v>1</v>
      </c>
      <c r="H42" s="107">
        <v>1</v>
      </c>
      <c r="I42" s="107">
        <v>0</v>
      </c>
      <c r="J42" s="107">
        <v>2</v>
      </c>
      <c r="K42" s="107">
        <v>0</v>
      </c>
    </row>
    <row r="43" spans="1:11" s="1" customFormat="1" ht="11.1" customHeight="1">
      <c r="A43" s="198" t="s">
        <v>227</v>
      </c>
      <c r="B43" s="108">
        <f t="shared" si="7"/>
        <v>3952</v>
      </c>
      <c r="C43" s="107">
        <v>32</v>
      </c>
      <c r="D43" s="107">
        <v>123</v>
      </c>
      <c r="E43" s="107">
        <v>572</v>
      </c>
      <c r="F43" s="107">
        <v>307</v>
      </c>
      <c r="G43" s="107">
        <v>695</v>
      </c>
      <c r="H43" s="107">
        <v>502</v>
      </c>
      <c r="I43" s="107">
        <v>332</v>
      </c>
      <c r="J43" s="107">
        <v>796</v>
      </c>
      <c r="K43" s="107">
        <v>593</v>
      </c>
    </row>
    <row r="44" spans="1:11" s="1" customFormat="1" ht="11.1" customHeight="1">
      <c r="A44" s="198" t="s">
        <v>228</v>
      </c>
      <c r="B44" s="108">
        <f t="shared" si="7"/>
        <v>9588</v>
      </c>
      <c r="C44" s="107">
        <v>92</v>
      </c>
      <c r="D44" s="107">
        <v>520</v>
      </c>
      <c r="E44" s="107">
        <v>1127</v>
      </c>
      <c r="F44" s="107">
        <v>592</v>
      </c>
      <c r="G44" s="107">
        <v>1463</v>
      </c>
      <c r="H44" s="107">
        <v>1527</v>
      </c>
      <c r="I44" s="107">
        <v>1088</v>
      </c>
      <c r="J44" s="107">
        <v>1728</v>
      </c>
      <c r="K44" s="107">
        <v>1451</v>
      </c>
    </row>
    <row r="45" spans="1:11" s="1" customFormat="1" ht="11.1" customHeight="1">
      <c r="A45" s="197" t="s">
        <v>252</v>
      </c>
      <c r="B45" s="108">
        <f t="shared" ref="B45:B46" si="8">SUM(C45:K45)</f>
        <v>6</v>
      </c>
      <c r="C45" s="107">
        <v>0</v>
      </c>
      <c r="D45" s="107">
        <v>0</v>
      </c>
      <c r="E45" s="107">
        <v>0</v>
      </c>
      <c r="F45" s="107">
        <v>1</v>
      </c>
      <c r="G45" s="107">
        <v>1</v>
      </c>
      <c r="H45" s="107">
        <v>2</v>
      </c>
      <c r="I45" s="107">
        <v>0</v>
      </c>
      <c r="J45" s="107">
        <v>2</v>
      </c>
      <c r="K45" s="107">
        <v>0</v>
      </c>
    </row>
    <row r="46" spans="1:11" s="1" customFormat="1" ht="11.1" customHeight="1">
      <c r="A46" s="198" t="s">
        <v>253</v>
      </c>
      <c r="B46" s="108">
        <f t="shared" si="8"/>
        <v>3</v>
      </c>
      <c r="C46" s="107">
        <v>0</v>
      </c>
      <c r="D46" s="107">
        <v>1</v>
      </c>
      <c r="E46" s="107">
        <v>0</v>
      </c>
      <c r="F46" s="107">
        <v>1</v>
      </c>
      <c r="G46" s="107">
        <v>1</v>
      </c>
      <c r="H46" s="107">
        <v>0</v>
      </c>
      <c r="I46" s="107">
        <v>0</v>
      </c>
      <c r="J46" s="107">
        <v>0</v>
      </c>
      <c r="K46" s="107">
        <v>0</v>
      </c>
    </row>
    <row r="47" spans="1:11" s="1" customFormat="1" ht="21" customHeight="1">
      <c r="A47" s="198" t="s">
        <v>248</v>
      </c>
      <c r="B47" s="108">
        <f>SUM(C47:K47)</f>
        <v>2</v>
      </c>
      <c r="C47" s="107">
        <v>0</v>
      </c>
      <c r="D47" s="107">
        <v>0</v>
      </c>
      <c r="E47" s="107">
        <v>0</v>
      </c>
      <c r="F47" s="107">
        <v>0</v>
      </c>
      <c r="G47" s="107">
        <v>1</v>
      </c>
      <c r="H47" s="107">
        <v>0</v>
      </c>
      <c r="I47" s="107">
        <v>0</v>
      </c>
      <c r="J47" s="107">
        <v>1</v>
      </c>
      <c r="K47" s="107">
        <v>0</v>
      </c>
    </row>
    <row r="48" spans="1:11" s="1" customFormat="1" ht="21" customHeight="1">
      <c r="A48" s="198" t="s">
        <v>249</v>
      </c>
      <c r="B48" s="108">
        <f t="shared" ref="B48:B51" si="9">SUM(C48:K48)</f>
        <v>6</v>
      </c>
      <c r="C48" s="107">
        <v>0</v>
      </c>
      <c r="D48" s="107">
        <v>0</v>
      </c>
      <c r="E48" s="107">
        <v>1</v>
      </c>
      <c r="F48" s="107">
        <v>2</v>
      </c>
      <c r="G48" s="107">
        <v>0</v>
      </c>
      <c r="H48" s="107">
        <v>2</v>
      </c>
      <c r="I48" s="107">
        <v>0</v>
      </c>
      <c r="J48" s="107">
        <v>0</v>
      </c>
      <c r="K48" s="107">
        <v>1</v>
      </c>
    </row>
    <row r="49" spans="1:11" s="1" customFormat="1" ht="11.1" customHeight="1">
      <c r="A49" s="198" t="s">
        <v>229</v>
      </c>
      <c r="B49" s="108">
        <f t="shared" si="9"/>
        <v>1541</v>
      </c>
      <c r="C49" s="107">
        <v>16</v>
      </c>
      <c r="D49" s="107">
        <v>53</v>
      </c>
      <c r="E49" s="107">
        <v>247</v>
      </c>
      <c r="F49" s="107">
        <v>74</v>
      </c>
      <c r="G49" s="107">
        <v>136</v>
      </c>
      <c r="H49" s="107">
        <v>204</v>
      </c>
      <c r="I49" s="107">
        <v>277</v>
      </c>
      <c r="J49" s="107">
        <v>157</v>
      </c>
      <c r="K49" s="107">
        <v>377</v>
      </c>
    </row>
    <row r="50" spans="1:11" s="1" customFormat="1" ht="11.1" customHeight="1">
      <c r="A50" s="198" t="s">
        <v>66</v>
      </c>
      <c r="B50" s="108">
        <f t="shared" si="9"/>
        <v>1</v>
      </c>
      <c r="C50" s="107">
        <v>0</v>
      </c>
      <c r="D50" s="107">
        <v>0</v>
      </c>
      <c r="E50" s="107">
        <v>1</v>
      </c>
      <c r="F50" s="107">
        <v>0</v>
      </c>
      <c r="G50" s="107">
        <v>0</v>
      </c>
      <c r="H50" s="107">
        <v>0</v>
      </c>
      <c r="I50" s="107">
        <v>0</v>
      </c>
      <c r="J50" s="107">
        <v>0</v>
      </c>
      <c r="K50" s="107">
        <v>0</v>
      </c>
    </row>
    <row r="51" spans="1:11" s="1" customFormat="1" ht="11.1" customHeight="1">
      <c r="A51" s="198" t="s">
        <v>67</v>
      </c>
      <c r="B51" s="108">
        <f t="shared" si="9"/>
        <v>0</v>
      </c>
      <c r="C51" s="107">
        <v>0</v>
      </c>
      <c r="D51" s="107">
        <v>0</v>
      </c>
      <c r="E51" s="107">
        <v>0</v>
      </c>
      <c r="F51" s="107">
        <v>0</v>
      </c>
      <c r="G51" s="107">
        <v>0</v>
      </c>
      <c r="H51" s="107">
        <v>0</v>
      </c>
      <c r="I51" s="107">
        <v>0</v>
      </c>
      <c r="J51" s="107">
        <v>0</v>
      </c>
      <c r="K51" s="107">
        <v>0</v>
      </c>
    </row>
    <row r="52" spans="1:11" s="1" customFormat="1" ht="11.1" customHeight="1">
      <c r="A52" s="198" t="s">
        <v>230</v>
      </c>
      <c r="B52" s="108">
        <f>SUM(C52:K52)</f>
        <v>6</v>
      </c>
      <c r="C52" s="107">
        <v>0</v>
      </c>
      <c r="D52" s="107">
        <v>1</v>
      </c>
      <c r="E52" s="107">
        <v>1</v>
      </c>
      <c r="F52" s="107">
        <v>0</v>
      </c>
      <c r="G52" s="107">
        <v>0</v>
      </c>
      <c r="H52" s="107">
        <v>0</v>
      </c>
      <c r="I52" s="107">
        <v>1</v>
      </c>
      <c r="J52" s="107">
        <v>2</v>
      </c>
      <c r="K52" s="107">
        <v>1</v>
      </c>
    </row>
    <row r="53" spans="1:11" s="1" customFormat="1" ht="11.1" customHeight="1">
      <c r="A53" s="200" t="s">
        <v>37</v>
      </c>
      <c r="B53" s="106">
        <f>SUM(C53:K53)</f>
        <v>20381</v>
      </c>
      <c r="C53" s="105">
        <f t="shared" ref="C53:K53" si="10">SUM(C54:C56)</f>
        <v>115</v>
      </c>
      <c r="D53" s="105">
        <f t="shared" si="10"/>
        <v>923</v>
      </c>
      <c r="E53" s="105">
        <f t="shared" si="10"/>
        <v>4355</v>
      </c>
      <c r="F53" s="105">
        <f t="shared" si="10"/>
        <v>2188</v>
      </c>
      <c r="G53" s="105">
        <f t="shared" si="10"/>
        <v>2622</v>
      </c>
      <c r="H53" s="105">
        <f t="shared" si="10"/>
        <v>2091</v>
      </c>
      <c r="I53" s="105">
        <f t="shared" si="10"/>
        <v>2127</v>
      </c>
      <c r="J53" s="105">
        <f t="shared" si="10"/>
        <v>4608</v>
      </c>
      <c r="K53" s="105">
        <f t="shared" si="10"/>
        <v>1352</v>
      </c>
    </row>
    <row r="54" spans="1:11" s="1" customFormat="1" ht="11.1" customHeight="1">
      <c r="A54" s="198" t="s">
        <v>217</v>
      </c>
      <c r="B54" s="108">
        <f t="shared" ref="B54:B55" si="11">SUM(C54:K54)</f>
        <v>14309</v>
      </c>
      <c r="C54" s="107">
        <v>57</v>
      </c>
      <c r="D54" s="107">
        <v>631</v>
      </c>
      <c r="E54" s="107">
        <v>3041</v>
      </c>
      <c r="F54" s="107">
        <v>1547</v>
      </c>
      <c r="G54" s="107">
        <v>1772</v>
      </c>
      <c r="H54" s="107">
        <v>1371</v>
      </c>
      <c r="I54" s="107">
        <v>1423</v>
      </c>
      <c r="J54" s="107">
        <v>3334</v>
      </c>
      <c r="K54" s="107">
        <v>1133</v>
      </c>
    </row>
    <row r="55" spans="1:11" s="1" customFormat="1" ht="11.1" customHeight="1">
      <c r="A55" s="198" t="s">
        <v>231</v>
      </c>
      <c r="B55" s="108">
        <f t="shared" si="11"/>
        <v>4013</v>
      </c>
      <c r="C55" s="107">
        <v>27</v>
      </c>
      <c r="D55" s="107">
        <v>166</v>
      </c>
      <c r="E55" s="107">
        <v>933</v>
      </c>
      <c r="F55" s="107">
        <v>463</v>
      </c>
      <c r="G55" s="107">
        <v>581</v>
      </c>
      <c r="H55" s="107">
        <v>392</v>
      </c>
      <c r="I55" s="107">
        <v>410</v>
      </c>
      <c r="J55" s="107">
        <v>894</v>
      </c>
      <c r="K55" s="107">
        <v>147</v>
      </c>
    </row>
    <row r="56" spans="1:11" s="1" customFormat="1" ht="11.1" customHeight="1">
      <c r="A56" s="198" t="s">
        <v>232</v>
      </c>
      <c r="B56" s="108">
        <f>SUM(C56:K56)</f>
        <v>2059</v>
      </c>
      <c r="C56" s="107">
        <v>31</v>
      </c>
      <c r="D56" s="107">
        <v>126</v>
      </c>
      <c r="E56" s="107">
        <v>381</v>
      </c>
      <c r="F56" s="107">
        <v>178</v>
      </c>
      <c r="G56" s="107">
        <v>269</v>
      </c>
      <c r="H56" s="107">
        <v>328</v>
      </c>
      <c r="I56" s="107">
        <v>294</v>
      </c>
      <c r="J56" s="107">
        <v>380</v>
      </c>
      <c r="K56" s="107">
        <v>72</v>
      </c>
    </row>
    <row r="57" spans="1:11" s="1" customFormat="1" ht="11.1" customHeight="1">
      <c r="A57" s="65" t="s">
        <v>36</v>
      </c>
      <c r="B57" s="106">
        <f t="shared" ref="B57" si="12">SUM(C57:K57)</f>
        <v>98842</v>
      </c>
      <c r="C57" s="105">
        <v>1328</v>
      </c>
      <c r="D57" s="105">
        <v>7435</v>
      </c>
      <c r="E57" s="105">
        <v>17367</v>
      </c>
      <c r="F57" s="105">
        <v>15388</v>
      </c>
      <c r="G57" s="105">
        <v>11789</v>
      </c>
      <c r="H57" s="105">
        <v>15185</v>
      </c>
      <c r="I57" s="105">
        <v>12599</v>
      </c>
      <c r="J57" s="105">
        <v>15257</v>
      </c>
      <c r="K57" s="105">
        <v>2494</v>
      </c>
    </row>
    <row r="58" spans="1:11" s="1" customFormat="1" ht="11.1" customHeight="1">
      <c r="A58" s="130" t="s">
        <v>35</v>
      </c>
      <c r="B58" s="103">
        <f>SUM(C58:K58)</f>
        <v>307120</v>
      </c>
      <c r="C58" s="102">
        <v>3967</v>
      </c>
      <c r="D58" s="102">
        <v>21776</v>
      </c>
      <c r="E58" s="102">
        <v>50929</v>
      </c>
      <c r="F58" s="102">
        <v>41771</v>
      </c>
      <c r="G58" s="102">
        <v>31720</v>
      </c>
      <c r="H58" s="102">
        <v>48319</v>
      </c>
      <c r="I58" s="102">
        <v>39383</v>
      </c>
      <c r="J58" s="102">
        <v>42960</v>
      </c>
      <c r="K58" s="102">
        <v>26295</v>
      </c>
    </row>
    <row r="59" spans="1:11" s="1" customFormat="1" ht="11.1" customHeight="1">
      <c r="A59" s="12"/>
      <c r="B59" s="10"/>
      <c r="C59" s="101"/>
      <c r="D59" s="101"/>
      <c r="E59" s="101"/>
      <c r="F59" s="101"/>
      <c r="G59" s="101"/>
      <c r="H59" s="101"/>
      <c r="I59" s="101"/>
      <c r="J59" s="101"/>
      <c r="K59" s="101"/>
    </row>
    <row r="60" spans="1:11" s="1" customFormat="1" ht="11.1" customHeight="1">
      <c r="A60" s="6" t="s">
        <v>34</v>
      </c>
      <c r="B60" s="10"/>
      <c r="C60" s="10"/>
      <c r="D60" s="10"/>
      <c r="E60" s="10"/>
      <c r="F60" s="10"/>
      <c r="G60" s="10"/>
      <c r="H60" s="10"/>
      <c r="I60" s="10"/>
      <c r="J60" s="10"/>
      <c r="K60" s="10"/>
    </row>
    <row r="61" spans="1:11" s="22" customFormat="1" ht="11.1" customHeight="1">
      <c r="A61" s="6" t="s">
        <v>153</v>
      </c>
      <c r="B61" s="10"/>
      <c r="C61" s="10"/>
      <c r="D61" s="10"/>
      <c r="E61" s="10"/>
      <c r="F61" s="10"/>
      <c r="G61" s="10"/>
      <c r="H61" s="10"/>
      <c r="I61" s="10"/>
      <c r="J61" s="10"/>
      <c r="K61" s="10"/>
    </row>
    <row r="62" spans="1:11" s="22" customFormat="1" ht="11.1" customHeight="1">
      <c r="A62" s="11" t="s">
        <v>154</v>
      </c>
      <c r="B62" s="4"/>
      <c r="C62" s="4"/>
      <c r="D62" s="4"/>
      <c r="E62" s="4"/>
      <c r="F62" s="4"/>
      <c r="G62" s="9"/>
      <c r="H62" s="4"/>
      <c r="I62" s="9"/>
      <c r="J62" s="4"/>
      <c r="K62" s="4"/>
    </row>
    <row r="63" spans="1:11" s="1" customFormat="1" ht="11.1" customHeight="1">
      <c r="A63" s="11" t="s">
        <v>138</v>
      </c>
      <c r="B63" s="4"/>
      <c r="C63" s="4"/>
      <c r="D63" s="4"/>
      <c r="E63" s="4"/>
      <c r="F63" s="4"/>
      <c r="G63" s="9"/>
      <c r="H63" s="4"/>
      <c r="I63" s="9"/>
      <c r="J63" s="4"/>
      <c r="K63" s="4"/>
    </row>
    <row r="64" spans="1:11" s="1" customFormat="1" ht="11.1" customHeight="1">
      <c r="A64" s="11" t="s">
        <v>139</v>
      </c>
      <c r="B64" s="4"/>
      <c r="C64" s="4"/>
      <c r="D64" s="4"/>
      <c r="E64" s="4"/>
      <c r="F64" s="4"/>
      <c r="G64" s="9"/>
      <c r="H64" s="4"/>
      <c r="I64" s="9"/>
      <c r="J64" s="4"/>
      <c r="K64" s="4"/>
    </row>
    <row r="65" spans="1:11" s="1" customFormat="1" ht="11.1" customHeight="1">
      <c r="A65" s="11" t="s">
        <v>140</v>
      </c>
      <c r="B65" s="4"/>
      <c r="C65" s="4"/>
      <c r="D65" s="4"/>
      <c r="E65" s="4"/>
      <c r="F65" s="4"/>
      <c r="G65" s="9"/>
      <c r="H65" s="4"/>
      <c r="I65" s="9"/>
      <c r="J65" s="4"/>
      <c r="K65" s="4"/>
    </row>
    <row r="66" spans="1:11" s="4" customFormat="1">
      <c r="A66" s="11" t="s">
        <v>33</v>
      </c>
      <c r="J66" s="9"/>
    </row>
    <row r="67" spans="1:11" s="4" customFormat="1">
      <c r="A67" s="11" t="s">
        <v>32</v>
      </c>
      <c r="J67" s="9"/>
    </row>
    <row r="68" spans="1:11" s="4" customFormat="1">
      <c r="A68" s="6" t="s">
        <v>155</v>
      </c>
      <c r="B68" s="3"/>
      <c r="C68" s="3"/>
      <c r="D68" s="3"/>
      <c r="E68" s="3"/>
      <c r="F68" s="3"/>
      <c r="G68" s="3"/>
      <c r="H68" s="3"/>
      <c r="I68" s="3"/>
      <c r="J68" s="2"/>
      <c r="K68" s="3"/>
    </row>
    <row r="69" spans="1:11" s="4" customFormat="1" ht="11.1" customHeight="1">
      <c r="A69" s="6" t="s">
        <v>31</v>
      </c>
      <c r="B69" s="3"/>
      <c r="C69" s="3"/>
      <c r="D69" s="3"/>
      <c r="E69" s="3"/>
      <c r="F69" s="3"/>
      <c r="G69" s="3"/>
      <c r="H69" s="3"/>
      <c r="I69" s="3"/>
      <c r="J69" s="2"/>
      <c r="K69" s="3"/>
    </row>
    <row r="70" spans="1:11" s="4" customFormat="1" ht="11.1" customHeight="1">
      <c r="A70" s="6" t="s">
        <v>30</v>
      </c>
      <c r="B70" s="3"/>
      <c r="C70" s="3"/>
      <c r="D70" s="3"/>
      <c r="E70" s="3"/>
      <c r="F70" s="3"/>
      <c r="G70" s="3"/>
      <c r="H70" s="3"/>
      <c r="I70" s="3"/>
      <c r="J70" s="2"/>
      <c r="K70" s="3"/>
    </row>
    <row r="71" spans="1:11" s="3" customFormat="1" ht="11.1" customHeight="1">
      <c r="A71" s="6"/>
      <c r="B71" s="10"/>
      <c r="C71" s="101"/>
      <c r="D71" s="101"/>
      <c r="E71" s="101"/>
      <c r="F71" s="101"/>
      <c r="G71" s="101"/>
      <c r="H71" s="101"/>
      <c r="I71" s="101"/>
      <c r="J71" s="101"/>
      <c r="K71" s="101"/>
    </row>
    <row r="72" spans="1:11" s="3" customFormat="1" ht="11.1" customHeight="1">
      <c r="A72" s="6"/>
      <c r="B72" s="10"/>
      <c r="C72" s="101"/>
      <c r="D72" s="101"/>
      <c r="E72" s="101"/>
      <c r="F72" s="101"/>
      <c r="G72" s="101"/>
      <c r="H72" s="101"/>
      <c r="I72" s="101"/>
      <c r="J72" s="101"/>
      <c r="K72" s="101"/>
    </row>
    <row r="73" spans="1:11" s="3" customFormat="1" ht="11.1" customHeight="1">
      <c r="A73" s="6"/>
      <c r="B73" s="10"/>
      <c r="C73" s="101"/>
      <c r="D73" s="101"/>
      <c r="E73" s="101"/>
      <c r="F73" s="101"/>
      <c r="G73" s="101"/>
      <c r="H73" s="101"/>
      <c r="I73" s="101"/>
      <c r="J73" s="101"/>
      <c r="K73" s="101"/>
    </row>
    <row r="74" spans="1:11" s="3" customFormat="1" ht="11.1" customHeight="1">
      <c r="A74" s="6"/>
      <c r="B74" s="10"/>
      <c r="C74" s="101"/>
      <c r="D74" s="101"/>
      <c r="E74" s="101"/>
      <c r="F74" s="101"/>
      <c r="G74" s="101"/>
      <c r="H74" s="101"/>
      <c r="I74" s="101"/>
      <c r="J74" s="101"/>
      <c r="K74" s="101"/>
    </row>
    <row r="75" spans="1:11" s="3" customFormat="1" ht="11.1" customHeight="1">
      <c r="A75" s="6"/>
      <c r="B75" s="10"/>
      <c r="C75" s="101"/>
      <c r="D75" s="101"/>
      <c r="E75" s="101"/>
      <c r="F75" s="101"/>
      <c r="G75" s="101"/>
      <c r="H75" s="101"/>
      <c r="I75" s="101"/>
      <c r="J75" s="101"/>
      <c r="K75" s="101"/>
    </row>
    <row r="76" spans="1:11" s="3" customFormat="1" ht="11.1" customHeight="1">
      <c r="A76" s="6"/>
      <c r="B76" s="99"/>
      <c r="C76" s="99"/>
      <c r="D76" s="99"/>
      <c r="E76" s="99"/>
      <c r="F76" s="99"/>
      <c r="G76" s="99"/>
      <c r="H76" s="99"/>
      <c r="I76" s="99"/>
      <c r="J76" s="99"/>
      <c r="K76" s="99"/>
    </row>
    <row r="77" spans="1:11" s="3" customFormat="1" ht="11.1" customHeight="1">
      <c r="A77" s="6"/>
      <c r="B77" s="99"/>
      <c r="C77" s="99"/>
      <c r="D77" s="99"/>
      <c r="E77" s="99"/>
      <c r="F77" s="99"/>
      <c r="G77" s="99"/>
      <c r="H77" s="99"/>
      <c r="I77" s="99"/>
      <c r="J77" s="99"/>
      <c r="K77" s="99"/>
    </row>
    <row r="78" spans="1:11" s="3" customFormat="1" ht="11.1" customHeight="1">
      <c r="A78" s="6"/>
      <c r="C78" s="99"/>
      <c r="D78" s="99"/>
      <c r="E78" s="99"/>
      <c r="F78" s="99"/>
      <c r="G78" s="99"/>
      <c r="H78" s="99"/>
      <c r="I78" s="99"/>
      <c r="J78" s="99"/>
      <c r="K78" s="99"/>
    </row>
    <row r="79" spans="1:11" s="3" customFormat="1" ht="11.1" customHeight="1">
      <c r="A79" s="6"/>
      <c r="B79" s="100"/>
      <c r="C79" s="100"/>
      <c r="D79" s="100"/>
      <c r="E79" s="100"/>
      <c r="F79" s="100"/>
      <c r="G79" s="100"/>
      <c r="H79" s="100"/>
      <c r="I79" s="100"/>
      <c r="J79" s="100"/>
      <c r="K79" s="100"/>
    </row>
    <row r="80" spans="1:11" s="1" customFormat="1" ht="11.1" customHeight="1">
      <c r="A80" s="6"/>
      <c r="B80" s="100"/>
      <c r="C80" s="100"/>
      <c r="D80" s="100"/>
      <c r="E80" s="100"/>
      <c r="F80" s="100"/>
      <c r="G80" s="100"/>
      <c r="H80" s="100"/>
      <c r="I80" s="100"/>
      <c r="J80" s="100"/>
      <c r="K80" s="100"/>
    </row>
    <row r="81" spans="1:11" s="99" customFormat="1" ht="11.1" customHeight="1">
      <c r="A81" s="97"/>
      <c r="B81" s="100"/>
      <c r="C81" s="100"/>
      <c r="D81" s="100"/>
      <c r="E81" s="100"/>
      <c r="F81" s="100"/>
      <c r="G81" s="100"/>
      <c r="H81" s="100"/>
      <c r="I81" s="100"/>
      <c r="J81" s="100"/>
      <c r="K81" s="100"/>
    </row>
    <row r="82" spans="1:11" s="99" customFormat="1" ht="11.1" customHeight="1">
      <c r="A82" s="97"/>
      <c r="B82" s="100"/>
      <c r="C82" s="100"/>
      <c r="D82" s="100"/>
      <c r="E82" s="100"/>
      <c r="F82" s="100"/>
      <c r="G82" s="100"/>
      <c r="H82" s="100"/>
      <c r="I82" s="100"/>
      <c r="J82" s="100"/>
      <c r="K82" s="100"/>
    </row>
    <row r="83" spans="1:11" ht="11.1" customHeight="1">
      <c r="B83" s="100"/>
      <c r="C83" s="100"/>
      <c r="D83" s="100"/>
      <c r="E83" s="100"/>
      <c r="F83" s="100"/>
      <c r="G83" s="100"/>
      <c r="H83" s="100"/>
      <c r="I83" s="100"/>
      <c r="J83" s="100"/>
      <c r="K83" s="100"/>
    </row>
    <row r="84" spans="1:11" ht="11.1" customHeight="1"/>
    <row r="85" spans="1:11" ht="11.1" customHeight="1"/>
    <row r="86" spans="1:11" ht="11.1" customHeight="1"/>
    <row r="87" spans="1:11" ht="11.1" customHeight="1"/>
    <row r="88" spans="1:11" ht="11.1" customHeight="1"/>
    <row r="92" spans="1:11">
      <c r="B92" s="97"/>
      <c r="C92" s="97"/>
      <c r="D92" s="97"/>
      <c r="E92" s="97"/>
      <c r="F92" s="97"/>
      <c r="G92" s="97"/>
      <c r="H92" s="97"/>
      <c r="I92" s="97"/>
      <c r="J92" s="97"/>
      <c r="K92" s="97"/>
    </row>
    <row r="99" spans="2:11">
      <c r="B99" s="98"/>
      <c r="C99" s="97"/>
      <c r="D99" s="97"/>
      <c r="E99" s="97"/>
      <c r="F99" s="97"/>
      <c r="G99" s="97"/>
      <c r="H99" s="97"/>
      <c r="I99" s="97"/>
      <c r="J99" s="97"/>
      <c r="K99" s="97"/>
    </row>
  </sheetData>
  <pageMargins left="0.61" right="0.21" top="0.75" bottom="0.75" header="0.3" footer="0.3"/>
  <pageSetup firstPageNumber="3" orientation="portrait" useFirstPageNumber="1" verticalDpi="597" r:id="rId1"/>
  <headerFooter>
    <oddFooter>&amp;C&amp;P of 31</oddFooter>
  </headerFooter>
  <rowBreaks count="1" manualBreakCount="1">
    <brk id="40" max="10" man="1"/>
  </rowBreaks>
  <ignoredErrors>
    <ignoredError sqref="B20" formula="1"/>
    <ignoredError sqref="C41:K4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6"/>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P1" sqref="P1"/>
    </sheetView>
  </sheetViews>
  <sheetFormatPr defaultRowHeight="11.25"/>
  <cols>
    <col min="1" max="1" width="30.33203125" style="12" customWidth="1"/>
    <col min="2" max="7" width="7.83203125" style="12" customWidth="1"/>
    <col min="8" max="8" width="7.83203125" style="3" customWidth="1"/>
    <col min="9" max="9" width="7.83203125" style="13" customWidth="1"/>
    <col min="10" max="10" width="7.83203125" style="1" customWidth="1"/>
    <col min="11" max="11" width="7.83203125" style="13" customWidth="1"/>
    <col min="12" max="12" width="7.83203125" style="13" hidden="1" customWidth="1"/>
    <col min="13" max="13" width="8.5" style="1" hidden="1" customWidth="1"/>
    <col min="14" max="14" width="8.5" style="2" hidden="1" customWidth="1"/>
    <col min="15" max="236" width="11.83203125" style="1" customWidth="1"/>
    <col min="237" max="16384" width="9.33203125" style="1"/>
  </cols>
  <sheetData>
    <row r="1" spans="1:21">
      <c r="A1" s="35" t="s">
        <v>55</v>
      </c>
      <c r="B1" s="35"/>
      <c r="C1" s="35"/>
      <c r="D1" s="35"/>
      <c r="E1" s="35"/>
      <c r="F1" s="35"/>
      <c r="G1" s="35"/>
      <c r="H1" s="35"/>
      <c r="I1" s="126"/>
      <c r="J1" s="34"/>
      <c r="K1" s="126"/>
      <c r="L1" s="126"/>
      <c r="M1" s="129"/>
      <c r="N1" s="129"/>
    </row>
    <row r="2" spans="1:21" ht="13.5" customHeight="1">
      <c r="A2" s="35" t="s">
        <v>50</v>
      </c>
      <c r="B2" s="35"/>
      <c r="C2" s="35"/>
      <c r="D2" s="35"/>
      <c r="E2" s="35"/>
      <c r="F2" s="35"/>
      <c r="G2" s="35"/>
      <c r="H2" s="35"/>
      <c r="I2" s="126"/>
      <c r="J2" s="32"/>
      <c r="K2" s="126"/>
      <c r="L2" s="126"/>
      <c r="M2" s="32"/>
      <c r="N2" s="33"/>
    </row>
    <row r="3" spans="1:21">
      <c r="A3" s="35" t="s">
        <v>54</v>
      </c>
      <c r="B3" s="35"/>
      <c r="C3" s="35"/>
      <c r="D3" s="35"/>
      <c r="E3" s="35"/>
      <c r="F3" s="35"/>
      <c r="G3" s="35"/>
      <c r="H3" s="35"/>
      <c r="I3" s="126"/>
      <c r="J3" s="32"/>
      <c r="K3" s="126"/>
      <c r="L3" s="126"/>
      <c r="M3" s="32"/>
      <c r="N3" s="33"/>
    </row>
    <row r="4" spans="1:21">
      <c r="A4" s="170" t="s">
        <v>126</v>
      </c>
      <c r="B4" s="128"/>
      <c r="C4" s="128"/>
      <c r="D4" s="128"/>
      <c r="E4" s="128"/>
      <c r="F4" s="128"/>
      <c r="G4" s="128"/>
      <c r="H4" s="128"/>
      <c r="I4" s="126"/>
      <c r="J4" s="32"/>
      <c r="K4" s="126"/>
      <c r="L4" s="126"/>
      <c r="M4" s="32"/>
      <c r="N4" s="33"/>
    </row>
    <row r="5" spans="1:21">
      <c r="A5" s="127"/>
      <c r="B5" s="127"/>
      <c r="C5" s="127"/>
      <c r="D5" s="127"/>
      <c r="E5" s="127"/>
      <c r="F5" s="127"/>
      <c r="G5" s="127"/>
      <c r="H5" s="35"/>
      <c r="I5" s="119"/>
      <c r="K5" s="119"/>
      <c r="L5" s="126"/>
      <c r="M5" s="35"/>
      <c r="N5" s="33"/>
    </row>
    <row r="6" spans="1:21" s="125" customFormat="1" ht="16.5" customHeight="1">
      <c r="A6" s="132" t="s">
        <v>48</v>
      </c>
      <c r="B6" s="31">
        <v>2013</v>
      </c>
      <c r="C6" s="31">
        <v>2012</v>
      </c>
      <c r="D6" s="31">
        <v>2011</v>
      </c>
      <c r="E6" s="31">
        <v>2010</v>
      </c>
      <c r="F6" s="31">
        <v>2009</v>
      </c>
      <c r="G6" s="31">
        <v>2008</v>
      </c>
      <c r="H6" s="31">
        <v>2007</v>
      </c>
      <c r="I6" s="31">
        <v>2006</v>
      </c>
      <c r="J6" s="31">
        <v>2005</v>
      </c>
      <c r="K6" s="31">
        <v>2004</v>
      </c>
      <c r="L6" s="31">
        <v>2003</v>
      </c>
      <c r="M6" s="31">
        <v>2002</v>
      </c>
      <c r="N6" s="31">
        <v>2001</v>
      </c>
    </row>
    <row r="7" spans="1:21" s="22" customFormat="1" ht="11.1" customHeight="1">
      <c r="A7" s="65" t="s">
        <v>20</v>
      </c>
      <c r="B7" s="124">
        <f t="shared" ref="B7:J7" si="0">B8+B9+B10+B12+B19+B36+B40+B52</f>
        <v>599086</v>
      </c>
      <c r="C7" s="124">
        <f t="shared" si="0"/>
        <v>610576</v>
      </c>
      <c r="D7" s="124">
        <f t="shared" si="0"/>
        <v>617128</v>
      </c>
      <c r="E7" s="124">
        <f t="shared" si="0"/>
        <v>627588</v>
      </c>
      <c r="F7" s="124">
        <f t="shared" si="0"/>
        <v>594285</v>
      </c>
      <c r="G7" s="124">
        <f t="shared" si="0"/>
        <v>613746</v>
      </c>
      <c r="H7" s="124">
        <f t="shared" si="0"/>
        <v>590349</v>
      </c>
      <c r="I7" s="124">
        <f t="shared" si="0"/>
        <v>597109</v>
      </c>
      <c r="J7" s="124">
        <f t="shared" si="0"/>
        <v>609737</v>
      </c>
      <c r="K7" s="124">
        <f>K8+K9+K12+K19+K36+K40+K52</f>
        <v>618633</v>
      </c>
      <c r="L7" s="124">
        <f>L8+L9+L12+L19+L36+L40+L52</f>
        <v>625011</v>
      </c>
      <c r="M7" s="124">
        <f>M8+M9+M12+M19+M36+M40+M52</f>
        <v>631742</v>
      </c>
      <c r="N7" s="124">
        <f>N8+N9+N12+N19+N36+N40+N52</f>
        <v>612257</v>
      </c>
    </row>
    <row r="8" spans="1:21" s="22" customFormat="1" ht="11.1" customHeight="1">
      <c r="A8" s="65" t="s">
        <v>111</v>
      </c>
      <c r="B8" s="26">
        <v>120285</v>
      </c>
      <c r="C8" s="26">
        <v>119946</v>
      </c>
      <c r="D8" s="26">
        <v>118657</v>
      </c>
      <c r="E8" s="26">
        <v>119119</v>
      </c>
      <c r="F8" s="26">
        <v>72280</v>
      </c>
      <c r="G8" s="26">
        <v>80989</v>
      </c>
      <c r="H8" s="26">
        <v>84339</v>
      </c>
      <c r="I8" s="26">
        <v>84866</v>
      </c>
      <c r="J8" s="26">
        <v>87213</v>
      </c>
      <c r="K8" s="26">
        <v>87910</v>
      </c>
      <c r="L8" s="26">
        <v>87296</v>
      </c>
      <c r="M8" s="26">
        <v>85991</v>
      </c>
      <c r="N8" s="26">
        <v>86731</v>
      </c>
    </row>
    <row r="9" spans="1:21" s="22" customFormat="1" ht="11.1" customHeight="1">
      <c r="A9" s="65" t="s">
        <v>41</v>
      </c>
      <c r="B9" s="26">
        <v>238</v>
      </c>
      <c r="C9" s="26">
        <v>218</v>
      </c>
      <c r="D9" s="26">
        <v>227</v>
      </c>
      <c r="E9" s="26">
        <v>212</v>
      </c>
      <c r="F9" s="26">
        <v>234</v>
      </c>
      <c r="G9" s="26">
        <v>252</v>
      </c>
      <c r="H9" s="26">
        <v>239</v>
      </c>
      <c r="I9" s="26">
        <v>239</v>
      </c>
      <c r="J9" s="26">
        <v>278</v>
      </c>
      <c r="K9" s="26">
        <v>291</v>
      </c>
      <c r="L9" s="26">
        <v>310</v>
      </c>
      <c r="M9" s="26">
        <v>317</v>
      </c>
      <c r="N9" s="26">
        <v>316</v>
      </c>
      <c r="O9" s="118"/>
      <c r="P9" s="118"/>
      <c r="Q9" s="118"/>
      <c r="R9" s="118"/>
      <c r="S9" s="118"/>
      <c r="T9" s="118"/>
      <c r="U9" s="118"/>
    </row>
    <row r="10" spans="1:21" s="22" customFormat="1" ht="11.1" customHeight="1">
      <c r="A10" s="65" t="s">
        <v>40</v>
      </c>
      <c r="B10" s="26">
        <v>4824</v>
      </c>
      <c r="C10" s="26">
        <v>4493</v>
      </c>
      <c r="D10" s="26">
        <v>4066</v>
      </c>
      <c r="E10" s="26">
        <v>3682</v>
      </c>
      <c r="F10" s="26">
        <v>3248</v>
      </c>
      <c r="G10" s="26">
        <v>2623</v>
      </c>
      <c r="H10" s="26">
        <v>2031</v>
      </c>
      <c r="I10" s="26">
        <v>939</v>
      </c>
      <c r="J10" s="26">
        <v>134</v>
      </c>
      <c r="K10" s="121" t="s">
        <v>53</v>
      </c>
      <c r="L10" s="121" t="s">
        <v>53</v>
      </c>
      <c r="M10" s="121" t="s">
        <v>53</v>
      </c>
      <c r="N10" s="121" t="s">
        <v>53</v>
      </c>
    </row>
    <row r="11" spans="1:21" ht="11.1" customHeight="1">
      <c r="A11" s="123" t="s">
        <v>116</v>
      </c>
      <c r="B11" s="123"/>
      <c r="C11" s="123"/>
      <c r="D11" s="123"/>
      <c r="E11" s="123"/>
      <c r="F11" s="123"/>
      <c r="G11" s="123"/>
      <c r="H11" s="123"/>
      <c r="I11" s="26"/>
      <c r="J11" s="26"/>
      <c r="K11" s="26"/>
      <c r="L11" s="26"/>
      <c r="M11" s="26"/>
      <c r="N11" s="26"/>
    </row>
    <row r="12" spans="1:21" s="22" customFormat="1" ht="11.1" customHeight="1">
      <c r="A12" s="195" t="s">
        <v>211</v>
      </c>
      <c r="B12" s="26">
        <f t="shared" ref="B12:N12" si="1">SUM(B13:B18)</f>
        <v>180214</v>
      </c>
      <c r="C12" s="26">
        <f t="shared" si="1"/>
        <v>188001</v>
      </c>
      <c r="D12" s="26">
        <f t="shared" si="1"/>
        <v>194441</v>
      </c>
      <c r="E12" s="26">
        <f t="shared" si="1"/>
        <v>202020</v>
      </c>
      <c r="F12" s="26">
        <f t="shared" si="1"/>
        <v>211619</v>
      </c>
      <c r="G12" s="26">
        <f t="shared" si="1"/>
        <v>222596</v>
      </c>
      <c r="H12" s="26">
        <f t="shared" si="1"/>
        <v>211096</v>
      </c>
      <c r="I12" s="26">
        <f t="shared" si="1"/>
        <v>219233</v>
      </c>
      <c r="J12" s="26">
        <f t="shared" si="1"/>
        <v>228619</v>
      </c>
      <c r="K12" s="26">
        <f t="shared" si="1"/>
        <v>235994</v>
      </c>
      <c r="L12" s="26">
        <f t="shared" si="1"/>
        <v>241045</v>
      </c>
      <c r="M12" s="26">
        <f t="shared" si="1"/>
        <v>245230</v>
      </c>
      <c r="N12" s="26">
        <f t="shared" si="1"/>
        <v>243823</v>
      </c>
    </row>
    <row r="13" spans="1:21" ht="11.1" customHeight="1">
      <c r="A13" s="197" t="s">
        <v>213</v>
      </c>
      <c r="B13" s="19">
        <v>172195</v>
      </c>
      <c r="C13" s="19">
        <v>179738</v>
      </c>
      <c r="D13" s="19">
        <v>186005</v>
      </c>
      <c r="E13" s="19">
        <v>193409</v>
      </c>
      <c r="F13" s="19">
        <v>202854</v>
      </c>
      <c r="G13" s="19">
        <v>213635</v>
      </c>
      <c r="H13" s="19">
        <v>202296</v>
      </c>
      <c r="I13" s="19">
        <v>210300</v>
      </c>
      <c r="J13" s="19">
        <v>219640</v>
      </c>
      <c r="K13" s="19">
        <v>226940</v>
      </c>
      <c r="L13" s="19">
        <v>232124</v>
      </c>
      <c r="M13" s="19">
        <v>236220</v>
      </c>
      <c r="N13" s="19">
        <v>238163</v>
      </c>
    </row>
    <row r="14" spans="1:21" ht="11.1" customHeight="1">
      <c r="A14" s="197" t="s">
        <v>214</v>
      </c>
      <c r="B14" s="19">
        <v>2486</v>
      </c>
      <c r="C14" s="19">
        <v>2586</v>
      </c>
      <c r="D14" s="19">
        <v>2712</v>
      </c>
      <c r="E14" s="19">
        <v>2763</v>
      </c>
      <c r="F14" s="19">
        <v>2837</v>
      </c>
      <c r="G14" s="19">
        <v>2976</v>
      </c>
      <c r="H14" s="19">
        <v>2990</v>
      </c>
      <c r="I14" s="19">
        <v>3147</v>
      </c>
      <c r="J14" s="19">
        <v>3270</v>
      </c>
      <c r="K14" s="19">
        <v>3380</v>
      </c>
      <c r="L14" s="19">
        <v>3420</v>
      </c>
      <c r="M14" s="19">
        <v>3502</v>
      </c>
      <c r="N14" s="19">
        <v>3531</v>
      </c>
    </row>
    <row r="15" spans="1:21" ht="11.1" customHeight="1">
      <c r="A15" s="197" t="s">
        <v>215</v>
      </c>
      <c r="B15" s="19">
        <v>32</v>
      </c>
      <c r="C15" s="19">
        <v>27</v>
      </c>
      <c r="D15" s="19">
        <v>35</v>
      </c>
      <c r="E15" s="19">
        <v>37</v>
      </c>
      <c r="F15" s="19">
        <v>37</v>
      </c>
      <c r="G15" s="19">
        <v>41</v>
      </c>
      <c r="H15" s="19">
        <v>45</v>
      </c>
      <c r="I15" s="19">
        <v>44</v>
      </c>
      <c r="J15" s="19">
        <v>50</v>
      </c>
      <c r="K15" s="19">
        <v>47</v>
      </c>
      <c r="L15" s="19">
        <v>43</v>
      </c>
      <c r="M15" s="19">
        <v>46</v>
      </c>
      <c r="N15" s="19">
        <v>45</v>
      </c>
    </row>
    <row r="16" spans="1:21" ht="11.1" customHeight="1">
      <c r="A16" s="197" t="s">
        <v>216</v>
      </c>
      <c r="B16" s="19">
        <v>2237</v>
      </c>
      <c r="C16" s="19">
        <v>2310</v>
      </c>
      <c r="D16" s="19">
        <v>2332</v>
      </c>
      <c r="E16" s="19">
        <v>2421</v>
      </c>
      <c r="F16" s="19">
        <v>2451</v>
      </c>
      <c r="G16" s="19">
        <v>2492</v>
      </c>
      <c r="H16" s="19">
        <v>2332</v>
      </c>
      <c r="I16" s="19">
        <v>2290</v>
      </c>
      <c r="J16" s="19">
        <v>2226</v>
      </c>
      <c r="K16" s="19">
        <v>2223</v>
      </c>
      <c r="L16" s="19">
        <v>2098</v>
      </c>
      <c r="M16" s="19">
        <v>2067</v>
      </c>
      <c r="N16" s="19">
        <v>1988</v>
      </c>
    </row>
    <row r="17" spans="1:14" ht="21" customHeight="1">
      <c r="A17" s="198" t="s">
        <v>242</v>
      </c>
      <c r="B17" s="19">
        <v>76</v>
      </c>
      <c r="C17" s="19">
        <v>84</v>
      </c>
      <c r="D17" s="19">
        <v>78</v>
      </c>
      <c r="E17" s="19">
        <v>83</v>
      </c>
      <c r="F17" s="19">
        <v>90</v>
      </c>
      <c r="G17" s="19">
        <v>88</v>
      </c>
      <c r="H17" s="19">
        <v>81</v>
      </c>
      <c r="I17" s="19">
        <v>83</v>
      </c>
      <c r="J17" s="19">
        <v>90</v>
      </c>
      <c r="K17" s="19">
        <v>83</v>
      </c>
      <c r="L17" s="19">
        <v>84</v>
      </c>
      <c r="M17" s="19">
        <v>86</v>
      </c>
      <c r="N17" s="19">
        <v>83</v>
      </c>
    </row>
    <row r="18" spans="1:14" ht="11.1" customHeight="1">
      <c r="A18" s="197" t="s">
        <v>256</v>
      </c>
      <c r="B18" s="19">
        <v>3188</v>
      </c>
      <c r="C18" s="19">
        <v>3256</v>
      </c>
      <c r="D18" s="19">
        <v>3279</v>
      </c>
      <c r="E18" s="19">
        <v>3307</v>
      </c>
      <c r="F18" s="19">
        <v>3350</v>
      </c>
      <c r="G18" s="19">
        <v>3364</v>
      </c>
      <c r="H18" s="19">
        <v>3352</v>
      </c>
      <c r="I18" s="19">
        <v>3369</v>
      </c>
      <c r="J18" s="19">
        <v>3343</v>
      </c>
      <c r="K18" s="19">
        <v>3321</v>
      </c>
      <c r="L18" s="19">
        <v>3276</v>
      </c>
      <c r="M18" s="19">
        <v>3309</v>
      </c>
      <c r="N18" s="19">
        <v>13</v>
      </c>
    </row>
    <row r="19" spans="1:14" s="22" customFormat="1" ht="11.1" customHeight="1">
      <c r="A19" s="195" t="s">
        <v>69</v>
      </c>
      <c r="B19" s="26">
        <f t="shared" ref="B19:N19" si="2">SUM(B20:B35)</f>
        <v>108206</v>
      </c>
      <c r="C19" s="26">
        <f t="shared" si="2"/>
        <v>116400</v>
      </c>
      <c r="D19" s="26">
        <f t="shared" si="2"/>
        <v>120865</v>
      </c>
      <c r="E19" s="26">
        <f t="shared" si="2"/>
        <v>123705</v>
      </c>
      <c r="F19" s="26">
        <f t="shared" si="2"/>
        <v>125738</v>
      </c>
      <c r="G19" s="26">
        <f t="shared" si="2"/>
        <v>124746</v>
      </c>
      <c r="H19" s="26">
        <f t="shared" si="2"/>
        <v>115127</v>
      </c>
      <c r="I19" s="26">
        <f t="shared" si="2"/>
        <v>117610</v>
      </c>
      <c r="J19" s="26">
        <f t="shared" si="2"/>
        <v>120614</v>
      </c>
      <c r="K19" s="26">
        <f t="shared" si="2"/>
        <v>122592</v>
      </c>
      <c r="L19" s="26">
        <f t="shared" si="2"/>
        <v>123990</v>
      </c>
      <c r="M19" s="26">
        <f t="shared" si="2"/>
        <v>125900</v>
      </c>
      <c r="N19" s="26">
        <f t="shared" si="2"/>
        <v>120485</v>
      </c>
    </row>
    <row r="20" spans="1:14" ht="11.1" customHeight="1">
      <c r="A20" s="197" t="s">
        <v>219</v>
      </c>
      <c r="B20" s="19">
        <v>85771</v>
      </c>
      <c r="C20" s="19">
        <v>93180</v>
      </c>
      <c r="D20" s="19">
        <v>97157</v>
      </c>
      <c r="E20" s="19">
        <v>99432</v>
      </c>
      <c r="F20" s="19">
        <v>100752</v>
      </c>
      <c r="G20" s="19">
        <v>99571</v>
      </c>
      <c r="H20" s="19">
        <v>91282</v>
      </c>
      <c r="I20" s="19">
        <v>93479</v>
      </c>
      <c r="J20" s="19">
        <v>96163</v>
      </c>
      <c r="K20" s="19">
        <v>97963</v>
      </c>
      <c r="L20" s="19">
        <v>99322</v>
      </c>
      <c r="M20" s="19">
        <v>100499</v>
      </c>
      <c r="N20" s="19">
        <v>100325</v>
      </c>
    </row>
    <row r="21" spans="1:14" ht="11.1" customHeight="1">
      <c r="A21" s="198" t="s">
        <v>220</v>
      </c>
      <c r="B21" s="19">
        <v>1175</v>
      </c>
      <c r="C21" s="19">
        <v>1242</v>
      </c>
      <c r="D21" s="19">
        <v>1302</v>
      </c>
      <c r="E21" s="19">
        <v>1320</v>
      </c>
      <c r="F21" s="19">
        <v>1410</v>
      </c>
      <c r="G21" s="19">
        <v>1448</v>
      </c>
      <c r="H21" s="19">
        <v>1442</v>
      </c>
      <c r="I21" s="19">
        <v>1493</v>
      </c>
      <c r="J21" s="19">
        <v>1565</v>
      </c>
      <c r="K21" s="19">
        <v>1616</v>
      </c>
      <c r="L21" s="19">
        <v>1628</v>
      </c>
      <c r="M21" s="19">
        <v>1639</v>
      </c>
      <c r="N21" s="19">
        <v>1657</v>
      </c>
    </row>
    <row r="22" spans="1:14" ht="21" customHeight="1">
      <c r="A22" s="198" t="s">
        <v>254</v>
      </c>
      <c r="B22" s="19">
        <v>2134</v>
      </c>
      <c r="C22" s="19">
        <v>2245</v>
      </c>
      <c r="D22" s="19">
        <v>2324</v>
      </c>
      <c r="E22" s="19">
        <v>2409</v>
      </c>
      <c r="F22" s="19">
        <v>2448</v>
      </c>
      <c r="G22" s="19">
        <v>2533</v>
      </c>
      <c r="H22" s="19">
        <v>2591</v>
      </c>
      <c r="I22" s="19">
        <v>2691</v>
      </c>
      <c r="J22" s="19">
        <v>2736</v>
      </c>
      <c r="K22" s="19">
        <v>2836</v>
      </c>
      <c r="L22" s="19">
        <v>2852</v>
      </c>
      <c r="M22" s="19">
        <v>2879</v>
      </c>
      <c r="N22" s="19">
        <v>2915</v>
      </c>
    </row>
    <row r="23" spans="1:14" ht="21" customHeight="1">
      <c r="A23" s="198" t="s">
        <v>234</v>
      </c>
      <c r="B23" s="19">
        <v>7</v>
      </c>
      <c r="C23" s="19">
        <v>8</v>
      </c>
      <c r="D23" s="19">
        <v>7</v>
      </c>
      <c r="E23" s="19">
        <v>6</v>
      </c>
      <c r="F23" s="19">
        <v>6</v>
      </c>
      <c r="G23" s="19">
        <v>6</v>
      </c>
      <c r="H23" s="19">
        <v>7</v>
      </c>
      <c r="I23" s="19">
        <v>4</v>
      </c>
      <c r="J23" s="19">
        <v>5</v>
      </c>
      <c r="K23" s="19">
        <v>4</v>
      </c>
      <c r="L23" s="19">
        <v>4</v>
      </c>
      <c r="M23" s="19">
        <v>4</v>
      </c>
      <c r="N23" s="19">
        <v>4</v>
      </c>
    </row>
    <row r="24" spans="1:14" ht="21" customHeight="1">
      <c r="A24" s="198" t="s">
        <v>255</v>
      </c>
      <c r="B24" s="19">
        <v>837</v>
      </c>
      <c r="C24" s="19">
        <v>840</v>
      </c>
      <c r="D24" s="19">
        <v>836</v>
      </c>
      <c r="E24" s="19">
        <v>814</v>
      </c>
      <c r="F24" s="19">
        <v>843</v>
      </c>
      <c r="G24" s="19">
        <v>846</v>
      </c>
      <c r="H24" s="19">
        <v>830</v>
      </c>
      <c r="I24" s="19">
        <v>822</v>
      </c>
      <c r="J24" s="19">
        <v>793</v>
      </c>
      <c r="K24" s="19">
        <v>753</v>
      </c>
      <c r="L24" s="19">
        <v>695</v>
      </c>
      <c r="M24" s="19">
        <v>697</v>
      </c>
      <c r="N24" s="19">
        <v>650</v>
      </c>
    </row>
    <row r="25" spans="1:14" ht="21" customHeight="1">
      <c r="A25" s="198" t="s">
        <v>236</v>
      </c>
      <c r="B25" s="19">
        <v>64</v>
      </c>
      <c r="C25" s="19">
        <v>62</v>
      </c>
      <c r="D25" s="19">
        <v>56</v>
      </c>
      <c r="E25" s="19">
        <v>57</v>
      </c>
      <c r="F25" s="19">
        <v>51</v>
      </c>
      <c r="G25" s="19">
        <v>53</v>
      </c>
      <c r="H25" s="19">
        <v>54</v>
      </c>
      <c r="I25" s="19">
        <v>48</v>
      </c>
      <c r="J25" s="19">
        <v>46</v>
      </c>
      <c r="K25" s="19">
        <v>48</v>
      </c>
      <c r="L25" s="19">
        <v>48</v>
      </c>
      <c r="M25" s="19">
        <v>46</v>
      </c>
      <c r="N25" s="19">
        <v>41</v>
      </c>
    </row>
    <row r="26" spans="1:14" ht="21" customHeight="1">
      <c r="A26" s="198" t="s">
        <v>237</v>
      </c>
      <c r="B26" s="19">
        <v>8112</v>
      </c>
      <c r="C26" s="19">
        <v>8443</v>
      </c>
      <c r="D26" s="19">
        <v>8648</v>
      </c>
      <c r="E26" s="19">
        <v>8989</v>
      </c>
      <c r="F26" s="19">
        <v>9344</v>
      </c>
      <c r="G26" s="19">
        <v>9315</v>
      </c>
      <c r="H26" s="19">
        <v>8187</v>
      </c>
      <c r="I26" s="19">
        <v>8326</v>
      </c>
      <c r="J26" s="19">
        <v>8550</v>
      </c>
      <c r="K26" s="19">
        <v>8641</v>
      </c>
      <c r="L26" s="19">
        <v>8764</v>
      </c>
      <c r="M26" s="19">
        <v>9232</v>
      </c>
      <c r="N26" s="19">
        <v>9614</v>
      </c>
    </row>
    <row r="27" spans="1:14" ht="21" customHeight="1">
      <c r="A27" s="198" t="s">
        <v>238</v>
      </c>
      <c r="B27" s="19">
        <v>108</v>
      </c>
      <c r="C27" s="19">
        <v>116</v>
      </c>
      <c r="D27" s="19">
        <v>112</v>
      </c>
      <c r="E27" s="19">
        <v>119</v>
      </c>
      <c r="F27" s="19">
        <v>128</v>
      </c>
      <c r="G27" s="19">
        <v>134</v>
      </c>
      <c r="H27" s="19">
        <v>129</v>
      </c>
      <c r="I27" s="19">
        <v>125</v>
      </c>
      <c r="J27" s="19">
        <v>131</v>
      </c>
      <c r="K27" s="19">
        <v>124</v>
      </c>
      <c r="L27" s="19">
        <v>129</v>
      </c>
      <c r="M27" s="19">
        <v>142</v>
      </c>
      <c r="N27" s="19">
        <v>147</v>
      </c>
    </row>
    <row r="28" spans="1:14" ht="21" customHeight="1">
      <c r="A28" s="198" t="s">
        <v>239</v>
      </c>
      <c r="B28" s="19">
        <v>281</v>
      </c>
      <c r="C28" s="19">
        <v>298</v>
      </c>
      <c r="D28" s="19">
        <v>309</v>
      </c>
      <c r="E28" s="19">
        <v>325</v>
      </c>
      <c r="F28" s="19">
        <v>336</v>
      </c>
      <c r="G28" s="19">
        <v>356</v>
      </c>
      <c r="H28" s="19">
        <v>372</v>
      </c>
      <c r="I28" s="19">
        <v>386</v>
      </c>
      <c r="J28" s="19">
        <v>391</v>
      </c>
      <c r="K28" s="19">
        <v>420</v>
      </c>
      <c r="L28" s="19">
        <v>409</v>
      </c>
      <c r="M28" s="19">
        <v>418</v>
      </c>
      <c r="N28" s="19">
        <v>416</v>
      </c>
    </row>
    <row r="29" spans="1:14" ht="21" customHeight="1">
      <c r="A29" s="198" t="s">
        <v>240</v>
      </c>
      <c r="B29" s="19">
        <v>30</v>
      </c>
      <c r="C29" s="19">
        <v>37</v>
      </c>
      <c r="D29" s="19">
        <v>35</v>
      </c>
      <c r="E29" s="19">
        <v>36</v>
      </c>
      <c r="F29" s="19">
        <v>32</v>
      </c>
      <c r="G29" s="19">
        <v>32</v>
      </c>
      <c r="H29" s="19">
        <v>33</v>
      </c>
      <c r="I29" s="19">
        <v>5</v>
      </c>
      <c r="J29" s="19">
        <v>6</v>
      </c>
      <c r="K29" s="19">
        <v>6</v>
      </c>
      <c r="L29" s="19">
        <v>8</v>
      </c>
      <c r="M29" s="19">
        <v>9</v>
      </c>
      <c r="N29" s="19">
        <v>10</v>
      </c>
    </row>
    <row r="30" spans="1:14" ht="21" customHeight="1">
      <c r="A30" s="198" t="s">
        <v>243</v>
      </c>
      <c r="B30" s="19">
        <v>11</v>
      </c>
      <c r="C30" s="19">
        <v>10</v>
      </c>
      <c r="D30" s="19">
        <v>12</v>
      </c>
      <c r="E30" s="19">
        <v>16</v>
      </c>
      <c r="F30" s="19">
        <v>18</v>
      </c>
      <c r="G30" s="19">
        <v>18</v>
      </c>
      <c r="H30" s="19">
        <v>22</v>
      </c>
      <c r="I30" s="19">
        <v>21</v>
      </c>
      <c r="J30" s="19">
        <v>17</v>
      </c>
      <c r="K30" s="19">
        <v>19</v>
      </c>
      <c r="L30" s="19">
        <v>18</v>
      </c>
      <c r="M30" s="19">
        <v>18</v>
      </c>
      <c r="N30" s="19">
        <v>24</v>
      </c>
    </row>
    <row r="31" spans="1:14" ht="30" customHeight="1">
      <c r="A31" s="213" t="s">
        <v>241</v>
      </c>
      <c r="B31" s="19">
        <v>13</v>
      </c>
      <c r="C31" s="19">
        <v>16</v>
      </c>
      <c r="D31" s="19">
        <v>16</v>
      </c>
      <c r="E31" s="19">
        <v>14</v>
      </c>
      <c r="F31" s="19">
        <v>19</v>
      </c>
      <c r="G31" s="19">
        <v>22</v>
      </c>
      <c r="H31" s="19">
        <v>23</v>
      </c>
      <c r="I31" s="19">
        <v>3</v>
      </c>
      <c r="J31" s="19">
        <v>3</v>
      </c>
      <c r="K31" s="19">
        <v>5</v>
      </c>
      <c r="L31" s="19">
        <v>7</v>
      </c>
      <c r="M31" s="19">
        <v>7</v>
      </c>
      <c r="N31" s="19">
        <v>7</v>
      </c>
    </row>
    <row r="32" spans="1:14" ht="21" customHeight="1">
      <c r="A32" s="198" t="s">
        <v>250</v>
      </c>
      <c r="B32" s="19">
        <v>17</v>
      </c>
      <c r="C32" s="19">
        <v>20</v>
      </c>
      <c r="D32" s="19">
        <v>21</v>
      </c>
      <c r="E32" s="19">
        <v>21</v>
      </c>
      <c r="F32" s="19">
        <v>24</v>
      </c>
      <c r="G32" s="19">
        <v>24</v>
      </c>
      <c r="H32" s="19">
        <v>19</v>
      </c>
      <c r="I32" s="19">
        <v>16</v>
      </c>
      <c r="J32" s="19">
        <v>16</v>
      </c>
      <c r="K32" s="19">
        <v>17</v>
      </c>
      <c r="L32" s="19">
        <v>32</v>
      </c>
      <c r="M32" s="19">
        <v>36</v>
      </c>
      <c r="N32" s="19">
        <v>39</v>
      </c>
    </row>
    <row r="33" spans="1:14" ht="11.1" customHeight="1">
      <c r="A33" s="198" t="s">
        <v>222</v>
      </c>
      <c r="B33" s="19">
        <v>394</v>
      </c>
      <c r="C33" s="19">
        <v>422</v>
      </c>
      <c r="D33" s="19">
        <v>429</v>
      </c>
      <c r="E33" s="19">
        <v>449</v>
      </c>
      <c r="F33" s="19">
        <v>448</v>
      </c>
      <c r="G33" s="19">
        <v>456</v>
      </c>
      <c r="H33" s="19">
        <v>470</v>
      </c>
      <c r="I33" s="19">
        <v>477</v>
      </c>
      <c r="J33" s="19">
        <v>498</v>
      </c>
      <c r="K33" s="19">
        <v>523</v>
      </c>
      <c r="L33" s="19">
        <v>534</v>
      </c>
      <c r="M33" s="19">
        <v>535</v>
      </c>
      <c r="N33" s="19">
        <v>551</v>
      </c>
    </row>
    <row r="34" spans="1:14" ht="11.1" customHeight="1">
      <c r="A34" s="198" t="s">
        <v>221</v>
      </c>
      <c r="B34" s="19">
        <v>3999</v>
      </c>
      <c r="C34" s="19">
        <v>4062</v>
      </c>
      <c r="D34" s="19">
        <v>4083</v>
      </c>
      <c r="E34" s="19">
        <v>4076</v>
      </c>
      <c r="F34" s="19">
        <v>4179</v>
      </c>
      <c r="G34" s="19">
        <v>4201</v>
      </c>
      <c r="H34" s="19">
        <v>3878</v>
      </c>
      <c r="I34" s="19">
        <v>3822</v>
      </c>
      <c r="J34" s="19">
        <v>3802</v>
      </c>
      <c r="K34" s="19">
        <v>3723</v>
      </c>
      <c r="L34" s="19">
        <v>3667</v>
      </c>
      <c r="M34" s="19">
        <v>3751</v>
      </c>
      <c r="N34" s="19">
        <v>3719</v>
      </c>
    </row>
    <row r="35" spans="1:14" ht="11.1" customHeight="1">
      <c r="A35" s="198" t="s">
        <v>223</v>
      </c>
      <c r="B35" s="19">
        <v>5253</v>
      </c>
      <c r="C35" s="19">
        <v>5399</v>
      </c>
      <c r="D35" s="19">
        <v>5518</v>
      </c>
      <c r="E35" s="19">
        <v>5622</v>
      </c>
      <c r="F35" s="19">
        <v>5700</v>
      </c>
      <c r="G35" s="19">
        <v>5731</v>
      </c>
      <c r="H35" s="19">
        <v>5788</v>
      </c>
      <c r="I35" s="108">
        <v>5892</v>
      </c>
      <c r="J35" s="19">
        <v>5892</v>
      </c>
      <c r="K35" s="19">
        <v>5894</v>
      </c>
      <c r="L35" s="19">
        <v>5873</v>
      </c>
      <c r="M35" s="19">
        <v>5988</v>
      </c>
      <c r="N35" s="19">
        <v>366</v>
      </c>
    </row>
    <row r="36" spans="1:14" ht="11.1" customHeight="1">
      <c r="A36" s="195" t="s">
        <v>212</v>
      </c>
      <c r="B36" s="26">
        <f t="shared" ref="B36:N36" si="3">SUM(B37:B39)</f>
        <v>149824</v>
      </c>
      <c r="C36" s="26">
        <f t="shared" si="3"/>
        <v>145590</v>
      </c>
      <c r="D36" s="26">
        <f t="shared" si="3"/>
        <v>142511</v>
      </c>
      <c r="E36" s="26">
        <f t="shared" si="3"/>
        <v>142198</v>
      </c>
      <c r="F36" s="26">
        <f t="shared" si="3"/>
        <v>144600</v>
      </c>
      <c r="G36" s="26">
        <f t="shared" si="3"/>
        <v>146838</v>
      </c>
      <c r="H36" s="26">
        <f t="shared" si="3"/>
        <v>143953</v>
      </c>
      <c r="I36" s="26">
        <f t="shared" si="3"/>
        <v>141935</v>
      </c>
      <c r="J36" s="26">
        <f t="shared" si="3"/>
        <v>141992</v>
      </c>
      <c r="K36" s="26">
        <f t="shared" si="3"/>
        <v>142160</v>
      </c>
      <c r="L36" s="26">
        <f t="shared" si="3"/>
        <v>143504</v>
      </c>
      <c r="M36" s="26">
        <f t="shared" si="3"/>
        <v>144708</v>
      </c>
      <c r="N36" s="26">
        <f t="shared" si="3"/>
        <v>144702</v>
      </c>
    </row>
    <row r="37" spans="1:14" ht="11.1" customHeight="1">
      <c r="A37" s="197" t="s">
        <v>224</v>
      </c>
      <c r="B37" s="19">
        <v>145128</v>
      </c>
      <c r="C37" s="19">
        <v>140958</v>
      </c>
      <c r="D37" s="19">
        <v>137967</v>
      </c>
      <c r="E37" s="19">
        <v>137688</v>
      </c>
      <c r="F37" s="19">
        <v>140012</v>
      </c>
      <c r="G37" s="19">
        <v>142298</v>
      </c>
      <c r="H37" s="19">
        <v>139554</v>
      </c>
      <c r="I37" s="19">
        <v>137589</v>
      </c>
      <c r="J37" s="19">
        <v>137630</v>
      </c>
      <c r="K37" s="19">
        <v>137799</v>
      </c>
      <c r="L37" s="19">
        <v>139195</v>
      </c>
      <c r="M37" s="19">
        <v>140357</v>
      </c>
      <c r="N37" s="19">
        <v>140486</v>
      </c>
    </row>
    <row r="38" spans="1:14" ht="21" customHeight="1">
      <c r="A38" s="198" t="s">
        <v>244</v>
      </c>
      <c r="B38" s="19">
        <v>2367</v>
      </c>
      <c r="C38" s="19">
        <v>2403</v>
      </c>
      <c r="D38" s="19">
        <v>2391</v>
      </c>
      <c r="E38" s="19">
        <v>2410</v>
      </c>
      <c r="F38" s="19">
        <v>2485</v>
      </c>
      <c r="G38" s="19">
        <v>2500</v>
      </c>
      <c r="H38" s="19">
        <v>2500</v>
      </c>
      <c r="I38" s="19">
        <v>2486</v>
      </c>
      <c r="J38" s="19">
        <v>2491</v>
      </c>
      <c r="K38" s="19">
        <v>2510</v>
      </c>
      <c r="L38" s="19">
        <v>2503</v>
      </c>
      <c r="M38" s="19">
        <v>2500</v>
      </c>
      <c r="N38" s="19">
        <v>2503</v>
      </c>
    </row>
    <row r="39" spans="1:14" s="22" customFormat="1" ht="11.1" customHeight="1">
      <c r="A39" s="197" t="s">
        <v>225</v>
      </c>
      <c r="B39" s="19">
        <v>2329</v>
      </c>
      <c r="C39" s="19">
        <v>2229</v>
      </c>
      <c r="D39" s="19">
        <v>2153</v>
      </c>
      <c r="E39" s="19">
        <v>2100</v>
      </c>
      <c r="F39" s="19">
        <v>2103</v>
      </c>
      <c r="G39" s="19">
        <v>2040</v>
      </c>
      <c r="H39" s="19">
        <v>1899</v>
      </c>
      <c r="I39" s="19">
        <v>1860</v>
      </c>
      <c r="J39" s="19">
        <v>1871</v>
      </c>
      <c r="K39" s="19">
        <v>1851</v>
      </c>
      <c r="L39" s="19">
        <v>1806</v>
      </c>
      <c r="M39" s="19">
        <v>1851</v>
      </c>
      <c r="N39" s="19">
        <v>1713</v>
      </c>
    </row>
    <row r="40" spans="1:14" ht="11.1" customHeight="1">
      <c r="A40" s="65" t="s">
        <v>258</v>
      </c>
      <c r="B40" s="26">
        <f t="shared" ref="B40:N40" si="4">SUM(B41:B51)</f>
        <v>15114</v>
      </c>
      <c r="C40" s="26">
        <f t="shared" si="4"/>
        <v>15126</v>
      </c>
      <c r="D40" s="26">
        <f t="shared" si="4"/>
        <v>15220</v>
      </c>
      <c r="E40" s="26">
        <f t="shared" si="4"/>
        <v>15377</v>
      </c>
      <c r="F40" s="26">
        <f t="shared" si="4"/>
        <v>15298</v>
      </c>
      <c r="G40" s="26">
        <f t="shared" si="4"/>
        <v>14647</v>
      </c>
      <c r="H40" s="26">
        <f t="shared" si="4"/>
        <v>12290</v>
      </c>
      <c r="I40" s="26">
        <f t="shared" si="4"/>
        <v>10690</v>
      </c>
      <c r="J40" s="26">
        <f t="shared" si="4"/>
        <v>9518</v>
      </c>
      <c r="K40" s="26">
        <f t="shared" si="4"/>
        <v>8586</v>
      </c>
      <c r="L40" s="26">
        <f t="shared" si="4"/>
        <v>7916</v>
      </c>
      <c r="M40" s="26">
        <f t="shared" si="4"/>
        <v>7770</v>
      </c>
      <c r="N40" s="26">
        <f t="shared" si="4"/>
        <v>7727</v>
      </c>
    </row>
    <row r="41" spans="1:14" ht="11.1" customHeight="1">
      <c r="A41" s="197" t="s">
        <v>226</v>
      </c>
      <c r="B41" s="19">
        <v>9</v>
      </c>
      <c r="C41" s="19">
        <v>11</v>
      </c>
      <c r="D41" s="19">
        <v>14</v>
      </c>
      <c r="E41" s="19">
        <v>16</v>
      </c>
      <c r="F41" s="108">
        <v>20</v>
      </c>
      <c r="G41" s="108">
        <v>26</v>
      </c>
      <c r="H41" s="108">
        <v>18</v>
      </c>
      <c r="I41" s="108">
        <v>17</v>
      </c>
      <c r="J41" s="19">
        <v>20</v>
      </c>
      <c r="K41" s="19">
        <v>21</v>
      </c>
      <c r="L41" s="19">
        <v>17</v>
      </c>
      <c r="M41" s="19">
        <v>18</v>
      </c>
      <c r="N41" s="19">
        <v>18</v>
      </c>
    </row>
    <row r="42" spans="1:14" ht="11.1" customHeight="1">
      <c r="A42" s="198" t="s">
        <v>227</v>
      </c>
      <c r="B42" s="19">
        <v>3952</v>
      </c>
      <c r="C42" s="19">
        <v>4165</v>
      </c>
      <c r="D42" s="19">
        <v>4532</v>
      </c>
      <c r="E42" s="19">
        <v>4862</v>
      </c>
      <c r="F42" s="108">
        <v>4983</v>
      </c>
      <c r="G42" s="108">
        <v>4982</v>
      </c>
      <c r="H42" s="108">
        <v>4179</v>
      </c>
      <c r="I42" s="108">
        <v>3590</v>
      </c>
      <c r="J42" s="19">
        <v>3201</v>
      </c>
      <c r="K42" s="19">
        <v>2800</v>
      </c>
      <c r="L42" s="19">
        <v>2503</v>
      </c>
      <c r="M42" s="19">
        <v>2327</v>
      </c>
      <c r="N42" s="19">
        <v>2203</v>
      </c>
    </row>
    <row r="43" spans="1:14" ht="11.1" customHeight="1">
      <c r="A43" s="198" t="s">
        <v>228</v>
      </c>
      <c r="B43" s="19">
        <v>9588</v>
      </c>
      <c r="C43" s="19">
        <v>9505</v>
      </c>
      <c r="D43" s="19">
        <v>9402</v>
      </c>
      <c r="E43" s="19">
        <v>9334</v>
      </c>
      <c r="F43" s="108">
        <v>9206</v>
      </c>
      <c r="G43" s="108">
        <v>8686</v>
      </c>
      <c r="H43" s="108">
        <v>7241</v>
      </c>
      <c r="I43" s="108">
        <v>6297</v>
      </c>
      <c r="J43" s="19">
        <v>5603</v>
      </c>
      <c r="K43" s="19">
        <v>5082</v>
      </c>
      <c r="L43" s="19">
        <v>4746</v>
      </c>
      <c r="M43" s="19">
        <v>4777</v>
      </c>
      <c r="N43" s="19">
        <v>4886</v>
      </c>
    </row>
    <row r="44" spans="1:14" s="22" customFormat="1" ht="11.1" customHeight="1">
      <c r="A44" s="198" t="s">
        <v>252</v>
      </c>
      <c r="B44" s="19">
        <v>6</v>
      </c>
      <c r="C44" s="19">
        <v>6</v>
      </c>
      <c r="D44" s="19">
        <v>7</v>
      </c>
      <c r="E44" s="19">
        <v>7</v>
      </c>
      <c r="F44" s="108">
        <v>6</v>
      </c>
      <c r="G44" s="108">
        <v>7</v>
      </c>
      <c r="H44" s="108">
        <v>7</v>
      </c>
      <c r="I44" s="108">
        <v>7</v>
      </c>
      <c r="J44" s="19">
        <v>6</v>
      </c>
      <c r="K44" s="19">
        <v>5</v>
      </c>
      <c r="L44" s="19">
        <v>2</v>
      </c>
      <c r="M44" s="19">
        <v>4</v>
      </c>
      <c r="N44" s="19">
        <v>5</v>
      </c>
    </row>
    <row r="45" spans="1:14" ht="21" customHeight="1">
      <c r="A45" s="198" t="s">
        <v>248</v>
      </c>
      <c r="B45" s="19">
        <v>2</v>
      </c>
      <c r="C45" s="19">
        <v>3</v>
      </c>
      <c r="D45" s="19">
        <v>5</v>
      </c>
      <c r="E45" s="19">
        <v>4</v>
      </c>
      <c r="F45" s="108">
        <v>5</v>
      </c>
      <c r="G45" s="108">
        <v>3</v>
      </c>
      <c r="H45" s="108">
        <v>2</v>
      </c>
      <c r="I45" s="122">
        <v>2</v>
      </c>
      <c r="J45" s="19">
        <v>4</v>
      </c>
      <c r="K45" s="19">
        <v>4</v>
      </c>
      <c r="L45" s="19">
        <v>6</v>
      </c>
      <c r="M45" s="19">
        <v>7</v>
      </c>
      <c r="N45" s="19">
        <v>5</v>
      </c>
    </row>
    <row r="46" spans="1:14" ht="11.1" customHeight="1">
      <c r="A46" s="198" t="s">
        <v>253</v>
      </c>
      <c r="B46" s="19">
        <v>3</v>
      </c>
      <c r="C46" s="19">
        <v>3</v>
      </c>
      <c r="D46" s="19">
        <v>4</v>
      </c>
      <c r="E46" s="19">
        <v>4</v>
      </c>
      <c r="F46" s="108">
        <v>5</v>
      </c>
      <c r="G46" s="108">
        <v>3</v>
      </c>
      <c r="H46" s="108">
        <v>4</v>
      </c>
      <c r="I46" s="122">
        <v>4</v>
      </c>
      <c r="J46" s="19">
        <v>3</v>
      </c>
      <c r="K46" s="19">
        <v>4</v>
      </c>
      <c r="L46" s="19">
        <v>4</v>
      </c>
      <c r="M46" s="19">
        <v>4</v>
      </c>
      <c r="N46" s="19">
        <v>4</v>
      </c>
    </row>
    <row r="47" spans="1:14" ht="11.1" customHeight="1">
      <c r="A47" s="198" t="s">
        <v>249</v>
      </c>
      <c r="B47" s="19">
        <v>6</v>
      </c>
      <c r="C47" s="19">
        <v>5</v>
      </c>
      <c r="D47" s="19">
        <v>4</v>
      </c>
      <c r="E47" s="19">
        <v>6</v>
      </c>
      <c r="F47" s="108">
        <v>6</v>
      </c>
      <c r="G47" s="108">
        <v>5</v>
      </c>
      <c r="H47" s="108">
        <v>4</v>
      </c>
      <c r="I47" s="110">
        <v>1</v>
      </c>
      <c r="J47" s="19">
        <v>2</v>
      </c>
      <c r="K47" s="19">
        <v>2</v>
      </c>
      <c r="L47" s="19">
        <v>2</v>
      </c>
      <c r="M47" s="19">
        <v>2</v>
      </c>
      <c r="N47" s="19">
        <v>1</v>
      </c>
    </row>
    <row r="48" spans="1:14" ht="11.1" customHeight="1">
      <c r="A48" s="198" t="s">
        <v>229</v>
      </c>
      <c r="B48" s="19">
        <v>1541</v>
      </c>
      <c r="C48" s="19">
        <v>1420</v>
      </c>
      <c r="D48" s="19">
        <v>1242</v>
      </c>
      <c r="E48" s="19">
        <v>1132</v>
      </c>
      <c r="F48" s="108">
        <v>1053</v>
      </c>
      <c r="G48" s="108">
        <v>919</v>
      </c>
      <c r="H48" s="108">
        <v>823</v>
      </c>
      <c r="I48" s="108">
        <v>759</v>
      </c>
      <c r="J48" s="19">
        <v>664</v>
      </c>
      <c r="K48" s="19">
        <v>651</v>
      </c>
      <c r="L48" s="19">
        <v>617</v>
      </c>
      <c r="M48" s="19">
        <v>615</v>
      </c>
      <c r="N48" s="19">
        <v>592</v>
      </c>
    </row>
    <row r="49" spans="1:14" ht="11.1" customHeight="1">
      <c r="A49" s="198" t="s">
        <v>66</v>
      </c>
      <c r="B49" s="19">
        <v>1</v>
      </c>
      <c r="C49" s="19">
        <v>1</v>
      </c>
      <c r="D49" s="19">
        <v>1</v>
      </c>
      <c r="E49" s="19">
        <v>3</v>
      </c>
      <c r="F49" s="108">
        <v>3</v>
      </c>
      <c r="G49" s="108">
        <v>4</v>
      </c>
      <c r="H49" s="108">
        <v>2</v>
      </c>
      <c r="I49" s="108">
        <v>3</v>
      </c>
      <c r="J49" s="19">
        <v>5</v>
      </c>
      <c r="K49" s="19">
        <v>5</v>
      </c>
      <c r="L49" s="19">
        <v>4</v>
      </c>
      <c r="M49" s="19">
        <v>1</v>
      </c>
      <c r="N49" s="19">
        <v>3</v>
      </c>
    </row>
    <row r="50" spans="1:14" ht="11.1" customHeight="1">
      <c r="A50" s="198" t="s">
        <v>67</v>
      </c>
      <c r="B50" s="19">
        <v>0</v>
      </c>
      <c r="C50" s="19">
        <v>0</v>
      </c>
      <c r="D50" s="19">
        <v>0</v>
      </c>
      <c r="E50" s="19">
        <v>0</v>
      </c>
      <c r="F50" s="108">
        <v>1</v>
      </c>
      <c r="G50" s="108">
        <v>1</v>
      </c>
      <c r="H50" s="108">
        <v>1</v>
      </c>
      <c r="I50" s="108">
        <v>0</v>
      </c>
      <c r="J50" s="19">
        <v>1</v>
      </c>
      <c r="K50" s="19">
        <v>1</v>
      </c>
      <c r="L50" s="19">
        <v>1</v>
      </c>
      <c r="M50" s="169" t="s">
        <v>53</v>
      </c>
      <c r="N50" s="169" t="s">
        <v>53</v>
      </c>
    </row>
    <row r="51" spans="1:14" ht="11.1" customHeight="1">
      <c r="A51" s="198" t="s">
        <v>230</v>
      </c>
      <c r="B51" s="19">
        <v>6</v>
      </c>
      <c r="C51" s="19">
        <v>7</v>
      </c>
      <c r="D51" s="19">
        <v>9</v>
      </c>
      <c r="E51" s="19">
        <v>9</v>
      </c>
      <c r="F51" s="108">
        <v>10</v>
      </c>
      <c r="G51" s="108">
        <v>11</v>
      </c>
      <c r="H51" s="108">
        <v>9</v>
      </c>
      <c r="I51" s="108">
        <v>10</v>
      </c>
      <c r="J51" s="19">
        <v>9</v>
      </c>
      <c r="K51" s="19">
        <v>11</v>
      </c>
      <c r="L51" s="19">
        <v>14</v>
      </c>
      <c r="M51" s="19">
        <v>15</v>
      </c>
      <c r="N51" s="19">
        <v>10</v>
      </c>
    </row>
    <row r="52" spans="1:14" ht="11.1" customHeight="1">
      <c r="A52" s="65" t="s">
        <v>257</v>
      </c>
      <c r="B52" s="106">
        <f t="shared" ref="B52" si="5">SUM(B53:B55)</f>
        <v>20381</v>
      </c>
      <c r="C52" s="106">
        <f t="shared" ref="C52:M52" si="6">SUM(C53:C55)</f>
        <v>20802</v>
      </c>
      <c r="D52" s="106">
        <f t="shared" si="6"/>
        <v>21141</v>
      </c>
      <c r="E52" s="106">
        <f t="shared" si="6"/>
        <v>21275</v>
      </c>
      <c r="F52" s="106">
        <f t="shared" si="6"/>
        <v>21268</v>
      </c>
      <c r="G52" s="106">
        <f t="shared" si="6"/>
        <v>21055</v>
      </c>
      <c r="H52" s="106">
        <f t="shared" si="6"/>
        <v>21274</v>
      </c>
      <c r="I52" s="106">
        <f t="shared" si="6"/>
        <v>21597</v>
      </c>
      <c r="J52" s="26">
        <f t="shared" si="6"/>
        <v>21369</v>
      </c>
      <c r="K52" s="26">
        <f t="shared" si="6"/>
        <v>21100</v>
      </c>
      <c r="L52" s="26">
        <f t="shared" si="6"/>
        <v>20950</v>
      </c>
      <c r="M52" s="26">
        <f t="shared" si="6"/>
        <v>21826</v>
      </c>
      <c r="N52" s="26">
        <f>SUM(N53:N54)</f>
        <v>8473</v>
      </c>
    </row>
    <row r="53" spans="1:14" ht="11.1" customHeight="1">
      <c r="A53" s="197" t="s">
        <v>217</v>
      </c>
      <c r="B53" s="19">
        <v>14309</v>
      </c>
      <c r="C53" s="19">
        <v>14559</v>
      </c>
      <c r="D53" s="19">
        <v>14732</v>
      </c>
      <c r="E53" s="19">
        <v>14834</v>
      </c>
      <c r="F53" s="19">
        <v>14844</v>
      </c>
      <c r="G53" s="19">
        <v>14773</v>
      </c>
      <c r="H53" s="19">
        <v>14951</v>
      </c>
      <c r="I53" s="19">
        <v>15090</v>
      </c>
      <c r="J53" s="19">
        <v>14934</v>
      </c>
      <c r="K53" s="19">
        <v>14849</v>
      </c>
      <c r="L53" s="19">
        <v>14784</v>
      </c>
      <c r="M53" s="19">
        <v>15165</v>
      </c>
      <c r="N53" s="19">
        <v>7372</v>
      </c>
    </row>
    <row r="54" spans="1:14" ht="11.1" customHeight="1">
      <c r="A54" s="197" t="s">
        <v>231</v>
      </c>
      <c r="B54" s="19">
        <v>4013</v>
      </c>
      <c r="C54" s="19">
        <v>4137</v>
      </c>
      <c r="D54" s="19">
        <v>4260</v>
      </c>
      <c r="E54" s="19">
        <v>4307</v>
      </c>
      <c r="F54" s="19">
        <v>4352</v>
      </c>
      <c r="G54" s="19">
        <v>4334</v>
      </c>
      <c r="H54" s="19">
        <v>4377</v>
      </c>
      <c r="I54" s="19">
        <v>4520</v>
      </c>
      <c r="J54" s="19">
        <v>4556</v>
      </c>
      <c r="K54" s="19">
        <v>4505</v>
      </c>
      <c r="L54" s="19">
        <v>4535</v>
      </c>
      <c r="M54" s="19">
        <v>4880</v>
      </c>
      <c r="N54" s="19">
        <v>1101</v>
      </c>
    </row>
    <row r="55" spans="1:14" ht="11.1" customHeight="1">
      <c r="A55" s="197" t="s">
        <v>232</v>
      </c>
      <c r="B55" s="19">
        <v>2059</v>
      </c>
      <c r="C55" s="19">
        <v>2106</v>
      </c>
      <c r="D55" s="19">
        <v>2149</v>
      </c>
      <c r="E55" s="19">
        <v>2134</v>
      </c>
      <c r="F55" s="19">
        <v>2072</v>
      </c>
      <c r="G55" s="19">
        <v>1948</v>
      </c>
      <c r="H55" s="19">
        <v>1946</v>
      </c>
      <c r="I55" s="19">
        <v>1987</v>
      </c>
      <c r="J55" s="19">
        <v>1879</v>
      </c>
      <c r="K55" s="19">
        <v>1746</v>
      </c>
      <c r="L55" s="19">
        <v>1631</v>
      </c>
      <c r="M55" s="19">
        <v>1781</v>
      </c>
      <c r="N55" s="28" t="s">
        <v>53</v>
      </c>
    </row>
    <row r="56" spans="1:14" ht="11.1" customHeight="1">
      <c r="A56" s="65" t="s">
        <v>136</v>
      </c>
      <c r="B56" s="26">
        <v>98842</v>
      </c>
      <c r="C56" s="26">
        <v>98328</v>
      </c>
      <c r="D56" s="26">
        <v>97409</v>
      </c>
      <c r="E56" s="26">
        <v>96473</v>
      </c>
      <c r="F56" s="26">
        <v>94863</v>
      </c>
      <c r="G56" s="26">
        <v>93202</v>
      </c>
      <c r="H56" s="26">
        <v>92175</v>
      </c>
      <c r="I56" s="26">
        <v>91343</v>
      </c>
      <c r="J56" s="26">
        <v>90555</v>
      </c>
      <c r="K56" s="26">
        <v>89596</v>
      </c>
      <c r="L56" s="26">
        <v>87816</v>
      </c>
      <c r="M56" s="26">
        <v>86089</v>
      </c>
      <c r="N56" s="26">
        <v>82875</v>
      </c>
    </row>
    <row r="57" spans="1:14" ht="11.1" customHeight="1">
      <c r="A57" s="130" t="s">
        <v>137</v>
      </c>
      <c r="B57" s="24">
        <v>307120</v>
      </c>
      <c r="C57" s="24">
        <v>311952</v>
      </c>
      <c r="D57" s="24">
        <v>314122</v>
      </c>
      <c r="E57" s="24">
        <v>318001</v>
      </c>
      <c r="F57" s="24">
        <v>323495</v>
      </c>
      <c r="G57" s="24">
        <v>325247</v>
      </c>
      <c r="H57" s="24">
        <v>309865</v>
      </c>
      <c r="I57" s="24">
        <v>309333</v>
      </c>
      <c r="J57" s="24">
        <v>311828</v>
      </c>
      <c r="K57" s="24">
        <v>313545</v>
      </c>
      <c r="L57" s="24">
        <v>317389</v>
      </c>
      <c r="M57" s="24">
        <v>317389</v>
      </c>
      <c r="N57" s="24">
        <v>315276</v>
      </c>
    </row>
    <row r="58" spans="1:14" ht="11.1" customHeight="1">
      <c r="A58" s="112"/>
      <c r="B58" s="112"/>
      <c r="C58" s="112"/>
      <c r="D58" s="112"/>
      <c r="E58" s="112"/>
      <c r="F58" s="112"/>
      <c r="G58" s="112"/>
      <c r="H58" s="120"/>
      <c r="I58" s="120"/>
      <c r="J58" s="119"/>
      <c r="K58" s="10"/>
      <c r="L58" s="119"/>
      <c r="M58" s="119"/>
      <c r="N58" s="104"/>
    </row>
    <row r="59" spans="1:14" ht="11.1" customHeight="1">
      <c r="A59" s="167" t="s">
        <v>112</v>
      </c>
      <c r="B59" s="112"/>
      <c r="C59" s="112"/>
      <c r="D59" s="112"/>
      <c r="E59" s="112"/>
      <c r="F59" s="112"/>
      <c r="G59" s="112"/>
      <c r="H59" s="120"/>
      <c r="I59" s="120"/>
      <c r="J59" s="119"/>
      <c r="K59" s="10"/>
      <c r="L59" s="119"/>
      <c r="M59" s="119"/>
      <c r="N59" s="104"/>
    </row>
    <row r="60" spans="1:14" ht="11.1" customHeight="1">
      <c r="A60" s="167" t="s">
        <v>113</v>
      </c>
      <c r="B60" s="112"/>
      <c r="C60" s="112"/>
      <c r="D60" s="112"/>
      <c r="E60" s="112"/>
      <c r="F60" s="112"/>
      <c r="G60" s="112"/>
      <c r="H60" s="120"/>
      <c r="I60" s="120"/>
      <c r="J60" s="119"/>
      <c r="K60" s="10"/>
      <c r="L60" s="119"/>
      <c r="M60" s="119"/>
      <c r="N60" s="104"/>
    </row>
    <row r="61" spans="1:14" s="117" customFormat="1" ht="11.1" customHeight="1">
      <c r="A61" s="11" t="s">
        <v>156</v>
      </c>
      <c r="B61" s="11"/>
      <c r="C61" s="11"/>
      <c r="D61" s="11"/>
      <c r="E61" s="11"/>
      <c r="F61" s="11"/>
      <c r="G61" s="11"/>
      <c r="H61" s="4"/>
      <c r="I61" s="4"/>
      <c r="J61" s="4"/>
      <c r="K61" s="4"/>
      <c r="L61" s="4"/>
      <c r="M61" s="4"/>
      <c r="N61" s="4"/>
    </row>
    <row r="62" spans="1:14" s="22" customFormat="1" ht="11.1" customHeight="1">
      <c r="A62" s="11" t="s">
        <v>157</v>
      </c>
      <c r="B62" s="11"/>
      <c r="C62" s="11"/>
      <c r="D62" s="11"/>
      <c r="E62" s="11"/>
      <c r="F62" s="11"/>
      <c r="G62" s="11"/>
      <c r="H62" s="4"/>
      <c r="I62" s="4"/>
      <c r="J62" s="4"/>
      <c r="K62" s="4"/>
      <c r="L62" s="4"/>
      <c r="M62" s="4"/>
      <c r="N62" s="4"/>
    </row>
    <row r="63" spans="1:14" s="22" customFormat="1" ht="11.1" customHeight="1">
      <c r="A63" s="11" t="s">
        <v>158</v>
      </c>
      <c r="B63" s="11"/>
      <c r="C63" s="11"/>
      <c r="D63" s="11"/>
      <c r="E63" s="11"/>
      <c r="F63" s="11"/>
      <c r="G63" s="11"/>
      <c r="H63" s="4"/>
      <c r="I63" s="4"/>
      <c r="J63" s="4"/>
      <c r="K63" s="4"/>
      <c r="L63" s="4"/>
      <c r="M63" s="4"/>
      <c r="N63" s="4"/>
    </row>
    <row r="64" spans="1:14" s="22" customFormat="1" ht="10.5" customHeight="1">
      <c r="A64" s="11" t="s">
        <v>159</v>
      </c>
      <c r="B64" s="11"/>
      <c r="C64" s="11"/>
      <c r="D64" s="11"/>
      <c r="E64" s="11"/>
      <c r="F64" s="11"/>
      <c r="G64" s="11"/>
      <c r="H64" s="4"/>
      <c r="I64" s="4"/>
      <c r="J64" s="4"/>
      <c r="K64" s="4"/>
      <c r="L64" s="4"/>
      <c r="M64" s="4"/>
      <c r="N64" s="4"/>
    </row>
    <row r="65" spans="1:14" s="4" customFormat="1">
      <c r="A65" s="11" t="s">
        <v>17</v>
      </c>
      <c r="B65" s="11"/>
      <c r="C65" s="11"/>
      <c r="D65" s="11"/>
      <c r="E65" s="11"/>
      <c r="F65" s="11"/>
      <c r="G65" s="11"/>
    </row>
    <row r="66" spans="1:14" s="4" customFormat="1">
      <c r="A66" s="11" t="s">
        <v>114</v>
      </c>
      <c r="B66" s="11"/>
      <c r="C66" s="11"/>
      <c r="D66" s="11"/>
      <c r="E66" s="11"/>
      <c r="F66" s="11"/>
      <c r="G66" s="11"/>
      <c r="I66" s="116"/>
      <c r="K66" s="116"/>
    </row>
    <row r="67" spans="1:14" s="4" customFormat="1">
      <c r="A67" s="11" t="s">
        <v>115</v>
      </c>
      <c r="B67" s="11"/>
      <c r="C67" s="11"/>
      <c r="D67" s="11"/>
      <c r="E67" s="11"/>
      <c r="F67" s="11"/>
      <c r="G67" s="11"/>
      <c r="I67" s="116"/>
      <c r="J67" s="3"/>
      <c r="K67" s="116"/>
    </row>
    <row r="68" spans="1:14" s="4" customFormat="1">
      <c r="A68" s="6" t="s">
        <v>160</v>
      </c>
      <c r="B68" s="6"/>
      <c r="C68" s="6"/>
      <c r="D68" s="6"/>
      <c r="E68" s="6"/>
      <c r="F68" s="6"/>
      <c r="G68" s="6"/>
      <c r="H68" s="5"/>
      <c r="I68" s="13"/>
      <c r="J68" s="3"/>
      <c r="K68" s="13"/>
      <c r="L68" s="3"/>
      <c r="M68" s="3"/>
      <c r="N68" s="3"/>
    </row>
    <row r="69" spans="1:14" s="4" customFormat="1">
      <c r="A69" s="6" t="s">
        <v>134</v>
      </c>
      <c r="B69" s="6"/>
      <c r="C69" s="6"/>
      <c r="D69" s="6"/>
      <c r="E69" s="6"/>
      <c r="F69" s="6"/>
      <c r="G69" s="6"/>
      <c r="H69" s="5"/>
      <c r="I69" s="13"/>
      <c r="J69" s="3"/>
      <c r="K69" s="13"/>
      <c r="L69" s="3"/>
      <c r="M69" s="3"/>
      <c r="N69" s="3"/>
    </row>
    <row r="70" spans="1:14" s="4" customFormat="1" ht="11.1" customHeight="1">
      <c r="A70" s="6" t="s">
        <v>135</v>
      </c>
      <c r="B70" s="6"/>
      <c r="C70" s="6"/>
      <c r="D70" s="6"/>
      <c r="E70" s="6"/>
      <c r="F70" s="6"/>
      <c r="G70" s="6"/>
      <c r="H70" s="5"/>
      <c r="I70" s="13"/>
      <c r="J70" s="3"/>
      <c r="K70" s="13"/>
      <c r="L70" s="3"/>
      <c r="M70" s="3"/>
      <c r="N70" s="3"/>
    </row>
    <row r="71" spans="1:14" s="4" customFormat="1" ht="11.1" customHeight="1">
      <c r="A71" s="11" t="s">
        <v>161</v>
      </c>
      <c r="B71" s="6"/>
      <c r="C71" s="6"/>
      <c r="D71" s="6"/>
      <c r="E71" s="6"/>
      <c r="F71" s="6"/>
      <c r="G71" s="6"/>
      <c r="H71" s="5"/>
      <c r="I71" s="13"/>
      <c r="J71" s="10"/>
      <c r="K71" s="13"/>
      <c r="L71" s="3"/>
      <c r="M71" s="3"/>
      <c r="N71" s="3"/>
    </row>
    <row r="72" spans="1:14" s="3" customFormat="1" ht="11.1" customHeight="1">
      <c r="A72" s="12" t="s">
        <v>12</v>
      </c>
      <c r="B72" s="6"/>
      <c r="C72" s="6"/>
      <c r="D72" s="6"/>
      <c r="E72" s="6"/>
      <c r="F72" s="6"/>
      <c r="G72" s="6"/>
      <c r="H72" s="5"/>
      <c r="I72" s="13"/>
      <c r="J72" s="4"/>
      <c r="K72" s="13"/>
    </row>
    <row r="73" spans="1:14" s="3" customFormat="1" ht="11.1" customHeight="1">
      <c r="A73" s="12"/>
      <c r="B73" s="12"/>
      <c r="C73" s="12"/>
      <c r="D73" s="12"/>
      <c r="E73" s="12"/>
      <c r="F73" s="12"/>
      <c r="G73" s="12"/>
      <c r="I73" s="13"/>
      <c r="J73" s="10"/>
      <c r="K73" s="13"/>
      <c r="L73" s="13"/>
      <c r="M73" s="1"/>
      <c r="N73" s="2"/>
    </row>
    <row r="74" spans="1:14" s="3" customFormat="1" ht="11.1" customHeight="1">
      <c r="A74" s="12"/>
      <c r="B74" s="12"/>
      <c r="C74" s="12"/>
      <c r="D74" s="12"/>
      <c r="E74" s="12"/>
      <c r="F74" s="12"/>
      <c r="G74" s="12"/>
      <c r="I74" s="13"/>
      <c r="J74" s="10"/>
      <c r="K74" s="13"/>
      <c r="L74" s="13"/>
      <c r="M74" s="1"/>
      <c r="N74" s="2"/>
    </row>
    <row r="75" spans="1:14" s="3" customFormat="1" ht="11.1" customHeight="1">
      <c r="A75" s="12"/>
      <c r="B75" s="12"/>
      <c r="C75" s="12"/>
      <c r="D75" s="12"/>
      <c r="E75" s="12"/>
      <c r="F75" s="12"/>
      <c r="G75" s="12"/>
      <c r="I75" s="13"/>
      <c r="J75" s="10"/>
      <c r="K75" s="13"/>
      <c r="L75" s="13"/>
      <c r="M75" s="1"/>
      <c r="N75" s="2"/>
    </row>
    <row r="76" spans="1:14">
      <c r="J76" s="10"/>
    </row>
  </sheetData>
  <pageMargins left="0.56999999999999995" right="0.33" top="0.75" bottom="0.75" header="0.3" footer="0.3"/>
  <pageSetup scale="98" firstPageNumber="5" orientation="portrait" useFirstPageNumber="1" verticalDpi="597" r:id="rId1"/>
  <headerFooter>
    <oddFooter>&amp;C&amp;P of 31</oddFooter>
  </headerFooter>
  <rowBreaks count="1" manualBreakCount="1">
    <brk id="39" max="12" man="1"/>
  </rowBreaks>
  <ignoredErrors>
    <ignoredError sqref="B52:J5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J1" sqref="J1"/>
    </sheetView>
  </sheetViews>
  <sheetFormatPr defaultColWidth="11.83203125" defaultRowHeight="11.25"/>
  <cols>
    <col min="1" max="1" width="31.83203125" style="3" customWidth="1"/>
    <col min="2" max="2" width="8.83203125" style="1" customWidth="1"/>
    <col min="3" max="3" width="9.33203125" style="1" customWidth="1"/>
    <col min="4" max="4" width="10" style="1" customWidth="1"/>
    <col min="5" max="5" width="13.5" style="1" customWidth="1"/>
    <col min="6" max="6" width="12.5" style="1" customWidth="1"/>
    <col min="7" max="7" width="8" style="1" customWidth="1"/>
    <col min="8" max="8" width="12.6640625" style="1" customWidth="1"/>
    <col min="9" max="9" width="8.5" style="1" customWidth="1"/>
    <col min="10" max="16384" width="11.83203125" style="1"/>
  </cols>
  <sheetData>
    <row r="1" spans="1:10" ht="11.25" customHeight="1">
      <c r="D1" s="149" t="s">
        <v>85</v>
      </c>
    </row>
    <row r="2" spans="1:10" ht="13.5" customHeight="1">
      <c r="D2" s="149" t="s">
        <v>84</v>
      </c>
      <c r="J2" s="5"/>
    </row>
    <row r="3" spans="1:10">
      <c r="A3" s="3" t="s">
        <v>8</v>
      </c>
      <c r="C3" s="3"/>
      <c r="D3" s="149" t="s">
        <v>83</v>
      </c>
    </row>
    <row r="4" spans="1:10">
      <c r="D4" s="162" t="str">
        <f>"DECEMBER 31, 2013"</f>
        <v>DECEMBER 31, 2013</v>
      </c>
    </row>
    <row r="5" spans="1:10">
      <c r="D5" s="149"/>
    </row>
    <row r="6" spans="1:10" ht="33.75" customHeight="1">
      <c r="A6" s="175" t="s">
        <v>81</v>
      </c>
      <c r="B6" s="176" t="s">
        <v>170</v>
      </c>
      <c r="C6" s="177" t="s">
        <v>87</v>
      </c>
      <c r="D6" s="175" t="s">
        <v>80</v>
      </c>
      <c r="E6" s="177" t="s">
        <v>79</v>
      </c>
      <c r="F6" s="178" t="s">
        <v>171</v>
      </c>
      <c r="G6" s="177" t="s">
        <v>82</v>
      </c>
      <c r="H6" s="178" t="s">
        <v>172</v>
      </c>
    </row>
    <row r="7" spans="1:10">
      <c r="A7" s="163" t="s">
        <v>262</v>
      </c>
      <c r="B7" s="139">
        <f t="shared" ref="B7:H7" si="0">B8+B80</f>
        <v>599086</v>
      </c>
      <c r="C7" s="139">
        <f t="shared" si="0"/>
        <v>120285</v>
      </c>
      <c r="D7" s="139">
        <f t="shared" si="0"/>
        <v>196848</v>
      </c>
      <c r="E7" s="139">
        <f t="shared" si="0"/>
        <v>123466</v>
      </c>
      <c r="F7" s="139">
        <f t="shared" si="0"/>
        <v>153424</v>
      </c>
      <c r="G7" s="139">
        <f t="shared" si="0"/>
        <v>5063</v>
      </c>
      <c r="H7" s="206">
        <f t="shared" si="0"/>
        <v>98842</v>
      </c>
      <c r="I7" s="10"/>
    </row>
    <row r="8" spans="1:10">
      <c r="A8" s="163" t="s">
        <v>263</v>
      </c>
      <c r="B8" s="111">
        <f>(B9+B10+B17+B34+B43+B51+B59+B66)</f>
        <v>552656</v>
      </c>
      <c r="C8" s="111">
        <f t="shared" ref="C8" si="1">(C9+C10+C17+C34+C43+C51+C59+C66)</f>
        <v>109176</v>
      </c>
      <c r="D8" s="111">
        <f>(D9+D10+D17+D34+D43+D51+D59+D66)</f>
        <v>187117</v>
      </c>
      <c r="E8" s="111">
        <f>(E9+E10+E17+E34+E43+E51+E59+E66)</f>
        <v>106236</v>
      </c>
      <c r="F8" s="111">
        <f>(F9+F10+F17+F34+F43+F51+F59+F66)</f>
        <v>145084</v>
      </c>
      <c r="G8" s="111">
        <f>(G9+G10+G17+G34+G43+G51+G59+G66)</f>
        <v>5043</v>
      </c>
      <c r="H8" s="203">
        <f>(H9+H10+H17+H34+H43+H51+H59+H66)</f>
        <v>96348</v>
      </c>
      <c r="I8" s="7"/>
    </row>
    <row r="9" spans="1:10">
      <c r="A9" s="163" t="s">
        <v>260</v>
      </c>
      <c r="B9" s="111">
        <f>SUM(C9:G9)</f>
        <v>8066</v>
      </c>
      <c r="C9" s="105">
        <v>1126</v>
      </c>
      <c r="D9" s="105">
        <v>2933</v>
      </c>
      <c r="E9" s="105">
        <v>1791</v>
      </c>
      <c r="F9" s="105">
        <v>2163</v>
      </c>
      <c r="G9" s="105">
        <v>53</v>
      </c>
      <c r="H9" s="209">
        <v>1328</v>
      </c>
    </row>
    <row r="10" spans="1:10">
      <c r="A10" s="163" t="s">
        <v>264</v>
      </c>
      <c r="B10" s="111">
        <f>SUM(B11:B16)</f>
        <v>42285</v>
      </c>
      <c r="C10" s="105">
        <f t="shared" ref="C10:H10" si="2">SUM(C11:C16)</f>
        <v>7756</v>
      </c>
      <c r="D10" s="105">
        <f t="shared" si="2"/>
        <v>14985</v>
      </c>
      <c r="E10" s="105">
        <f t="shared" si="2"/>
        <v>7914</v>
      </c>
      <c r="F10" s="105">
        <f t="shared" si="2"/>
        <v>11176</v>
      </c>
      <c r="G10" s="105">
        <f t="shared" si="2"/>
        <v>454</v>
      </c>
      <c r="H10" s="209">
        <f t="shared" si="2"/>
        <v>7435</v>
      </c>
    </row>
    <row r="11" spans="1:10">
      <c r="A11" s="214" t="s">
        <v>265</v>
      </c>
      <c r="B11" s="110">
        <f>SUM(C11:G11)</f>
        <v>5279</v>
      </c>
      <c r="C11" s="107">
        <v>974</v>
      </c>
      <c r="D11" s="107">
        <v>2417</v>
      </c>
      <c r="E11" s="107">
        <v>1100</v>
      </c>
      <c r="F11" s="107">
        <v>704</v>
      </c>
      <c r="G11" s="107">
        <v>84</v>
      </c>
      <c r="H11" s="205">
        <v>816</v>
      </c>
    </row>
    <row r="12" spans="1:10">
      <c r="A12" s="214" t="s">
        <v>270</v>
      </c>
      <c r="B12" s="110">
        <f>SUM(C12:G12)</f>
        <v>6934</v>
      </c>
      <c r="C12" s="107">
        <v>1281</v>
      </c>
      <c r="D12" s="107">
        <v>2847</v>
      </c>
      <c r="E12" s="107">
        <v>1437</v>
      </c>
      <c r="F12" s="107">
        <v>1296</v>
      </c>
      <c r="G12" s="107">
        <v>73</v>
      </c>
      <c r="H12" s="205">
        <v>1406</v>
      </c>
    </row>
    <row r="13" spans="1:10">
      <c r="A13" s="192" t="s">
        <v>266</v>
      </c>
      <c r="B13" s="110">
        <f t="shared" ref="B13" si="3">SUM(C13:G13)</f>
        <v>5827</v>
      </c>
      <c r="C13" s="107">
        <v>1028</v>
      </c>
      <c r="D13" s="107">
        <v>1646</v>
      </c>
      <c r="E13" s="107">
        <v>905</v>
      </c>
      <c r="F13" s="107">
        <v>2196</v>
      </c>
      <c r="G13" s="107">
        <v>52</v>
      </c>
      <c r="H13" s="161">
        <v>1075</v>
      </c>
    </row>
    <row r="14" spans="1:10">
      <c r="A14" s="214" t="s">
        <v>267</v>
      </c>
      <c r="B14" s="110">
        <f>SUM(C14:G14)</f>
        <v>9087</v>
      </c>
      <c r="C14" s="107">
        <v>1732</v>
      </c>
      <c r="D14" s="107">
        <v>3295</v>
      </c>
      <c r="E14" s="107">
        <v>1733</v>
      </c>
      <c r="F14" s="107">
        <v>2204</v>
      </c>
      <c r="G14" s="107">
        <v>123</v>
      </c>
      <c r="H14" s="205">
        <v>1610</v>
      </c>
    </row>
    <row r="15" spans="1:10">
      <c r="A15" s="214" t="s">
        <v>268</v>
      </c>
      <c r="B15" s="110">
        <f>SUM(C15:G15)</f>
        <v>3498</v>
      </c>
      <c r="C15" s="107">
        <v>759</v>
      </c>
      <c r="D15" s="107">
        <v>1406</v>
      </c>
      <c r="E15" s="107">
        <v>735</v>
      </c>
      <c r="F15" s="107">
        <v>569</v>
      </c>
      <c r="G15" s="107">
        <v>29</v>
      </c>
      <c r="H15" s="205">
        <v>492</v>
      </c>
    </row>
    <row r="16" spans="1:10">
      <c r="A16" s="192" t="s">
        <v>269</v>
      </c>
      <c r="B16" s="110">
        <f t="shared" ref="B16" si="4">SUM(C16:G16)</f>
        <v>11660</v>
      </c>
      <c r="C16" s="107">
        <v>1982</v>
      </c>
      <c r="D16" s="107">
        <v>3374</v>
      </c>
      <c r="E16" s="107">
        <v>2004</v>
      </c>
      <c r="F16" s="107">
        <v>4207</v>
      </c>
      <c r="G16" s="107">
        <v>93</v>
      </c>
      <c r="H16" s="205">
        <v>2036</v>
      </c>
    </row>
    <row r="17" spans="1:9">
      <c r="A17" s="163" t="s">
        <v>261</v>
      </c>
      <c r="B17" s="111">
        <f>SUM(B18:B33)</f>
        <v>102743</v>
      </c>
      <c r="C17" s="111">
        <f t="shared" ref="C17:H17" si="5">SUM(C18:C33)</f>
        <v>21249</v>
      </c>
      <c r="D17" s="111">
        <f t="shared" si="5"/>
        <v>36175</v>
      </c>
      <c r="E17" s="111">
        <f t="shared" si="5"/>
        <v>18810</v>
      </c>
      <c r="F17" s="111">
        <f t="shared" si="5"/>
        <v>25579</v>
      </c>
      <c r="G17" s="111">
        <f>SUM(G18:G33)</f>
        <v>930</v>
      </c>
      <c r="H17" s="111">
        <f t="shared" si="5"/>
        <v>17367</v>
      </c>
      <c r="I17" s="10"/>
    </row>
    <row r="18" spans="1:9" ht="12.75">
      <c r="A18" s="214" t="s">
        <v>305</v>
      </c>
      <c r="B18" s="110">
        <f t="shared" ref="B18" si="6">SUM(C18:G18)</f>
        <v>410</v>
      </c>
      <c r="C18" s="110">
        <v>91</v>
      </c>
      <c r="D18" s="110">
        <v>111</v>
      </c>
      <c r="E18" s="110">
        <v>149</v>
      </c>
      <c r="F18" s="110">
        <v>58</v>
      </c>
      <c r="G18" s="110">
        <v>1</v>
      </c>
      <c r="H18" s="204">
        <v>77</v>
      </c>
      <c r="I18" s="10"/>
    </row>
    <row r="19" spans="1:9">
      <c r="A19" s="192" t="s">
        <v>278</v>
      </c>
      <c r="B19" s="110">
        <f t="shared" ref="B19:B33" si="7">SUM(C19:G19)</f>
        <v>5182</v>
      </c>
      <c r="C19" s="110">
        <v>906</v>
      </c>
      <c r="D19" s="110">
        <v>1985</v>
      </c>
      <c r="E19" s="110">
        <v>858</v>
      </c>
      <c r="F19" s="110">
        <v>1405</v>
      </c>
      <c r="G19" s="110">
        <v>28</v>
      </c>
      <c r="H19" s="204">
        <v>846</v>
      </c>
    </row>
    <row r="20" spans="1:9">
      <c r="A20" s="214" t="s">
        <v>271</v>
      </c>
      <c r="B20" s="110">
        <f t="shared" si="7"/>
        <v>1356</v>
      </c>
      <c r="C20" s="107">
        <v>334</v>
      </c>
      <c r="D20" s="107">
        <v>401</v>
      </c>
      <c r="E20" s="107">
        <v>230</v>
      </c>
      <c r="F20" s="107">
        <v>383</v>
      </c>
      <c r="G20" s="107">
        <v>8</v>
      </c>
      <c r="H20" s="205">
        <v>242</v>
      </c>
    </row>
    <row r="21" spans="1:9">
      <c r="A21" s="214" t="s">
        <v>306</v>
      </c>
      <c r="B21" s="110">
        <f t="shared" si="7"/>
        <v>535</v>
      </c>
      <c r="C21" s="107">
        <v>133</v>
      </c>
      <c r="D21" s="107">
        <v>217</v>
      </c>
      <c r="E21" s="107">
        <v>84</v>
      </c>
      <c r="F21" s="107">
        <v>96</v>
      </c>
      <c r="G21" s="107">
        <v>5</v>
      </c>
      <c r="H21" s="205">
        <v>84</v>
      </c>
    </row>
    <row r="22" spans="1:9">
      <c r="A22" s="192" t="s">
        <v>272</v>
      </c>
      <c r="B22" s="110">
        <f t="shared" si="7"/>
        <v>2450</v>
      </c>
      <c r="C22" s="110">
        <v>399</v>
      </c>
      <c r="D22" s="110">
        <v>969</v>
      </c>
      <c r="E22" s="110">
        <v>526</v>
      </c>
      <c r="F22" s="110">
        <v>514</v>
      </c>
      <c r="G22" s="110">
        <v>42</v>
      </c>
      <c r="H22" s="204">
        <v>384</v>
      </c>
    </row>
    <row r="23" spans="1:9">
      <c r="A23" s="214" t="s">
        <v>273</v>
      </c>
      <c r="B23" s="110">
        <f t="shared" si="7"/>
        <v>7782</v>
      </c>
      <c r="C23" s="107">
        <v>1882</v>
      </c>
      <c r="D23" s="107">
        <v>2575</v>
      </c>
      <c r="E23" s="107">
        <v>1447</v>
      </c>
      <c r="F23" s="107">
        <v>1796</v>
      </c>
      <c r="G23" s="107">
        <v>82</v>
      </c>
      <c r="H23" s="205">
        <v>1323</v>
      </c>
    </row>
    <row r="24" spans="1:9">
      <c r="A24" s="192" t="s">
        <v>274</v>
      </c>
      <c r="B24" s="110">
        <f t="shared" si="7"/>
        <v>7968</v>
      </c>
      <c r="C24" s="107">
        <v>1752</v>
      </c>
      <c r="D24" s="107">
        <v>3215</v>
      </c>
      <c r="E24" s="107">
        <v>1411</v>
      </c>
      <c r="F24" s="107">
        <v>1534</v>
      </c>
      <c r="G24" s="107">
        <v>56</v>
      </c>
      <c r="H24" s="205">
        <v>1192</v>
      </c>
    </row>
    <row r="25" spans="1:9">
      <c r="A25" s="192" t="s">
        <v>307</v>
      </c>
      <c r="B25" s="110">
        <f t="shared" si="7"/>
        <v>3691</v>
      </c>
      <c r="C25" s="107">
        <v>534</v>
      </c>
      <c r="D25" s="107">
        <v>1130</v>
      </c>
      <c r="E25" s="107">
        <v>631</v>
      </c>
      <c r="F25" s="107">
        <v>1356</v>
      </c>
      <c r="G25" s="107">
        <v>40</v>
      </c>
      <c r="H25" s="205">
        <v>699</v>
      </c>
    </row>
    <row r="26" spans="1:9">
      <c r="A26" s="214" t="s">
        <v>308</v>
      </c>
      <c r="B26" s="110">
        <f t="shared" si="7"/>
        <v>9004</v>
      </c>
      <c r="C26" s="107">
        <v>1885</v>
      </c>
      <c r="D26" s="107">
        <v>3185</v>
      </c>
      <c r="E26" s="107">
        <v>1587</v>
      </c>
      <c r="F26" s="107">
        <v>2310</v>
      </c>
      <c r="G26" s="107">
        <v>37</v>
      </c>
      <c r="H26" s="205">
        <v>1607</v>
      </c>
    </row>
    <row r="27" spans="1:9">
      <c r="A27" s="214" t="s">
        <v>309</v>
      </c>
      <c r="B27" s="110">
        <f t="shared" si="7"/>
        <v>16267</v>
      </c>
      <c r="C27" s="107">
        <v>4108</v>
      </c>
      <c r="D27" s="107">
        <v>5961</v>
      </c>
      <c r="E27" s="107">
        <v>3018</v>
      </c>
      <c r="F27" s="107">
        <v>3045</v>
      </c>
      <c r="G27" s="107">
        <v>135</v>
      </c>
      <c r="H27" s="205">
        <v>2617</v>
      </c>
    </row>
    <row r="28" spans="1:9">
      <c r="A28" s="192" t="s">
        <v>310</v>
      </c>
      <c r="B28" s="110">
        <f t="shared" ref="B28" si="8">SUM(C28:G28)</f>
        <v>14055</v>
      </c>
      <c r="C28" s="107">
        <v>2560</v>
      </c>
      <c r="D28" s="107">
        <v>4817</v>
      </c>
      <c r="E28" s="107">
        <v>2468</v>
      </c>
      <c r="F28" s="107">
        <v>4088</v>
      </c>
      <c r="G28" s="107">
        <v>122</v>
      </c>
      <c r="H28" s="161">
        <v>2379</v>
      </c>
    </row>
    <row r="29" spans="1:9">
      <c r="A29" s="214" t="s">
        <v>275</v>
      </c>
      <c r="B29" s="110">
        <f t="shared" si="7"/>
        <v>15637</v>
      </c>
      <c r="C29" s="107">
        <v>3043</v>
      </c>
      <c r="D29" s="107">
        <v>5545</v>
      </c>
      <c r="E29" s="107">
        <v>2759</v>
      </c>
      <c r="F29" s="107">
        <v>4100</v>
      </c>
      <c r="G29" s="107">
        <v>190</v>
      </c>
      <c r="H29" s="205">
        <v>2720</v>
      </c>
    </row>
    <row r="30" spans="1:9">
      <c r="A30" s="192" t="s">
        <v>311</v>
      </c>
      <c r="B30" s="110">
        <f t="shared" si="7"/>
        <v>979</v>
      </c>
      <c r="C30" s="107">
        <v>214</v>
      </c>
      <c r="D30" s="107">
        <v>353</v>
      </c>
      <c r="E30" s="107">
        <v>185</v>
      </c>
      <c r="F30" s="107">
        <v>219</v>
      </c>
      <c r="G30" s="107">
        <v>8</v>
      </c>
      <c r="H30" s="205">
        <v>146</v>
      </c>
    </row>
    <row r="31" spans="1:9">
      <c r="A31" s="192" t="s">
        <v>276</v>
      </c>
      <c r="B31" s="110">
        <f t="shared" si="7"/>
        <v>1267</v>
      </c>
      <c r="C31" s="107">
        <v>207</v>
      </c>
      <c r="D31" s="107">
        <v>542</v>
      </c>
      <c r="E31" s="107">
        <v>255</v>
      </c>
      <c r="F31" s="107">
        <v>250</v>
      </c>
      <c r="G31" s="107">
        <v>13</v>
      </c>
      <c r="H31" s="205">
        <v>177</v>
      </c>
    </row>
    <row r="32" spans="1:9">
      <c r="A32" s="214" t="s">
        <v>277</v>
      </c>
      <c r="B32" s="110">
        <f t="shared" si="7"/>
        <v>14354</v>
      </c>
      <c r="C32" s="107">
        <v>2790</v>
      </c>
      <c r="D32" s="107">
        <v>4446</v>
      </c>
      <c r="E32" s="107">
        <v>2862</v>
      </c>
      <c r="F32" s="107">
        <v>4129</v>
      </c>
      <c r="G32" s="107">
        <v>127</v>
      </c>
      <c r="H32" s="205">
        <v>2609</v>
      </c>
    </row>
    <row r="33" spans="1:9">
      <c r="A33" s="192" t="s">
        <v>331</v>
      </c>
      <c r="B33" s="110">
        <f t="shared" si="7"/>
        <v>1806</v>
      </c>
      <c r="C33" s="107">
        <v>411</v>
      </c>
      <c r="D33" s="107">
        <v>723</v>
      </c>
      <c r="E33" s="107">
        <v>340</v>
      </c>
      <c r="F33" s="107">
        <v>296</v>
      </c>
      <c r="G33" s="107">
        <v>36</v>
      </c>
      <c r="H33" s="205">
        <v>265</v>
      </c>
    </row>
    <row r="34" spans="1:9">
      <c r="A34" s="27" t="s">
        <v>312</v>
      </c>
      <c r="B34" s="111">
        <f>SUM(B35:B42)</f>
        <v>83738</v>
      </c>
      <c r="C34" s="105">
        <f t="shared" ref="C34:H34" si="9">SUM(C35:C42)</f>
        <v>14834</v>
      </c>
      <c r="D34" s="105">
        <f t="shared" si="9"/>
        <v>31433</v>
      </c>
      <c r="E34" s="105">
        <f t="shared" si="9"/>
        <v>15590</v>
      </c>
      <c r="F34" s="105">
        <f t="shared" si="9"/>
        <v>20640</v>
      </c>
      <c r="G34" s="105">
        <f t="shared" si="9"/>
        <v>1241</v>
      </c>
      <c r="H34" s="209">
        <f t="shared" si="9"/>
        <v>15388</v>
      </c>
    </row>
    <row r="35" spans="1:9">
      <c r="A35" s="192" t="s">
        <v>284</v>
      </c>
      <c r="B35" s="110">
        <f t="shared" ref="B35:B42" si="10">SUM(C35:G35)</f>
        <v>16887</v>
      </c>
      <c r="C35" s="107">
        <v>3119</v>
      </c>
      <c r="D35" s="107">
        <v>5887</v>
      </c>
      <c r="E35" s="107">
        <v>2894</v>
      </c>
      <c r="F35" s="107">
        <v>4750</v>
      </c>
      <c r="G35" s="107">
        <v>237</v>
      </c>
      <c r="H35" s="205">
        <v>3354</v>
      </c>
    </row>
    <row r="36" spans="1:9">
      <c r="A36" s="192" t="s">
        <v>279</v>
      </c>
      <c r="B36" s="110">
        <f t="shared" si="10"/>
        <v>9684</v>
      </c>
      <c r="C36" s="107">
        <v>1724</v>
      </c>
      <c r="D36" s="107">
        <v>3734</v>
      </c>
      <c r="E36" s="107">
        <v>1807</v>
      </c>
      <c r="F36" s="107">
        <v>2231</v>
      </c>
      <c r="G36" s="107">
        <v>188</v>
      </c>
      <c r="H36" s="205">
        <v>1655</v>
      </c>
    </row>
    <row r="37" spans="1:9">
      <c r="A37" s="192" t="s">
        <v>280</v>
      </c>
      <c r="B37" s="110">
        <f t="shared" si="10"/>
        <v>14112</v>
      </c>
      <c r="C37" s="107">
        <v>2480</v>
      </c>
      <c r="D37" s="107">
        <v>5600</v>
      </c>
      <c r="E37" s="107">
        <v>2642</v>
      </c>
      <c r="F37" s="107">
        <v>3191</v>
      </c>
      <c r="G37" s="107">
        <v>199</v>
      </c>
      <c r="H37" s="205">
        <v>2445</v>
      </c>
    </row>
    <row r="38" spans="1:9">
      <c r="A38" s="192" t="s">
        <v>281</v>
      </c>
      <c r="B38" s="110">
        <f t="shared" si="10"/>
        <v>12478</v>
      </c>
      <c r="C38" s="107">
        <v>1933</v>
      </c>
      <c r="D38" s="107">
        <v>4506</v>
      </c>
      <c r="E38" s="107">
        <v>2171</v>
      </c>
      <c r="F38" s="107">
        <v>3776</v>
      </c>
      <c r="G38" s="107">
        <v>92</v>
      </c>
      <c r="H38" s="205">
        <v>2500</v>
      </c>
    </row>
    <row r="39" spans="1:9">
      <c r="A39" s="192" t="s">
        <v>330</v>
      </c>
      <c r="B39" s="110">
        <f t="shared" si="10"/>
        <v>3500</v>
      </c>
      <c r="C39" s="107">
        <v>731</v>
      </c>
      <c r="D39" s="107">
        <v>1184</v>
      </c>
      <c r="E39" s="107">
        <v>1296</v>
      </c>
      <c r="F39" s="107">
        <v>276</v>
      </c>
      <c r="G39" s="107">
        <v>13</v>
      </c>
      <c r="H39" s="205">
        <v>472</v>
      </c>
    </row>
    <row r="40" spans="1:9">
      <c r="A40" s="192" t="s">
        <v>282</v>
      </c>
      <c r="B40" s="110">
        <f t="shared" si="10"/>
        <v>15586</v>
      </c>
      <c r="C40" s="107">
        <v>2856</v>
      </c>
      <c r="D40" s="107">
        <v>5709</v>
      </c>
      <c r="E40" s="107">
        <v>2770</v>
      </c>
      <c r="F40" s="107">
        <v>4002</v>
      </c>
      <c r="G40" s="107">
        <v>249</v>
      </c>
      <c r="H40" s="205">
        <v>2981</v>
      </c>
    </row>
    <row r="41" spans="1:9">
      <c r="A41" s="192" t="s">
        <v>313</v>
      </c>
      <c r="B41" s="110">
        <f t="shared" si="10"/>
        <v>2213</v>
      </c>
      <c r="C41" s="107">
        <v>404</v>
      </c>
      <c r="D41" s="107">
        <v>869</v>
      </c>
      <c r="E41" s="107">
        <v>522</v>
      </c>
      <c r="F41" s="107">
        <v>369</v>
      </c>
      <c r="G41" s="107">
        <v>49</v>
      </c>
      <c r="H41" s="205">
        <v>404</v>
      </c>
    </row>
    <row r="42" spans="1:9">
      <c r="A42" s="192" t="s">
        <v>283</v>
      </c>
      <c r="B42" s="110">
        <f t="shared" si="10"/>
        <v>9278</v>
      </c>
      <c r="C42" s="107">
        <v>1587</v>
      </c>
      <c r="D42" s="107">
        <v>3944</v>
      </c>
      <c r="E42" s="107">
        <v>1488</v>
      </c>
      <c r="F42" s="107">
        <v>2045</v>
      </c>
      <c r="G42" s="107">
        <v>214</v>
      </c>
      <c r="H42" s="205">
        <v>1577</v>
      </c>
    </row>
    <row r="43" spans="1:9">
      <c r="A43" s="27" t="s">
        <v>314</v>
      </c>
      <c r="B43" s="111">
        <f>SUM(B44:B50)</f>
        <v>63405</v>
      </c>
      <c r="C43" s="105">
        <f t="shared" ref="C43:H43" si="11">SUM(C44:C50)</f>
        <v>11518</v>
      </c>
      <c r="D43" s="105">
        <f t="shared" si="11"/>
        <v>21656</v>
      </c>
      <c r="E43" s="105">
        <f t="shared" si="11"/>
        <v>12677</v>
      </c>
      <c r="F43" s="105">
        <f t="shared" si="11"/>
        <v>17049</v>
      </c>
      <c r="G43" s="105">
        <f t="shared" si="11"/>
        <v>505</v>
      </c>
      <c r="H43" s="209">
        <f t="shared" si="11"/>
        <v>11789</v>
      </c>
    </row>
    <row r="44" spans="1:9">
      <c r="A44" s="192" t="s">
        <v>291</v>
      </c>
      <c r="B44" s="110">
        <f t="shared" ref="B44:B50" si="12">SUM(C44:G44)</f>
        <v>17435</v>
      </c>
      <c r="C44" s="107">
        <v>2817</v>
      </c>
      <c r="D44" s="107">
        <v>5264</v>
      </c>
      <c r="E44" s="107">
        <v>3304</v>
      </c>
      <c r="F44" s="107">
        <v>5952</v>
      </c>
      <c r="G44" s="107">
        <v>98</v>
      </c>
      <c r="H44" s="205">
        <v>3528</v>
      </c>
    </row>
    <row r="45" spans="1:9">
      <c r="A45" s="192" t="s">
        <v>285</v>
      </c>
      <c r="B45" s="110">
        <f t="shared" si="12"/>
        <v>4834</v>
      </c>
      <c r="C45" s="107">
        <v>902</v>
      </c>
      <c r="D45" s="107">
        <v>1885</v>
      </c>
      <c r="E45" s="107">
        <v>1056</v>
      </c>
      <c r="F45" s="107">
        <v>928</v>
      </c>
      <c r="G45" s="107">
        <v>63</v>
      </c>
      <c r="H45" s="205">
        <v>809</v>
      </c>
    </row>
    <row r="46" spans="1:9">
      <c r="A46" s="192" t="s">
        <v>286</v>
      </c>
      <c r="B46" s="110">
        <f t="shared" si="12"/>
        <v>3822</v>
      </c>
      <c r="C46" s="107">
        <v>704</v>
      </c>
      <c r="D46" s="107">
        <v>1520</v>
      </c>
      <c r="E46" s="107">
        <v>938</v>
      </c>
      <c r="F46" s="107">
        <v>633</v>
      </c>
      <c r="G46" s="107">
        <v>27</v>
      </c>
      <c r="H46" s="205">
        <v>657</v>
      </c>
      <c r="I46" s="1" t="s">
        <v>8</v>
      </c>
    </row>
    <row r="47" spans="1:9">
      <c r="A47" s="192" t="s">
        <v>287</v>
      </c>
      <c r="B47" s="110">
        <f t="shared" si="12"/>
        <v>8718</v>
      </c>
      <c r="C47" s="107">
        <v>1607</v>
      </c>
      <c r="D47" s="107">
        <v>3602</v>
      </c>
      <c r="E47" s="107">
        <v>2040</v>
      </c>
      <c r="F47" s="107">
        <v>1396</v>
      </c>
      <c r="G47" s="107">
        <v>73</v>
      </c>
      <c r="H47" s="205">
        <v>1610</v>
      </c>
    </row>
    <row r="48" spans="1:9">
      <c r="A48" s="214" t="s">
        <v>288</v>
      </c>
      <c r="B48" s="110">
        <f t="shared" si="12"/>
        <v>7969</v>
      </c>
      <c r="C48" s="107">
        <v>1731</v>
      </c>
      <c r="D48" s="107">
        <v>2414</v>
      </c>
      <c r="E48" s="107">
        <v>1523</v>
      </c>
      <c r="F48" s="107">
        <v>2243</v>
      </c>
      <c r="G48" s="107">
        <v>58</v>
      </c>
      <c r="H48" s="205">
        <v>1510</v>
      </c>
    </row>
    <row r="49" spans="1:10">
      <c r="A49" s="192" t="s">
        <v>289</v>
      </c>
      <c r="B49" s="110">
        <f t="shared" si="12"/>
        <v>18753</v>
      </c>
      <c r="C49" s="107">
        <v>3393</v>
      </c>
      <c r="D49" s="107">
        <v>6160</v>
      </c>
      <c r="E49" s="107">
        <v>3437</v>
      </c>
      <c r="F49" s="107">
        <v>5594</v>
      </c>
      <c r="G49" s="107">
        <v>169</v>
      </c>
      <c r="H49" s="205">
        <v>3392</v>
      </c>
    </row>
    <row r="50" spans="1:10">
      <c r="A50" s="192" t="s">
        <v>290</v>
      </c>
      <c r="B50" s="110">
        <f t="shared" si="12"/>
        <v>1874</v>
      </c>
      <c r="C50" s="107">
        <v>364</v>
      </c>
      <c r="D50" s="107">
        <v>811</v>
      </c>
      <c r="E50" s="107">
        <v>379</v>
      </c>
      <c r="F50" s="107">
        <v>303</v>
      </c>
      <c r="G50" s="107">
        <v>17</v>
      </c>
      <c r="H50" s="205">
        <v>283</v>
      </c>
    </row>
    <row r="51" spans="1:10">
      <c r="A51" s="27" t="s">
        <v>315</v>
      </c>
      <c r="B51" s="111">
        <f t="shared" ref="B51:H51" si="13">SUM(B52:B58)</f>
        <v>86625</v>
      </c>
      <c r="C51" s="111">
        <f t="shared" si="13"/>
        <v>18564</v>
      </c>
      <c r="D51" s="111">
        <f t="shared" si="13"/>
        <v>23984</v>
      </c>
      <c r="E51" s="111">
        <f t="shared" si="13"/>
        <v>16399</v>
      </c>
      <c r="F51" s="111">
        <f t="shared" si="13"/>
        <v>26938</v>
      </c>
      <c r="G51" s="111">
        <f t="shared" si="13"/>
        <v>740</v>
      </c>
      <c r="H51" s="203">
        <f t="shared" si="13"/>
        <v>15185</v>
      </c>
      <c r="I51" s="10"/>
      <c r="J51" s="10"/>
    </row>
    <row r="52" spans="1:10" ht="12.75">
      <c r="A52" s="214" t="s">
        <v>316</v>
      </c>
      <c r="B52" s="110">
        <f t="shared" ref="B52:B58" si="14">SUM(C52:G52)</f>
        <v>24</v>
      </c>
      <c r="C52" s="107">
        <v>3</v>
      </c>
      <c r="D52" s="107">
        <v>5</v>
      </c>
      <c r="E52" s="107">
        <v>6</v>
      </c>
      <c r="F52" s="107">
        <v>10</v>
      </c>
      <c r="G52" s="107">
        <v>0</v>
      </c>
      <c r="H52" s="205">
        <v>6</v>
      </c>
    </row>
    <row r="53" spans="1:10">
      <c r="A53" s="192" t="s">
        <v>259</v>
      </c>
      <c r="B53" s="110">
        <f t="shared" ref="B53" si="15">SUM(C53:G53)</f>
        <v>7491</v>
      </c>
      <c r="C53" s="107">
        <v>1545</v>
      </c>
      <c r="D53" s="107">
        <v>2470</v>
      </c>
      <c r="E53" s="107">
        <v>2062</v>
      </c>
      <c r="F53" s="107">
        <v>1351</v>
      </c>
      <c r="G53" s="107">
        <v>63</v>
      </c>
      <c r="H53" s="205">
        <v>1438</v>
      </c>
    </row>
    <row r="54" spans="1:10">
      <c r="A54" s="192" t="s">
        <v>293</v>
      </c>
      <c r="B54" s="110">
        <f t="shared" si="14"/>
        <v>52437</v>
      </c>
      <c r="C54" s="107">
        <v>12185</v>
      </c>
      <c r="D54" s="107">
        <v>13694</v>
      </c>
      <c r="E54" s="107">
        <v>9953</v>
      </c>
      <c r="F54" s="107">
        <v>16165</v>
      </c>
      <c r="G54" s="107">
        <v>440</v>
      </c>
      <c r="H54" s="205">
        <v>9283</v>
      </c>
    </row>
    <row r="55" spans="1:10">
      <c r="A55" s="192" t="s">
        <v>292</v>
      </c>
      <c r="B55" s="110">
        <f t="shared" si="14"/>
        <v>18325</v>
      </c>
      <c r="C55" s="107">
        <v>3008</v>
      </c>
      <c r="D55" s="107">
        <v>5116</v>
      </c>
      <c r="E55" s="107">
        <v>2813</v>
      </c>
      <c r="F55" s="107">
        <v>7245</v>
      </c>
      <c r="G55" s="107">
        <v>143</v>
      </c>
      <c r="H55" s="205">
        <v>3184</v>
      </c>
    </row>
    <row r="56" spans="1:10">
      <c r="A56" s="192" t="s">
        <v>317</v>
      </c>
      <c r="B56" s="110">
        <f t="shared" si="14"/>
        <v>1652</v>
      </c>
      <c r="C56" s="107">
        <v>603</v>
      </c>
      <c r="D56" s="107">
        <v>372</v>
      </c>
      <c r="E56" s="107">
        <v>295</v>
      </c>
      <c r="F56" s="107">
        <v>346</v>
      </c>
      <c r="G56" s="107">
        <v>36</v>
      </c>
      <c r="H56" s="205">
        <v>228</v>
      </c>
    </row>
    <row r="57" spans="1:10">
      <c r="A57" s="192" t="s">
        <v>318</v>
      </c>
      <c r="B57" s="110">
        <f t="shared" si="14"/>
        <v>6527</v>
      </c>
      <c r="C57" s="107">
        <v>1180</v>
      </c>
      <c r="D57" s="107">
        <v>2272</v>
      </c>
      <c r="E57" s="107">
        <v>1242</v>
      </c>
      <c r="F57" s="107">
        <v>1776</v>
      </c>
      <c r="G57" s="107">
        <v>57</v>
      </c>
      <c r="H57" s="205">
        <v>1020</v>
      </c>
    </row>
    <row r="58" spans="1:10">
      <c r="A58" s="192" t="s">
        <v>319</v>
      </c>
      <c r="B58" s="110">
        <f t="shared" si="14"/>
        <v>169</v>
      </c>
      <c r="C58" s="107">
        <v>40</v>
      </c>
      <c r="D58" s="107">
        <v>55</v>
      </c>
      <c r="E58" s="107">
        <v>28</v>
      </c>
      <c r="F58" s="107">
        <v>45</v>
      </c>
      <c r="G58" s="107">
        <v>1</v>
      </c>
      <c r="H58" s="205">
        <v>26</v>
      </c>
    </row>
    <row r="59" spans="1:10">
      <c r="A59" s="27" t="s">
        <v>320</v>
      </c>
      <c r="B59" s="111">
        <f>SUM(B60:B65)</f>
        <v>76937</v>
      </c>
      <c r="C59" s="105">
        <f t="shared" ref="C59:H59" si="16">SUM(C60:C65)</f>
        <v>16259</v>
      </c>
      <c r="D59" s="105">
        <f t="shared" si="16"/>
        <v>24351</v>
      </c>
      <c r="E59" s="105">
        <f t="shared" si="16"/>
        <v>14983</v>
      </c>
      <c r="F59" s="105">
        <f t="shared" si="16"/>
        <v>20768</v>
      </c>
      <c r="G59" s="105">
        <f t="shared" si="16"/>
        <v>576</v>
      </c>
      <c r="H59" s="209">
        <f t="shared" si="16"/>
        <v>12599</v>
      </c>
    </row>
    <row r="60" spans="1:10">
      <c r="A60" s="192" t="s">
        <v>298</v>
      </c>
      <c r="B60" s="110">
        <f>SUM(C60:G60)</f>
        <v>5048</v>
      </c>
      <c r="C60" s="107">
        <v>1116</v>
      </c>
      <c r="D60" s="107">
        <v>1761</v>
      </c>
      <c r="E60" s="107">
        <v>1213</v>
      </c>
      <c r="F60" s="107">
        <v>891</v>
      </c>
      <c r="G60" s="107">
        <v>67</v>
      </c>
      <c r="H60" s="205">
        <v>764</v>
      </c>
    </row>
    <row r="61" spans="1:10">
      <c r="A61" s="192" t="s">
        <v>294</v>
      </c>
      <c r="B61" s="110">
        <f>SUM(C61:G61)</f>
        <v>5696</v>
      </c>
      <c r="C61" s="107">
        <v>1215</v>
      </c>
      <c r="D61" s="107">
        <v>1907</v>
      </c>
      <c r="E61" s="107">
        <v>1403</v>
      </c>
      <c r="F61" s="107">
        <v>1115</v>
      </c>
      <c r="G61" s="107">
        <v>56</v>
      </c>
      <c r="H61" s="205">
        <v>870</v>
      </c>
    </row>
    <row r="62" spans="1:10">
      <c r="A62" s="192" t="s">
        <v>295</v>
      </c>
      <c r="B62" s="110">
        <f t="shared" ref="B62" si="17">SUM(C62:G62)</f>
        <v>4126</v>
      </c>
      <c r="C62" s="107">
        <v>1031</v>
      </c>
      <c r="D62" s="107">
        <v>1265</v>
      </c>
      <c r="E62" s="107">
        <v>884</v>
      </c>
      <c r="F62" s="107">
        <v>918</v>
      </c>
      <c r="G62" s="107">
        <v>28</v>
      </c>
      <c r="H62" s="161">
        <v>653</v>
      </c>
    </row>
    <row r="63" spans="1:10">
      <c r="A63" s="192" t="s">
        <v>321</v>
      </c>
      <c r="B63" s="110">
        <f>SUM(C63:G63)</f>
        <v>4562</v>
      </c>
      <c r="C63" s="107">
        <v>888</v>
      </c>
      <c r="D63" s="107">
        <v>1773</v>
      </c>
      <c r="E63" s="107">
        <v>1158</v>
      </c>
      <c r="F63" s="107">
        <v>688</v>
      </c>
      <c r="G63" s="107">
        <v>55</v>
      </c>
      <c r="H63" s="205">
        <v>628</v>
      </c>
    </row>
    <row r="64" spans="1:10">
      <c r="A64" s="192" t="s">
        <v>296</v>
      </c>
      <c r="B64" s="110">
        <f>SUM(C64:G64)</f>
        <v>7889</v>
      </c>
      <c r="C64" s="107">
        <v>2113</v>
      </c>
      <c r="D64" s="107">
        <v>2795</v>
      </c>
      <c r="E64" s="107">
        <v>1520</v>
      </c>
      <c r="F64" s="107">
        <v>1414</v>
      </c>
      <c r="G64" s="107">
        <v>47</v>
      </c>
      <c r="H64" s="205">
        <v>1249</v>
      </c>
    </row>
    <row r="65" spans="1:11">
      <c r="A65" s="192" t="s">
        <v>297</v>
      </c>
      <c r="B65" s="110">
        <f>SUM(C65:G65)</f>
        <v>49616</v>
      </c>
      <c r="C65" s="107">
        <v>9896</v>
      </c>
      <c r="D65" s="107">
        <v>14850</v>
      </c>
      <c r="E65" s="107">
        <v>8805</v>
      </c>
      <c r="F65" s="107">
        <v>15742</v>
      </c>
      <c r="G65" s="107">
        <v>323</v>
      </c>
      <c r="H65" s="205">
        <v>8435</v>
      </c>
    </row>
    <row r="66" spans="1:11">
      <c r="A66" s="27" t="s">
        <v>322</v>
      </c>
      <c r="B66" s="111">
        <f t="shared" ref="B66:H66" si="18">SUM(B67:B77)</f>
        <v>88857</v>
      </c>
      <c r="C66" s="111">
        <f t="shared" si="18"/>
        <v>17870</v>
      </c>
      <c r="D66" s="111">
        <f t="shared" si="18"/>
        <v>31600</v>
      </c>
      <c r="E66" s="111">
        <f t="shared" si="18"/>
        <v>18072</v>
      </c>
      <c r="F66" s="111">
        <f t="shared" si="18"/>
        <v>20771</v>
      </c>
      <c r="G66" s="111">
        <f t="shared" si="18"/>
        <v>544</v>
      </c>
      <c r="H66" s="111">
        <f t="shared" si="18"/>
        <v>15257</v>
      </c>
      <c r="I66" s="10"/>
      <c r="J66" s="10"/>
      <c r="K66" s="10"/>
    </row>
    <row r="67" spans="1:11">
      <c r="A67" s="192" t="s">
        <v>323</v>
      </c>
      <c r="B67" s="110">
        <f t="shared" ref="B67:B80" si="19">SUM(C67:G67)</f>
        <v>7</v>
      </c>
      <c r="C67" s="41">
        <v>0</v>
      </c>
      <c r="D67" s="41">
        <v>0</v>
      </c>
      <c r="E67" s="41">
        <v>2</v>
      </c>
      <c r="F67" s="41">
        <v>5</v>
      </c>
      <c r="G67" s="107">
        <v>0</v>
      </c>
      <c r="H67" s="161">
        <v>0</v>
      </c>
    </row>
    <row r="68" spans="1:11">
      <c r="A68" s="214" t="s">
        <v>332</v>
      </c>
      <c r="B68" s="110">
        <f t="shared" ref="B68" si="20">SUM(C68:G68)</f>
        <v>559</v>
      </c>
      <c r="C68" s="41">
        <v>248</v>
      </c>
      <c r="D68" s="41">
        <v>106</v>
      </c>
      <c r="E68" s="41">
        <v>160</v>
      </c>
      <c r="F68" s="41">
        <v>43</v>
      </c>
      <c r="G68" s="107">
        <v>2</v>
      </c>
      <c r="H68" s="161">
        <v>62</v>
      </c>
    </row>
    <row r="69" spans="1:11">
      <c r="A69" s="192" t="s">
        <v>299</v>
      </c>
      <c r="B69" s="110">
        <f t="shared" si="19"/>
        <v>18274</v>
      </c>
      <c r="C69" s="161">
        <v>3845</v>
      </c>
      <c r="D69" s="107">
        <v>5189</v>
      </c>
      <c r="E69" s="107">
        <v>3719</v>
      </c>
      <c r="F69" s="107">
        <v>5399</v>
      </c>
      <c r="G69" s="107">
        <v>122</v>
      </c>
      <c r="H69" s="205">
        <v>3694</v>
      </c>
    </row>
    <row r="70" spans="1:11">
      <c r="A70" s="192" t="s">
        <v>300</v>
      </c>
      <c r="B70" s="110">
        <f t="shared" si="19"/>
        <v>59841</v>
      </c>
      <c r="C70" s="107">
        <v>12033</v>
      </c>
      <c r="D70" s="107">
        <v>23625</v>
      </c>
      <c r="E70" s="107">
        <v>12047</v>
      </c>
      <c r="F70" s="107">
        <v>11773</v>
      </c>
      <c r="G70" s="107">
        <v>363</v>
      </c>
      <c r="H70" s="205">
        <v>9452</v>
      </c>
    </row>
    <row r="71" spans="1:11">
      <c r="A71" s="192" t="s">
        <v>324</v>
      </c>
      <c r="B71" s="110">
        <f t="shared" ref="B71:B76" si="21">SUM(C71:G71)</f>
        <v>1</v>
      </c>
      <c r="C71" s="107">
        <v>0</v>
      </c>
      <c r="D71" s="107">
        <v>0</v>
      </c>
      <c r="E71" s="107">
        <v>1</v>
      </c>
      <c r="F71" s="107">
        <v>0</v>
      </c>
      <c r="G71" s="107">
        <v>0</v>
      </c>
      <c r="H71" s="205">
        <v>0</v>
      </c>
    </row>
    <row r="72" spans="1:11">
      <c r="A72" s="192" t="s">
        <v>301</v>
      </c>
      <c r="B72" s="110">
        <f t="shared" si="21"/>
        <v>197</v>
      </c>
      <c r="C72" s="107">
        <v>21</v>
      </c>
      <c r="D72" s="107">
        <v>21</v>
      </c>
      <c r="E72" s="107">
        <v>31</v>
      </c>
      <c r="F72" s="107">
        <v>124</v>
      </c>
      <c r="G72" s="107">
        <v>0</v>
      </c>
      <c r="H72" s="205">
        <v>49</v>
      </c>
    </row>
    <row r="73" spans="1:11">
      <c r="A73" s="192" t="s">
        <v>302</v>
      </c>
      <c r="B73" s="110">
        <f t="shared" si="21"/>
        <v>3150</v>
      </c>
      <c r="C73" s="107">
        <v>622</v>
      </c>
      <c r="D73" s="107">
        <v>668</v>
      </c>
      <c r="E73" s="107">
        <v>735</v>
      </c>
      <c r="F73" s="107">
        <v>1112</v>
      </c>
      <c r="G73" s="107">
        <v>13</v>
      </c>
      <c r="H73" s="205">
        <v>656</v>
      </c>
    </row>
    <row r="74" spans="1:11">
      <c r="A74" s="192" t="s">
        <v>325</v>
      </c>
      <c r="B74" s="110">
        <f t="shared" si="21"/>
        <v>3</v>
      </c>
      <c r="C74" s="107">
        <v>0</v>
      </c>
      <c r="D74" s="107">
        <v>0</v>
      </c>
      <c r="E74" s="107">
        <v>1</v>
      </c>
      <c r="F74" s="107">
        <v>2</v>
      </c>
      <c r="G74" s="107">
        <v>0</v>
      </c>
      <c r="H74" s="205">
        <v>0</v>
      </c>
    </row>
    <row r="75" spans="1:11">
      <c r="A75" s="192" t="s">
        <v>303</v>
      </c>
      <c r="B75" s="110">
        <f t="shared" si="21"/>
        <v>6811</v>
      </c>
      <c r="C75" s="107">
        <v>1096</v>
      </c>
      <c r="D75" s="107">
        <v>1988</v>
      </c>
      <c r="E75" s="107">
        <v>1374</v>
      </c>
      <c r="F75" s="107">
        <v>2309</v>
      </c>
      <c r="G75" s="107">
        <v>44</v>
      </c>
      <c r="H75" s="205">
        <v>1341</v>
      </c>
    </row>
    <row r="76" spans="1:11">
      <c r="A76" s="192" t="s">
        <v>326</v>
      </c>
      <c r="B76" s="110">
        <f t="shared" si="21"/>
        <v>13</v>
      </c>
      <c r="C76" s="107">
        <v>5</v>
      </c>
      <c r="D76" s="107">
        <v>2</v>
      </c>
      <c r="E76" s="107">
        <v>2</v>
      </c>
      <c r="F76" s="107">
        <v>4</v>
      </c>
      <c r="G76" s="107">
        <v>0</v>
      </c>
      <c r="H76" s="205">
        <v>3</v>
      </c>
    </row>
    <row r="77" spans="1:11">
      <c r="A77" s="192" t="s">
        <v>304</v>
      </c>
      <c r="B77" s="110">
        <f t="shared" si="19"/>
        <v>1</v>
      </c>
      <c r="C77" s="107">
        <v>0</v>
      </c>
      <c r="D77" s="107">
        <v>1</v>
      </c>
      <c r="E77" s="107">
        <v>0</v>
      </c>
      <c r="F77" s="107">
        <v>0</v>
      </c>
      <c r="G77" s="107">
        <v>0</v>
      </c>
      <c r="H77" s="205">
        <v>0</v>
      </c>
    </row>
    <row r="78" spans="1:11">
      <c r="A78" s="27" t="s">
        <v>327</v>
      </c>
      <c r="B78" s="111">
        <f t="shared" si="19"/>
        <v>993</v>
      </c>
      <c r="C78" s="111">
        <v>342</v>
      </c>
      <c r="D78" s="111">
        <v>222</v>
      </c>
      <c r="E78" s="111">
        <v>315</v>
      </c>
      <c r="F78" s="111">
        <v>111</v>
      </c>
      <c r="G78" s="111">
        <v>3</v>
      </c>
      <c r="H78" s="111">
        <v>145</v>
      </c>
    </row>
    <row r="79" spans="1:11">
      <c r="A79" s="27" t="s">
        <v>328</v>
      </c>
      <c r="B79" s="111">
        <f t="shared" si="19"/>
        <v>18</v>
      </c>
      <c r="C79" s="111">
        <v>5</v>
      </c>
      <c r="D79" s="111">
        <v>3</v>
      </c>
      <c r="E79" s="111">
        <v>4</v>
      </c>
      <c r="F79" s="111">
        <v>6</v>
      </c>
      <c r="G79" s="111">
        <v>0</v>
      </c>
      <c r="H79" s="111">
        <v>3</v>
      </c>
    </row>
    <row r="80" spans="1:11" ht="10.5" customHeight="1">
      <c r="A80" s="164" t="s">
        <v>329</v>
      </c>
      <c r="B80" s="160">
        <f t="shared" si="19"/>
        <v>46430</v>
      </c>
      <c r="C80" s="102">
        <v>11109</v>
      </c>
      <c r="D80" s="102">
        <v>9731</v>
      </c>
      <c r="E80" s="102">
        <v>17230</v>
      </c>
      <c r="F80" s="102">
        <v>8340</v>
      </c>
      <c r="G80" s="102">
        <v>20</v>
      </c>
      <c r="H80" s="208">
        <v>2494</v>
      </c>
    </row>
    <row r="81" spans="1:8" ht="10.5" customHeight="1">
      <c r="A81" s="25"/>
      <c r="B81" s="104"/>
      <c r="C81" s="109"/>
      <c r="D81" s="109"/>
      <c r="E81" s="109"/>
      <c r="F81" s="109"/>
      <c r="G81" s="109"/>
      <c r="H81" s="159"/>
    </row>
    <row r="82" spans="1:8" s="4" customFormat="1">
      <c r="A82" s="3" t="s">
        <v>141</v>
      </c>
    </row>
    <row r="83" spans="1:8" s="4" customFormat="1">
      <c r="A83" s="172" t="s">
        <v>142</v>
      </c>
    </row>
    <row r="84" spans="1:8">
      <c r="A84" s="5" t="s">
        <v>78</v>
      </c>
    </row>
    <row r="85" spans="1:8">
      <c r="A85" s="5" t="s">
        <v>77</v>
      </c>
    </row>
    <row r="86" spans="1:8">
      <c r="A86" s="5" t="s">
        <v>117</v>
      </c>
    </row>
    <row r="87" spans="1:8">
      <c r="A87" s="3" t="s">
        <v>102</v>
      </c>
    </row>
    <row r="88" spans="1:8">
      <c r="A88" s="1" t="s">
        <v>86</v>
      </c>
    </row>
    <row r="92" spans="1:8" s="7" customFormat="1" ht="10.5"/>
  </sheetData>
  <pageMargins left="0.61" right="0.33" top="0.75" bottom="0.75" header="0.3" footer="0.3"/>
  <pageSetup firstPageNumber="7" orientation="portrait" useFirstPageNumber="1" verticalDpi="597" r:id="rId1"/>
  <headerFooter>
    <oddFooter>&amp;C&amp;P of 31</oddFooter>
  </headerFooter>
  <rowBreaks count="1" manualBreakCount="1">
    <brk id="50" max="7" man="1"/>
  </rowBreaks>
  <ignoredErrors>
    <ignoredError sqref="B9 B11:B16 B18:B33 B67:B81 B35:B42 B44:B50 B52:B58 C66:H66" formulaRange="1"/>
    <ignoredError sqref="B10 B17 B59:B66 B34 B43 B51" formula="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8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J1" sqref="J1"/>
    </sheetView>
  </sheetViews>
  <sheetFormatPr defaultColWidth="11.83203125" defaultRowHeight="11.25"/>
  <cols>
    <col min="1" max="1" width="31.83203125" style="3" customWidth="1"/>
    <col min="2" max="2" width="8" style="3" customWidth="1"/>
    <col min="3" max="3" width="9.5" style="3" customWidth="1"/>
    <col min="4" max="4" width="10" style="3" customWidth="1"/>
    <col min="5" max="5" width="14.1640625" style="3" customWidth="1"/>
    <col min="6" max="6" width="12.5" style="3" customWidth="1"/>
    <col min="7" max="7" width="7.83203125" style="3" customWidth="1"/>
    <col min="8" max="8" width="12.1640625" style="3" customWidth="1"/>
    <col min="9" max="243" width="11.83203125" style="3" customWidth="1"/>
    <col min="244" max="16384" width="11.83203125" style="1"/>
  </cols>
  <sheetData>
    <row r="1" spans="1:243" s="3" customFormat="1">
      <c r="D1" s="149" t="s">
        <v>89</v>
      </c>
    </row>
    <row r="2" spans="1:243" s="3" customFormat="1" ht="13.5" customHeight="1">
      <c r="D2" s="149" t="s">
        <v>88</v>
      </c>
    </row>
    <row r="3" spans="1:243" s="3" customFormat="1">
      <c r="A3" s="120" t="s">
        <v>8</v>
      </c>
      <c r="D3" s="149" t="s">
        <v>83</v>
      </c>
    </row>
    <row r="4" spans="1:243">
      <c r="D4" s="512" t="s">
        <v>538</v>
      </c>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row>
    <row r="5" spans="1:243">
      <c r="D5" s="149"/>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row>
    <row r="6" spans="1:243" ht="33.75" customHeight="1">
      <c r="A6" s="175" t="s">
        <v>81</v>
      </c>
      <c r="B6" s="176" t="s">
        <v>170</v>
      </c>
      <c r="C6" s="177" t="s">
        <v>87</v>
      </c>
      <c r="D6" s="175" t="s">
        <v>80</v>
      </c>
      <c r="E6" s="177" t="s">
        <v>79</v>
      </c>
      <c r="F6" s="178" t="s">
        <v>171</v>
      </c>
      <c r="G6" s="177" t="s">
        <v>82</v>
      </c>
      <c r="H6" s="178" t="s">
        <v>172</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row>
    <row r="7" spans="1:243">
      <c r="A7" s="210" t="s">
        <v>262</v>
      </c>
      <c r="B7" s="139">
        <f t="shared" ref="B7:H7" si="0">SUM(B8+B80)</f>
        <v>39621</v>
      </c>
      <c r="C7" s="139">
        <f t="shared" si="0"/>
        <v>14405</v>
      </c>
      <c r="D7" s="139">
        <f t="shared" si="0"/>
        <v>11909</v>
      </c>
      <c r="E7" s="139">
        <f t="shared" si="0"/>
        <v>6911</v>
      </c>
      <c r="F7" s="139">
        <f t="shared" si="0"/>
        <v>6205</v>
      </c>
      <c r="G7" s="139">
        <f t="shared" si="0"/>
        <v>191</v>
      </c>
      <c r="H7" s="139">
        <f t="shared" si="0"/>
        <v>6386</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row>
    <row r="8" spans="1:243">
      <c r="A8" s="210" t="s">
        <v>263</v>
      </c>
      <c r="B8" s="111">
        <f t="shared" ref="B8:H8" si="1">(B9+B10+B17+B34+B43+B51+B59+B66)</f>
        <v>36783</v>
      </c>
      <c r="C8" s="111">
        <f t="shared" si="1"/>
        <v>13445</v>
      </c>
      <c r="D8" s="111">
        <f t="shared" si="1"/>
        <v>11198</v>
      </c>
      <c r="E8" s="111">
        <f t="shared" si="1"/>
        <v>5916</v>
      </c>
      <c r="F8" s="111">
        <f t="shared" si="1"/>
        <v>6035</v>
      </c>
      <c r="G8" s="111">
        <f t="shared" si="1"/>
        <v>189</v>
      </c>
      <c r="H8" s="111">
        <f t="shared" si="1"/>
        <v>6231</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row>
    <row r="9" spans="1:243">
      <c r="A9" s="210" t="s">
        <v>260</v>
      </c>
      <c r="B9" s="111">
        <f>SUM(C9:G9)</f>
        <v>723</v>
      </c>
      <c r="C9" s="105">
        <v>192</v>
      </c>
      <c r="D9" s="105">
        <v>282</v>
      </c>
      <c r="E9" s="105">
        <v>119</v>
      </c>
      <c r="F9" s="105">
        <v>129</v>
      </c>
      <c r="G9" s="105">
        <v>1</v>
      </c>
      <c r="H9" s="209">
        <v>109</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row>
    <row r="10" spans="1:243">
      <c r="A10" s="210" t="s">
        <v>264</v>
      </c>
      <c r="B10" s="111">
        <f>SUM(B11:B16)</f>
        <v>2465</v>
      </c>
      <c r="C10" s="105">
        <f t="shared" ref="C10:H10" si="2">SUM(C11:C16)</f>
        <v>972</v>
      </c>
      <c r="D10" s="105">
        <f t="shared" si="2"/>
        <v>747</v>
      </c>
      <c r="E10" s="105">
        <f t="shared" si="2"/>
        <v>347</v>
      </c>
      <c r="F10" s="105">
        <f t="shared" si="2"/>
        <v>382</v>
      </c>
      <c r="G10" s="105">
        <f t="shared" si="2"/>
        <v>17</v>
      </c>
      <c r="H10" s="105">
        <f t="shared" si="2"/>
        <v>381</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row>
    <row r="11" spans="1:243">
      <c r="A11" s="214" t="s">
        <v>265</v>
      </c>
      <c r="B11" s="110">
        <f>SUM(C11:G11)</f>
        <v>304</v>
      </c>
      <c r="C11" s="107">
        <v>94</v>
      </c>
      <c r="D11" s="107">
        <v>140</v>
      </c>
      <c r="E11" s="107">
        <v>51</v>
      </c>
      <c r="F11" s="107">
        <v>17</v>
      </c>
      <c r="G11" s="107">
        <v>2</v>
      </c>
      <c r="H11" s="107">
        <v>31</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row>
    <row r="12" spans="1:243">
      <c r="A12" s="214" t="s">
        <v>270</v>
      </c>
      <c r="B12" s="110">
        <f>SUM(C12:G12)</f>
        <v>464</v>
      </c>
      <c r="C12" s="107">
        <v>192</v>
      </c>
      <c r="D12" s="107">
        <v>154</v>
      </c>
      <c r="E12" s="107">
        <v>68</v>
      </c>
      <c r="F12" s="107">
        <v>47</v>
      </c>
      <c r="G12" s="107">
        <v>3</v>
      </c>
      <c r="H12" s="107">
        <v>74</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row>
    <row r="13" spans="1:243">
      <c r="A13" s="192" t="s">
        <v>266</v>
      </c>
      <c r="B13" s="110">
        <f t="shared" ref="B13" si="3">SUM(C13:G13)</f>
        <v>345</v>
      </c>
      <c r="C13" s="107">
        <v>143</v>
      </c>
      <c r="D13" s="107">
        <v>76</v>
      </c>
      <c r="E13" s="107">
        <v>37</v>
      </c>
      <c r="F13" s="107">
        <v>87</v>
      </c>
      <c r="G13" s="107">
        <v>2</v>
      </c>
      <c r="H13" s="107">
        <v>61</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row>
    <row r="14" spans="1:243">
      <c r="A14" s="214" t="s">
        <v>267</v>
      </c>
      <c r="B14" s="110">
        <f>SUM(C14:G14)</f>
        <v>529</v>
      </c>
      <c r="C14" s="107">
        <v>214</v>
      </c>
      <c r="D14" s="107">
        <v>160</v>
      </c>
      <c r="E14" s="107">
        <v>79</v>
      </c>
      <c r="F14" s="107">
        <v>69</v>
      </c>
      <c r="G14" s="107">
        <v>7</v>
      </c>
      <c r="H14" s="107">
        <v>87</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row>
    <row r="15" spans="1:243">
      <c r="A15" s="214" t="s">
        <v>268</v>
      </c>
      <c r="B15" s="110">
        <f>SUM(C15:G15)</f>
        <v>175</v>
      </c>
      <c r="C15" s="107">
        <v>86</v>
      </c>
      <c r="D15" s="107">
        <v>55</v>
      </c>
      <c r="E15" s="107">
        <v>22</v>
      </c>
      <c r="F15" s="107">
        <v>12</v>
      </c>
      <c r="G15" s="107">
        <v>0</v>
      </c>
      <c r="H15" s="107">
        <v>18</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row>
    <row r="16" spans="1:243">
      <c r="A16" s="192" t="s">
        <v>269</v>
      </c>
      <c r="B16" s="110">
        <f>SUM(C16:G16)</f>
        <v>648</v>
      </c>
      <c r="C16" s="107">
        <v>243</v>
      </c>
      <c r="D16" s="107">
        <v>162</v>
      </c>
      <c r="E16" s="107">
        <v>90</v>
      </c>
      <c r="F16" s="107">
        <v>150</v>
      </c>
      <c r="G16" s="107">
        <v>3</v>
      </c>
      <c r="H16" s="107">
        <v>110</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row>
    <row r="17" spans="1:243">
      <c r="A17" s="210" t="s">
        <v>261</v>
      </c>
      <c r="B17" s="111">
        <f>SUM(B18:B33)</f>
        <v>6945</v>
      </c>
      <c r="C17" s="111">
        <f t="shared" ref="C17:H17" si="4">SUM(C18:C33)</f>
        <v>2662</v>
      </c>
      <c r="D17" s="111">
        <f t="shared" si="4"/>
        <v>2084</v>
      </c>
      <c r="E17" s="111">
        <f t="shared" si="4"/>
        <v>1066</v>
      </c>
      <c r="F17" s="111">
        <f t="shared" si="4"/>
        <v>1091</v>
      </c>
      <c r="G17" s="111">
        <f t="shared" si="4"/>
        <v>42</v>
      </c>
      <c r="H17" s="111">
        <f t="shared" si="4"/>
        <v>1086</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row>
    <row r="18" spans="1:243" ht="12.75">
      <c r="A18" s="214" t="s">
        <v>305</v>
      </c>
      <c r="B18" s="110">
        <f t="shared" ref="B18:B33" si="5">SUM(C18:G18)</f>
        <v>18</v>
      </c>
      <c r="C18" s="110">
        <v>9</v>
      </c>
      <c r="D18" s="110">
        <v>4</v>
      </c>
      <c r="E18" s="110">
        <v>5</v>
      </c>
      <c r="F18" s="110">
        <v>0</v>
      </c>
      <c r="G18" s="110">
        <v>0</v>
      </c>
      <c r="H18" s="110">
        <v>3</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row>
    <row r="19" spans="1:243">
      <c r="A19" s="192" t="s">
        <v>278</v>
      </c>
      <c r="B19" s="110">
        <f t="shared" ref="B19" si="6">SUM(C19:G19)</f>
        <v>284</v>
      </c>
      <c r="C19" s="110">
        <v>86</v>
      </c>
      <c r="D19" s="110">
        <v>103</v>
      </c>
      <c r="E19" s="110">
        <v>47</v>
      </c>
      <c r="F19" s="110">
        <v>48</v>
      </c>
      <c r="G19" s="110">
        <v>0</v>
      </c>
      <c r="H19" s="110">
        <v>57</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row>
    <row r="20" spans="1:243">
      <c r="A20" s="214" t="s">
        <v>271</v>
      </c>
      <c r="B20" s="110">
        <f t="shared" si="5"/>
        <v>92</v>
      </c>
      <c r="C20" s="107">
        <v>42</v>
      </c>
      <c r="D20" s="107">
        <v>22</v>
      </c>
      <c r="E20" s="107">
        <v>8</v>
      </c>
      <c r="F20" s="107">
        <v>19</v>
      </c>
      <c r="G20" s="107">
        <v>1</v>
      </c>
      <c r="H20" s="107">
        <v>12</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row>
    <row r="21" spans="1:243">
      <c r="A21" s="214" t="s">
        <v>306</v>
      </c>
      <c r="B21" s="110">
        <f t="shared" si="5"/>
        <v>59</v>
      </c>
      <c r="C21" s="107">
        <v>17</v>
      </c>
      <c r="D21" s="107">
        <v>21</v>
      </c>
      <c r="E21" s="107">
        <v>11</v>
      </c>
      <c r="F21" s="107">
        <v>10</v>
      </c>
      <c r="G21" s="107">
        <v>0</v>
      </c>
      <c r="H21" s="107">
        <v>13</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row>
    <row r="22" spans="1:243">
      <c r="A22" s="192" t="s">
        <v>272</v>
      </c>
      <c r="B22" s="110">
        <f t="shared" si="5"/>
        <v>154</v>
      </c>
      <c r="C22" s="110">
        <v>57</v>
      </c>
      <c r="D22" s="110">
        <v>45</v>
      </c>
      <c r="E22" s="110">
        <v>27</v>
      </c>
      <c r="F22" s="110">
        <v>25</v>
      </c>
      <c r="G22" s="110">
        <v>0</v>
      </c>
      <c r="H22" s="110">
        <v>28</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row>
    <row r="23" spans="1:243">
      <c r="A23" s="214" t="s">
        <v>273</v>
      </c>
      <c r="B23" s="110">
        <f t="shared" si="5"/>
        <v>613</v>
      </c>
      <c r="C23" s="107">
        <v>277</v>
      </c>
      <c r="D23" s="107">
        <v>174</v>
      </c>
      <c r="E23" s="107">
        <v>84</v>
      </c>
      <c r="F23" s="107">
        <v>75</v>
      </c>
      <c r="G23" s="107">
        <v>3</v>
      </c>
      <c r="H23" s="107">
        <v>85</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row>
    <row r="24" spans="1:243">
      <c r="A24" s="192" t="s">
        <v>274</v>
      </c>
      <c r="B24" s="110">
        <f t="shared" si="5"/>
        <v>605</v>
      </c>
      <c r="C24" s="107">
        <v>232</v>
      </c>
      <c r="D24" s="107">
        <v>205</v>
      </c>
      <c r="E24" s="107">
        <v>88</v>
      </c>
      <c r="F24" s="107">
        <v>74</v>
      </c>
      <c r="G24" s="107">
        <v>6</v>
      </c>
      <c r="H24" s="107">
        <v>81</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row>
    <row r="25" spans="1:243">
      <c r="A25" s="192" t="s">
        <v>307</v>
      </c>
      <c r="B25" s="110">
        <f t="shared" si="5"/>
        <v>240</v>
      </c>
      <c r="C25" s="110">
        <v>64</v>
      </c>
      <c r="D25" s="110">
        <v>73</v>
      </c>
      <c r="E25" s="110">
        <v>50</v>
      </c>
      <c r="F25" s="110">
        <v>51</v>
      </c>
      <c r="G25" s="110">
        <v>2</v>
      </c>
      <c r="H25" s="110">
        <v>54</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row>
    <row r="26" spans="1:243">
      <c r="A26" s="214" t="s">
        <v>308</v>
      </c>
      <c r="B26" s="110">
        <f t="shared" si="5"/>
        <v>623</v>
      </c>
      <c r="C26" s="107">
        <v>210</v>
      </c>
      <c r="D26" s="107">
        <v>190</v>
      </c>
      <c r="E26" s="107">
        <v>113</v>
      </c>
      <c r="F26" s="107">
        <v>108</v>
      </c>
      <c r="G26" s="107">
        <v>2</v>
      </c>
      <c r="H26" s="107">
        <v>108</v>
      </c>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row>
    <row r="27" spans="1:243">
      <c r="A27" s="214" t="s">
        <v>309</v>
      </c>
      <c r="B27" s="110">
        <f t="shared" si="5"/>
        <v>1135</v>
      </c>
      <c r="C27" s="107">
        <v>523</v>
      </c>
      <c r="D27" s="107">
        <v>338</v>
      </c>
      <c r="E27" s="107">
        <v>142</v>
      </c>
      <c r="F27" s="107">
        <v>127</v>
      </c>
      <c r="G27" s="107">
        <v>5</v>
      </c>
      <c r="H27" s="107">
        <v>132</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row>
    <row r="28" spans="1:243">
      <c r="A28" s="192" t="s">
        <v>310</v>
      </c>
      <c r="B28" s="110">
        <f t="shared" ref="B28" si="7">SUM(C28:G28)</f>
        <v>812</v>
      </c>
      <c r="C28" s="107">
        <v>290</v>
      </c>
      <c r="D28" s="107">
        <v>246</v>
      </c>
      <c r="E28" s="107">
        <v>117</v>
      </c>
      <c r="F28" s="107">
        <v>158</v>
      </c>
      <c r="G28" s="107">
        <v>1</v>
      </c>
      <c r="H28" s="107">
        <v>145</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row>
    <row r="29" spans="1:243">
      <c r="A29" s="214" t="s">
        <v>275</v>
      </c>
      <c r="B29" s="110">
        <f t="shared" si="5"/>
        <v>1000</v>
      </c>
      <c r="C29" s="107">
        <v>368</v>
      </c>
      <c r="D29" s="107">
        <v>306</v>
      </c>
      <c r="E29" s="107">
        <v>172</v>
      </c>
      <c r="F29" s="107">
        <v>143</v>
      </c>
      <c r="G29" s="107">
        <v>11</v>
      </c>
      <c r="H29" s="107">
        <v>151</v>
      </c>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row>
    <row r="30" spans="1:243">
      <c r="A30" s="192" t="s">
        <v>311</v>
      </c>
      <c r="B30" s="110">
        <f t="shared" si="5"/>
        <v>71</v>
      </c>
      <c r="C30" s="110">
        <v>23</v>
      </c>
      <c r="D30" s="110">
        <v>20</v>
      </c>
      <c r="E30" s="110">
        <v>11</v>
      </c>
      <c r="F30" s="110">
        <v>16</v>
      </c>
      <c r="G30" s="110">
        <v>1</v>
      </c>
      <c r="H30" s="110">
        <v>9</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row>
    <row r="31" spans="1:243">
      <c r="A31" s="192" t="s">
        <v>276</v>
      </c>
      <c r="B31" s="110">
        <f t="shared" si="5"/>
        <v>95</v>
      </c>
      <c r="C31" s="110">
        <v>33</v>
      </c>
      <c r="D31" s="110">
        <v>35</v>
      </c>
      <c r="E31" s="110">
        <v>11</v>
      </c>
      <c r="F31" s="110">
        <v>16</v>
      </c>
      <c r="G31" s="110">
        <v>0</v>
      </c>
      <c r="H31" s="110">
        <v>12</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row>
    <row r="32" spans="1:243">
      <c r="A32" s="214" t="s">
        <v>277</v>
      </c>
      <c r="B32" s="110">
        <f t="shared" si="5"/>
        <v>1029</v>
      </c>
      <c r="C32" s="107">
        <v>377</v>
      </c>
      <c r="D32" s="107">
        <v>266</v>
      </c>
      <c r="E32" s="107">
        <v>167</v>
      </c>
      <c r="F32" s="107">
        <v>211</v>
      </c>
      <c r="G32" s="107">
        <v>8</v>
      </c>
      <c r="H32" s="107">
        <v>180</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row>
    <row r="33" spans="1:243">
      <c r="A33" s="192" t="s">
        <v>331</v>
      </c>
      <c r="B33" s="110">
        <f t="shared" si="5"/>
        <v>115</v>
      </c>
      <c r="C33" s="107">
        <v>54</v>
      </c>
      <c r="D33" s="107">
        <v>36</v>
      </c>
      <c r="E33" s="107">
        <v>13</v>
      </c>
      <c r="F33" s="107">
        <v>10</v>
      </c>
      <c r="G33" s="107">
        <v>2</v>
      </c>
      <c r="H33" s="107">
        <v>16</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row>
    <row r="34" spans="1:243">
      <c r="A34" s="202" t="s">
        <v>312</v>
      </c>
      <c r="B34" s="111">
        <f>SUM(B35:B42)</f>
        <v>5316</v>
      </c>
      <c r="C34" s="105">
        <f t="shared" ref="C34:H34" si="8">SUM(C35:C42)</f>
        <v>1772</v>
      </c>
      <c r="D34" s="105">
        <f t="shared" si="8"/>
        <v>1711</v>
      </c>
      <c r="E34" s="105">
        <f t="shared" si="8"/>
        <v>864</v>
      </c>
      <c r="F34" s="105">
        <f t="shared" si="8"/>
        <v>929</v>
      </c>
      <c r="G34" s="105">
        <f t="shared" si="8"/>
        <v>40</v>
      </c>
      <c r="H34" s="105">
        <f t="shared" si="8"/>
        <v>1047</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row>
    <row r="35" spans="1:243">
      <c r="A35" s="192" t="s">
        <v>284</v>
      </c>
      <c r="B35" s="110">
        <f t="shared" ref="B35:B42" si="9">SUM(C35:G35)</f>
        <v>1128</v>
      </c>
      <c r="C35" s="107">
        <v>373</v>
      </c>
      <c r="D35" s="107">
        <v>318</v>
      </c>
      <c r="E35" s="107">
        <v>183</v>
      </c>
      <c r="F35" s="107">
        <v>250</v>
      </c>
      <c r="G35" s="107">
        <v>4</v>
      </c>
      <c r="H35" s="107">
        <v>247</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row>
    <row r="36" spans="1:243">
      <c r="A36" s="192" t="s">
        <v>279</v>
      </c>
      <c r="B36" s="110">
        <f t="shared" si="9"/>
        <v>579</v>
      </c>
      <c r="C36" s="107">
        <v>196</v>
      </c>
      <c r="D36" s="107">
        <v>196</v>
      </c>
      <c r="E36" s="107">
        <v>93</v>
      </c>
      <c r="F36" s="107">
        <v>88</v>
      </c>
      <c r="G36" s="107">
        <v>6</v>
      </c>
      <c r="H36" s="107">
        <v>99</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row>
    <row r="37" spans="1:243">
      <c r="A37" s="192" t="s">
        <v>280</v>
      </c>
      <c r="B37" s="110">
        <f t="shared" si="9"/>
        <v>948</v>
      </c>
      <c r="C37" s="107">
        <v>322</v>
      </c>
      <c r="D37" s="107">
        <v>330</v>
      </c>
      <c r="E37" s="107">
        <v>155</v>
      </c>
      <c r="F37" s="107">
        <v>135</v>
      </c>
      <c r="G37" s="107">
        <v>6</v>
      </c>
      <c r="H37" s="107">
        <v>142</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row>
    <row r="38" spans="1:243">
      <c r="A38" s="192" t="s">
        <v>281</v>
      </c>
      <c r="B38" s="110">
        <f t="shared" si="9"/>
        <v>776</v>
      </c>
      <c r="C38" s="107">
        <v>212</v>
      </c>
      <c r="D38" s="107">
        <v>242</v>
      </c>
      <c r="E38" s="107">
        <v>129</v>
      </c>
      <c r="F38" s="107">
        <v>191</v>
      </c>
      <c r="G38" s="107">
        <v>2</v>
      </c>
      <c r="H38" s="107">
        <v>205</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row>
    <row r="39" spans="1:243">
      <c r="A39" s="192" t="s">
        <v>330</v>
      </c>
      <c r="B39" s="110">
        <f t="shared" si="9"/>
        <v>149</v>
      </c>
      <c r="C39" s="107">
        <v>63</v>
      </c>
      <c r="D39" s="107">
        <v>41</v>
      </c>
      <c r="E39" s="107">
        <v>30</v>
      </c>
      <c r="F39" s="107">
        <v>15</v>
      </c>
      <c r="G39" s="107">
        <v>0</v>
      </c>
      <c r="H39" s="107">
        <v>32</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row>
    <row r="40" spans="1:243">
      <c r="A40" s="192" t="s">
        <v>282</v>
      </c>
      <c r="B40" s="110">
        <f t="shared" si="9"/>
        <v>994</v>
      </c>
      <c r="C40" s="107">
        <v>345</v>
      </c>
      <c r="D40" s="107">
        <v>313</v>
      </c>
      <c r="E40" s="107">
        <v>165</v>
      </c>
      <c r="F40" s="107">
        <v>157</v>
      </c>
      <c r="G40" s="107">
        <v>14</v>
      </c>
      <c r="H40" s="107">
        <v>195</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row>
    <row r="41" spans="1:243">
      <c r="A41" s="192" t="s">
        <v>313</v>
      </c>
      <c r="B41" s="110">
        <f t="shared" si="9"/>
        <v>130</v>
      </c>
      <c r="C41" s="107">
        <v>53</v>
      </c>
      <c r="D41" s="107">
        <v>37</v>
      </c>
      <c r="E41" s="107">
        <v>24</v>
      </c>
      <c r="F41" s="107">
        <v>16</v>
      </c>
      <c r="G41" s="107">
        <v>0</v>
      </c>
      <c r="H41" s="107">
        <v>25</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row>
    <row r="42" spans="1:243">
      <c r="A42" s="192" t="s">
        <v>283</v>
      </c>
      <c r="B42" s="110">
        <f t="shared" si="9"/>
        <v>612</v>
      </c>
      <c r="C42" s="107">
        <v>208</v>
      </c>
      <c r="D42" s="107">
        <v>234</v>
      </c>
      <c r="E42" s="107">
        <v>85</v>
      </c>
      <c r="F42" s="107">
        <v>77</v>
      </c>
      <c r="G42" s="107">
        <v>8</v>
      </c>
      <c r="H42" s="107">
        <v>102</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row>
    <row r="43" spans="1:243">
      <c r="A43" s="202" t="s">
        <v>314</v>
      </c>
      <c r="B43" s="111">
        <f>SUM(B44:B50)</f>
        <v>4671</v>
      </c>
      <c r="C43" s="105">
        <f t="shared" ref="C43:H43" si="10">SUM(C44:C50)</f>
        <v>1490</v>
      </c>
      <c r="D43" s="105">
        <f t="shared" si="10"/>
        <v>1434</v>
      </c>
      <c r="E43" s="105">
        <f t="shared" si="10"/>
        <v>814</v>
      </c>
      <c r="F43" s="105">
        <f t="shared" si="10"/>
        <v>910</v>
      </c>
      <c r="G43" s="105">
        <f t="shared" si="10"/>
        <v>23</v>
      </c>
      <c r="H43" s="105">
        <f t="shared" si="10"/>
        <v>887</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row>
    <row r="44" spans="1:243">
      <c r="A44" s="192" t="s">
        <v>291</v>
      </c>
      <c r="B44" s="110">
        <f t="shared" ref="B44:B50" si="11">SUM(C44:G44)</f>
        <v>1435</v>
      </c>
      <c r="C44" s="107">
        <v>402</v>
      </c>
      <c r="D44" s="107">
        <v>387</v>
      </c>
      <c r="E44" s="107">
        <v>251</v>
      </c>
      <c r="F44" s="107">
        <v>393</v>
      </c>
      <c r="G44" s="107">
        <v>2</v>
      </c>
      <c r="H44" s="107">
        <v>285</v>
      </c>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row>
    <row r="45" spans="1:243">
      <c r="A45" s="192" t="s">
        <v>285</v>
      </c>
      <c r="B45" s="110">
        <f t="shared" si="11"/>
        <v>325</v>
      </c>
      <c r="C45" s="107">
        <v>98</v>
      </c>
      <c r="D45" s="107">
        <v>134</v>
      </c>
      <c r="E45" s="107">
        <v>51</v>
      </c>
      <c r="F45" s="107">
        <v>39</v>
      </c>
      <c r="G45" s="107">
        <v>3</v>
      </c>
      <c r="H45" s="107">
        <v>55</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row>
    <row r="46" spans="1:243">
      <c r="A46" s="192" t="s">
        <v>286</v>
      </c>
      <c r="B46" s="110">
        <f t="shared" si="11"/>
        <v>259</v>
      </c>
      <c r="C46" s="107">
        <v>103</v>
      </c>
      <c r="D46" s="107">
        <v>90</v>
      </c>
      <c r="E46" s="107">
        <v>47</v>
      </c>
      <c r="F46" s="107">
        <v>18</v>
      </c>
      <c r="G46" s="107">
        <v>1</v>
      </c>
      <c r="H46" s="107">
        <v>44</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row>
    <row r="47" spans="1:243">
      <c r="A47" s="192" t="s">
        <v>287</v>
      </c>
      <c r="B47" s="110">
        <f t="shared" si="11"/>
        <v>681</v>
      </c>
      <c r="C47" s="107">
        <v>210</v>
      </c>
      <c r="D47" s="107">
        <v>240</v>
      </c>
      <c r="E47" s="107">
        <v>154</v>
      </c>
      <c r="F47" s="107">
        <v>75</v>
      </c>
      <c r="G47" s="107">
        <v>2</v>
      </c>
      <c r="H47" s="107">
        <v>134</v>
      </c>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row>
    <row r="48" spans="1:243">
      <c r="A48" s="214" t="s">
        <v>288</v>
      </c>
      <c r="B48" s="110">
        <f t="shared" si="11"/>
        <v>443</v>
      </c>
      <c r="C48" s="107">
        <v>181</v>
      </c>
      <c r="D48" s="107">
        <v>118</v>
      </c>
      <c r="E48" s="107">
        <v>68</v>
      </c>
      <c r="F48" s="107">
        <v>72</v>
      </c>
      <c r="G48" s="107">
        <v>4</v>
      </c>
      <c r="H48" s="107">
        <v>78</v>
      </c>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row>
    <row r="49" spans="1:243">
      <c r="A49" s="192" t="s">
        <v>289</v>
      </c>
      <c r="B49" s="110">
        <f t="shared" si="11"/>
        <v>1387</v>
      </c>
      <c r="C49" s="107">
        <v>445</v>
      </c>
      <c r="D49" s="107">
        <v>413</v>
      </c>
      <c r="E49" s="107">
        <v>221</v>
      </c>
      <c r="F49" s="107">
        <v>298</v>
      </c>
      <c r="G49" s="107">
        <v>10</v>
      </c>
      <c r="H49" s="107">
        <v>276</v>
      </c>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row>
    <row r="50" spans="1:243">
      <c r="A50" s="192" t="s">
        <v>290</v>
      </c>
      <c r="B50" s="110">
        <f t="shared" si="11"/>
        <v>141</v>
      </c>
      <c r="C50" s="107">
        <v>51</v>
      </c>
      <c r="D50" s="107">
        <v>52</v>
      </c>
      <c r="E50" s="107">
        <v>22</v>
      </c>
      <c r="F50" s="107">
        <v>15</v>
      </c>
      <c r="G50" s="107">
        <v>1</v>
      </c>
      <c r="H50" s="107">
        <v>15</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row>
    <row r="51" spans="1:243">
      <c r="A51" s="202" t="s">
        <v>315</v>
      </c>
      <c r="B51" s="111">
        <f>SUM(B52:B58)</f>
        <v>5297</v>
      </c>
      <c r="C51" s="111">
        <f t="shared" ref="C51:H51" si="12">SUM(C52:C58)</f>
        <v>2135</v>
      </c>
      <c r="D51" s="111">
        <f t="shared" si="12"/>
        <v>1375</v>
      </c>
      <c r="E51" s="111">
        <f t="shared" si="12"/>
        <v>817</v>
      </c>
      <c r="F51" s="111">
        <f t="shared" si="12"/>
        <v>944</v>
      </c>
      <c r="G51" s="111">
        <f t="shared" si="12"/>
        <v>26</v>
      </c>
      <c r="H51" s="111">
        <f t="shared" si="12"/>
        <v>867</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row>
    <row r="52" spans="1:243" ht="12.75">
      <c r="A52" s="214" t="s">
        <v>316</v>
      </c>
      <c r="B52" s="110">
        <f>SUM(C52:G52)</f>
        <v>0</v>
      </c>
      <c r="C52" s="107">
        <v>0</v>
      </c>
      <c r="D52" s="107">
        <v>0</v>
      </c>
      <c r="E52" s="107">
        <v>0</v>
      </c>
      <c r="F52" s="107">
        <v>0</v>
      </c>
      <c r="G52" s="107">
        <v>0</v>
      </c>
      <c r="H52" s="107">
        <v>0</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row>
    <row r="53" spans="1:243">
      <c r="A53" s="192" t="s">
        <v>259</v>
      </c>
      <c r="B53" s="110">
        <f t="shared" ref="B53:B58" si="13">SUM(C53:G53)</f>
        <v>340</v>
      </c>
      <c r="C53" s="107">
        <v>153</v>
      </c>
      <c r="D53" s="107">
        <v>104</v>
      </c>
      <c r="E53" s="107">
        <v>59</v>
      </c>
      <c r="F53" s="107">
        <v>24</v>
      </c>
      <c r="G53" s="107">
        <v>0</v>
      </c>
      <c r="H53" s="107">
        <v>35</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row>
    <row r="54" spans="1:243">
      <c r="A54" s="192" t="s">
        <v>293</v>
      </c>
      <c r="B54" s="110">
        <f t="shared" si="13"/>
        <v>3545</v>
      </c>
      <c r="C54" s="107">
        <v>1455</v>
      </c>
      <c r="D54" s="107">
        <v>904</v>
      </c>
      <c r="E54" s="107">
        <v>560</v>
      </c>
      <c r="F54" s="107">
        <v>609</v>
      </c>
      <c r="G54" s="107">
        <v>17</v>
      </c>
      <c r="H54" s="107">
        <v>597</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row>
    <row r="55" spans="1:243">
      <c r="A55" s="192" t="s">
        <v>292</v>
      </c>
      <c r="B55" s="110">
        <f t="shared" si="13"/>
        <v>957</v>
      </c>
      <c r="C55" s="107">
        <v>343</v>
      </c>
      <c r="D55" s="107">
        <v>240</v>
      </c>
      <c r="E55" s="107">
        <v>124</v>
      </c>
      <c r="F55" s="107">
        <v>242</v>
      </c>
      <c r="G55" s="107">
        <v>8</v>
      </c>
      <c r="H55" s="107">
        <v>176</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row>
    <row r="56" spans="1:243">
      <c r="A56" s="192" t="s">
        <v>317</v>
      </c>
      <c r="B56" s="110">
        <f t="shared" si="13"/>
        <v>69</v>
      </c>
      <c r="C56" s="107">
        <v>45</v>
      </c>
      <c r="D56" s="107">
        <v>10</v>
      </c>
      <c r="E56" s="107">
        <v>8</v>
      </c>
      <c r="F56" s="107">
        <v>6</v>
      </c>
      <c r="G56" s="107">
        <v>0</v>
      </c>
      <c r="H56" s="107">
        <v>5</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row>
    <row r="57" spans="1:243">
      <c r="A57" s="192" t="s">
        <v>318</v>
      </c>
      <c r="B57" s="110">
        <f t="shared" si="13"/>
        <v>361</v>
      </c>
      <c r="C57" s="107">
        <v>125</v>
      </c>
      <c r="D57" s="107">
        <v>110</v>
      </c>
      <c r="E57" s="107">
        <v>64</v>
      </c>
      <c r="F57" s="107">
        <v>61</v>
      </c>
      <c r="G57" s="107">
        <v>1</v>
      </c>
      <c r="H57" s="107">
        <v>51</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row>
    <row r="58" spans="1:243">
      <c r="A58" s="192" t="s">
        <v>319</v>
      </c>
      <c r="B58" s="110">
        <f t="shared" si="13"/>
        <v>25</v>
      </c>
      <c r="C58" s="107">
        <v>14</v>
      </c>
      <c r="D58" s="107">
        <v>7</v>
      </c>
      <c r="E58" s="107">
        <v>2</v>
      </c>
      <c r="F58" s="107">
        <v>2</v>
      </c>
      <c r="G58" s="107">
        <v>0</v>
      </c>
      <c r="H58" s="107">
        <v>3</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row>
    <row r="59" spans="1:243">
      <c r="A59" s="202" t="s">
        <v>320</v>
      </c>
      <c r="B59" s="111">
        <f t="shared" ref="B59:H59" si="14">SUM(B60:B65)</f>
        <v>4714</v>
      </c>
      <c r="C59" s="105">
        <f t="shared" si="14"/>
        <v>1936</v>
      </c>
      <c r="D59" s="105">
        <f t="shared" si="14"/>
        <v>1422</v>
      </c>
      <c r="E59" s="105">
        <f t="shared" si="14"/>
        <v>717</v>
      </c>
      <c r="F59" s="105">
        <f t="shared" si="14"/>
        <v>620</v>
      </c>
      <c r="G59" s="105">
        <f t="shared" si="14"/>
        <v>19</v>
      </c>
      <c r="H59" s="105">
        <f t="shared" si="14"/>
        <v>693</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row>
    <row r="60" spans="1:243">
      <c r="A60" s="192" t="s">
        <v>298</v>
      </c>
      <c r="B60" s="110">
        <f>SUM(C60:G60)</f>
        <v>243</v>
      </c>
      <c r="C60" s="107">
        <v>106</v>
      </c>
      <c r="D60" s="107">
        <v>72</v>
      </c>
      <c r="E60" s="107">
        <v>40</v>
      </c>
      <c r="F60" s="107">
        <v>23</v>
      </c>
      <c r="G60" s="107">
        <v>2</v>
      </c>
      <c r="H60" s="107">
        <v>35</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row>
    <row r="61" spans="1:243">
      <c r="A61" s="192" t="s">
        <v>294</v>
      </c>
      <c r="B61" s="110">
        <f>SUM(C61:G61)</f>
        <v>273</v>
      </c>
      <c r="C61" s="107">
        <v>123</v>
      </c>
      <c r="D61" s="107">
        <v>84</v>
      </c>
      <c r="E61" s="107">
        <v>42</v>
      </c>
      <c r="F61" s="107">
        <v>22</v>
      </c>
      <c r="G61" s="107">
        <v>2</v>
      </c>
      <c r="H61" s="107">
        <v>41</v>
      </c>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row>
    <row r="62" spans="1:243">
      <c r="A62" s="192" t="s">
        <v>295</v>
      </c>
      <c r="B62" s="110">
        <f t="shared" ref="B62" si="15">SUM(C62:G62)</f>
        <v>219</v>
      </c>
      <c r="C62" s="107">
        <v>108</v>
      </c>
      <c r="D62" s="107">
        <v>61</v>
      </c>
      <c r="E62" s="107">
        <v>26</v>
      </c>
      <c r="F62" s="107">
        <v>24</v>
      </c>
      <c r="G62" s="107">
        <v>0</v>
      </c>
      <c r="H62" s="107">
        <v>26</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row>
    <row r="63" spans="1:243">
      <c r="A63" s="192" t="s">
        <v>321</v>
      </c>
      <c r="B63" s="110">
        <f>SUM(C63:G63)</f>
        <v>509</v>
      </c>
      <c r="C63" s="107">
        <v>124</v>
      </c>
      <c r="D63" s="107">
        <v>244</v>
      </c>
      <c r="E63" s="107">
        <v>117</v>
      </c>
      <c r="F63" s="107">
        <v>22</v>
      </c>
      <c r="G63" s="107">
        <v>2</v>
      </c>
      <c r="H63" s="107">
        <v>37</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row>
    <row r="64" spans="1:243">
      <c r="A64" s="192" t="s">
        <v>296</v>
      </c>
      <c r="B64" s="110">
        <f>SUM(C64:G64)</f>
        <v>484</v>
      </c>
      <c r="C64" s="107">
        <v>254</v>
      </c>
      <c r="D64" s="107">
        <v>135</v>
      </c>
      <c r="E64" s="107">
        <v>65</v>
      </c>
      <c r="F64" s="107">
        <v>30</v>
      </c>
      <c r="G64" s="107">
        <v>0</v>
      </c>
      <c r="H64" s="107">
        <v>64</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row>
    <row r="65" spans="1:243">
      <c r="A65" s="192" t="s">
        <v>297</v>
      </c>
      <c r="B65" s="110">
        <f>SUM(C65:G65)</f>
        <v>2986</v>
      </c>
      <c r="C65" s="107">
        <v>1221</v>
      </c>
      <c r="D65" s="107">
        <v>826</v>
      </c>
      <c r="E65" s="107">
        <v>427</v>
      </c>
      <c r="F65" s="107">
        <v>499</v>
      </c>
      <c r="G65" s="107">
        <v>13</v>
      </c>
      <c r="H65" s="107">
        <v>490</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row>
    <row r="66" spans="1:243">
      <c r="A66" s="202" t="s">
        <v>322</v>
      </c>
      <c r="B66" s="111">
        <f>SUM(B67:B77)</f>
        <v>6652</v>
      </c>
      <c r="C66" s="111">
        <f t="shared" ref="C66:H66" si="16">SUM(C67:C77)</f>
        <v>2286</v>
      </c>
      <c r="D66" s="111">
        <f t="shared" si="16"/>
        <v>2143</v>
      </c>
      <c r="E66" s="111">
        <f t="shared" si="16"/>
        <v>1172</v>
      </c>
      <c r="F66" s="111">
        <f t="shared" si="16"/>
        <v>1030</v>
      </c>
      <c r="G66" s="111">
        <f t="shared" si="16"/>
        <v>21</v>
      </c>
      <c r="H66" s="111">
        <f t="shared" si="16"/>
        <v>1161</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row>
    <row r="67" spans="1:243">
      <c r="A67" s="192" t="s">
        <v>323</v>
      </c>
      <c r="B67" s="110">
        <f t="shared" ref="B67:B77" si="17">SUM(C67:G67)</f>
        <v>0</v>
      </c>
      <c r="C67" s="107">
        <v>0</v>
      </c>
      <c r="D67" s="107">
        <v>0</v>
      </c>
      <c r="E67" s="107">
        <v>0</v>
      </c>
      <c r="F67" s="107">
        <v>0</v>
      </c>
      <c r="G67" s="107">
        <v>0</v>
      </c>
      <c r="H67" s="107">
        <v>0</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row>
    <row r="68" spans="1:243">
      <c r="A68" s="214" t="s">
        <v>332</v>
      </c>
      <c r="B68" s="110">
        <f t="shared" si="17"/>
        <v>51</v>
      </c>
      <c r="C68" s="107">
        <v>35</v>
      </c>
      <c r="D68" s="107">
        <v>8</v>
      </c>
      <c r="E68" s="107">
        <v>7</v>
      </c>
      <c r="F68" s="107">
        <v>1</v>
      </c>
      <c r="G68" s="107">
        <v>0</v>
      </c>
      <c r="H68" s="107">
        <v>2</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row>
    <row r="69" spans="1:243">
      <c r="A69" s="192" t="s">
        <v>299</v>
      </c>
      <c r="B69" s="110">
        <f t="shared" si="17"/>
        <v>1228</v>
      </c>
      <c r="C69" s="107">
        <v>378</v>
      </c>
      <c r="D69" s="107">
        <v>385</v>
      </c>
      <c r="E69" s="107">
        <v>230</v>
      </c>
      <c r="F69" s="107">
        <v>230</v>
      </c>
      <c r="G69" s="107">
        <v>5</v>
      </c>
      <c r="H69" s="107">
        <v>252</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row>
    <row r="70" spans="1:243">
      <c r="A70" s="192" t="s">
        <v>300</v>
      </c>
      <c r="B70" s="110">
        <f t="shared" si="17"/>
        <v>4531</v>
      </c>
      <c r="C70" s="107">
        <v>1617</v>
      </c>
      <c r="D70" s="107">
        <v>1534</v>
      </c>
      <c r="E70" s="107">
        <v>754</v>
      </c>
      <c r="F70" s="107">
        <v>614</v>
      </c>
      <c r="G70" s="107">
        <v>12</v>
      </c>
      <c r="H70" s="107">
        <v>734</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row>
    <row r="71" spans="1:243">
      <c r="A71" s="192" t="s">
        <v>324</v>
      </c>
      <c r="B71" s="110">
        <f t="shared" si="17"/>
        <v>0</v>
      </c>
      <c r="C71" s="107">
        <v>0</v>
      </c>
      <c r="D71" s="107">
        <v>0</v>
      </c>
      <c r="E71" s="107">
        <v>0</v>
      </c>
      <c r="F71" s="107">
        <v>0</v>
      </c>
      <c r="G71" s="107">
        <v>0</v>
      </c>
      <c r="H71" s="107">
        <v>0</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row>
    <row r="72" spans="1:243">
      <c r="A72" s="192" t="s">
        <v>301</v>
      </c>
      <c r="B72" s="110">
        <f t="shared" si="17"/>
        <v>11</v>
      </c>
      <c r="C72" s="107">
        <v>3</v>
      </c>
      <c r="D72" s="107">
        <v>0</v>
      </c>
      <c r="E72" s="107">
        <v>1</v>
      </c>
      <c r="F72" s="107">
        <v>7</v>
      </c>
      <c r="G72" s="107">
        <v>0</v>
      </c>
      <c r="H72" s="107">
        <v>5</v>
      </c>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row>
    <row r="73" spans="1:243">
      <c r="A73" s="192" t="s">
        <v>302</v>
      </c>
      <c r="B73" s="110">
        <f t="shared" si="17"/>
        <v>322</v>
      </c>
      <c r="C73" s="107">
        <v>102</v>
      </c>
      <c r="D73" s="107">
        <v>56</v>
      </c>
      <c r="E73" s="107">
        <v>78</v>
      </c>
      <c r="F73" s="107">
        <v>85</v>
      </c>
      <c r="G73" s="107">
        <v>1</v>
      </c>
      <c r="H73" s="107">
        <v>73</v>
      </c>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row>
    <row r="74" spans="1:243">
      <c r="A74" s="192" t="s">
        <v>325</v>
      </c>
      <c r="B74" s="110">
        <f t="shared" si="17"/>
        <v>0</v>
      </c>
      <c r="C74" s="107">
        <v>0</v>
      </c>
      <c r="D74" s="107">
        <v>0</v>
      </c>
      <c r="E74" s="107">
        <v>0</v>
      </c>
      <c r="F74" s="107">
        <v>0</v>
      </c>
      <c r="G74" s="107">
        <v>0</v>
      </c>
      <c r="H74" s="107">
        <v>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row>
    <row r="75" spans="1:243">
      <c r="A75" s="192" t="s">
        <v>303</v>
      </c>
      <c r="B75" s="110">
        <f t="shared" si="17"/>
        <v>509</v>
      </c>
      <c r="C75" s="107">
        <v>151</v>
      </c>
      <c r="D75" s="107">
        <v>160</v>
      </c>
      <c r="E75" s="107">
        <v>102</v>
      </c>
      <c r="F75" s="107">
        <v>93</v>
      </c>
      <c r="G75" s="107">
        <v>3</v>
      </c>
      <c r="H75" s="107">
        <v>95</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row>
    <row r="76" spans="1:243">
      <c r="A76" s="192" t="s">
        <v>326</v>
      </c>
      <c r="B76" s="110">
        <f t="shared" si="17"/>
        <v>0</v>
      </c>
      <c r="C76" s="107">
        <v>0</v>
      </c>
      <c r="D76" s="107">
        <v>0</v>
      </c>
      <c r="E76" s="107">
        <v>0</v>
      </c>
      <c r="F76" s="107">
        <v>0</v>
      </c>
      <c r="G76" s="107">
        <v>0</v>
      </c>
      <c r="H76" s="107">
        <v>0</v>
      </c>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row>
    <row r="77" spans="1:243">
      <c r="A77" s="192" t="s">
        <v>304</v>
      </c>
      <c r="B77" s="110">
        <f t="shared" si="17"/>
        <v>0</v>
      </c>
      <c r="C77" s="107">
        <v>0</v>
      </c>
      <c r="D77" s="107">
        <v>0</v>
      </c>
      <c r="E77" s="107">
        <v>0</v>
      </c>
      <c r="F77" s="107">
        <v>0</v>
      </c>
      <c r="G77" s="107">
        <v>0</v>
      </c>
      <c r="H77" s="107">
        <v>0</v>
      </c>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row>
    <row r="78" spans="1:243" s="22" customFormat="1">
      <c r="A78" s="202" t="s">
        <v>327</v>
      </c>
      <c r="B78" s="111">
        <f t="shared" ref="B78:B80" si="18">SUM(C78:G78)</f>
        <v>69</v>
      </c>
      <c r="C78" s="105">
        <v>44</v>
      </c>
      <c r="D78" s="105">
        <v>12</v>
      </c>
      <c r="E78" s="105">
        <v>12</v>
      </c>
      <c r="F78" s="105">
        <v>1</v>
      </c>
      <c r="G78" s="105">
        <v>0</v>
      </c>
      <c r="H78" s="105">
        <v>5</v>
      </c>
    </row>
    <row r="79" spans="1:243" s="22" customFormat="1">
      <c r="A79" s="202" t="s">
        <v>328</v>
      </c>
      <c r="B79" s="111">
        <f t="shared" si="18"/>
        <v>0</v>
      </c>
      <c r="C79" s="105">
        <v>0</v>
      </c>
      <c r="D79" s="105">
        <v>0</v>
      </c>
      <c r="E79" s="105">
        <v>0</v>
      </c>
      <c r="F79" s="105">
        <v>0</v>
      </c>
      <c r="G79" s="105">
        <v>0</v>
      </c>
      <c r="H79" s="105">
        <v>0</v>
      </c>
    </row>
    <row r="80" spans="1:243" s="22" customFormat="1">
      <c r="A80" s="211" t="s">
        <v>329</v>
      </c>
      <c r="B80" s="160">
        <f t="shared" si="18"/>
        <v>2838</v>
      </c>
      <c r="C80" s="102">
        <v>960</v>
      </c>
      <c r="D80" s="102">
        <v>711</v>
      </c>
      <c r="E80" s="102">
        <v>995</v>
      </c>
      <c r="F80" s="102">
        <v>170</v>
      </c>
      <c r="G80" s="102">
        <v>2</v>
      </c>
      <c r="H80" s="102">
        <v>155</v>
      </c>
    </row>
    <row r="82" spans="1:8">
      <c r="A82" s="4" t="s">
        <v>162</v>
      </c>
    </row>
    <row r="83" spans="1:8">
      <c r="A83" s="5" t="s">
        <v>78</v>
      </c>
    </row>
    <row r="84" spans="1:8">
      <c r="A84" s="5" t="s">
        <v>77</v>
      </c>
    </row>
    <row r="85" spans="1:8">
      <c r="A85" s="5" t="s">
        <v>117</v>
      </c>
    </row>
    <row r="86" spans="1:8">
      <c r="A86" s="3" t="s">
        <v>102</v>
      </c>
      <c r="B86" s="7"/>
      <c r="C86" s="7"/>
      <c r="D86" s="7"/>
      <c r="E86" s="7"/>
      <c r="F86" s="7"/>
      <c r="G86" s="7"/>
      <c r="H86" s="7"/>
    </row>
    <row r="87" spans="1:8">
      <c r="A87" s="1" t="s">
        <v>86</v>
      </c>
      <c r="B87" s="7"/>
      <c r="C87" s="7"/>
      <c r="D87" s="7"/>
      <c r="E87" s="7"/>
      <c r="F87" s="7"/>
      <c r="G87" s="7"/>
      <c r="H87" s="7"/>
    </row>
    <row r="89" spans="1:8">
      <c r="B89" s="7"/>
      <c r="C89" s="7"/>
      <c r="D89" s="7"/>
      <c r="E89" s="7"/>
      <c r="F89" s="7"/>
      <c r="G89" s="7"/>
      <c r="H89" s="7"/>
    </row>
  </sheetData>
  <pageMargins left="0.61" right="0.36" top="0.75" bottom="0.75" header="0.3" footer="0.3"/>
  <pageSetup firstPageNumber="9" orientation="portrait" useFirstPageNumber="1" verticalDpi="597" r:id="rId1"/>
  <headerFooter>
    <oddFooter>&amp;C&amp;P of 31</oddFooter>
  </headerFooter>
  <rowBreaks count="1" manualBreakCount="1">
    <brk id="50"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T60"/>
  <sheetViews>
    <sheetView showGridLines="0" zoomScaleNormal="100" workbookViewId="0">
      <selection activeCell="P1" sqref="P1"/>
    </sheetView>
  </sheetViews>
  <sheetFormatPr defaultColWidth="11.83203125" defaultRowHeight="11.25"/>
  <cols>
    <col min="1" max="1" width="36.1640625" style="52" customWidth="1"/>
    <col min="2" max="7" width="7.6640625" style="52" customWidth="1"/>
    <col min="8" max="9" width="7.6640625" style="1" customWidth="1"/>
    <col min="10" max="11" width="7.6640625" style="4" customWidth="1"/>
    <col min="12" max="12" width="7.6640625" style="4" hidden="1" customWidth="1"/>
    <col min="13" max="14" width="9.33203125" style="4" hidden="1" customWidth="1"/>
    <col min="15" max="254" width="11.83203125" style="1" customWidth="1"/>
    <col min="255" max="16384" width="11.83203125" style="3"/>
  </cols>
  <sheetData>
    <row r="1" spans="1:254">
      <c r="A1" s="35" t="s">
        <v>72</v>
      </c>
      <c r="B1" s="35"/>
      <c r="C1" s="35"/>
      <c r="D1" s="35"/>
      <c r="E1" s="35"/>
      <c r="F1" s="35"/>
      <c r="G1" s="35"/>
      <c r="H1" s="35"/>
      <c r="I1" s="35"/>
      <c r="J1" s="129"/>
      <c r="K1" s="129"/>
      <c r="L1" s="129"/>
      <c r="M1" s="129"/>
      <c r="N1" s="129"/>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row>
    <row r="2" spans="1:254" ht="13.5" customHeight="1">
      <c r="A2" s="35" t="s">
        <v>124</v>
      </c>
      <c r="B2" s="35"/>
      <c r="C2" s="35"/>
      <c r="D2" s="35"/>
      <c r="E2" s="35"/>
      <c r="F2" s="35"/>
      <c r="G2" s="35"/>
      <c r="H2" s="35"/>
      <c r="I2" s="35"/>
      <c r="J2" s="129"/>
      <c r="K2" s="129"/>
      <c r="L2" s="129"/>
      <c r="M2" s="129"/>
      <c r="N2" s="129"/>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row>
    <row r="3" spans="1:254">
      <c r="A3" s="170" t="s">
        <v>126</v>
      </c>
      <c r="B3" s="35"/>
      <c r="C3" s="35"/>
      <c r="D3" s="35"/>
      <c r="E3" s="35"/>
      <c r="F3" s="35"/>
      <c r="G3" s="35"/>
      <c r="H3" s="35"/>
      <c r="I3" s="35"/>
      <c r="J3" s="129"/>
      <c r="K3" s="129"/>
      <c r="L3" s="129"/>
      <c r="M3" s="129"/>
      <c r="N3" s="129"/>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row>
    <row r="4" spans="1:254">
      <c r="A4" s="150"/>
      <c r="B4" s="150"/>
      <c r="C4" s="150"/>
      <c r="D4" s="150"/>
      <c r="E4" s="150"/>
      <c r="F4" s="150"/>
      <c r="G4" s="150"/>
      <c r="H4" s="149"/>
      <c r="I4" s="149"/>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row>
    <row r="5" spans="1:254" s="148" customFormat="1" ht="16.5" customHeight="1">
      <c r="A5" s="158" t="s">
        <v>48</v>
      </c>
      <c r="B5" s="31">
        <v>2013</v>
      </c>
      <c r="C5" s="31">
        <v>2012</v>
      </c>
      <c r="D5" s="31">
        <v>2011</v>
      </c>
      <c r="E5" s="31">
        <v>2010</v>
      </c>
      <c r="F5" s="31">
        <v>2009</v>
      </c>
      <c r="G5" s="31">
        <v>2008</v>
      </c>
      <c r="H5" s="31">
        <v>2007</v>
      </c>
      <c r="I5" s="31">
        <v>2006</v>
      </c>
      <c r="J5" s="31">
        <v>2005</v>
      </c>
      <c r="K5" s="31">
        <v>2004</v>
      </c>
      <c r="L5" s="31">
        <v>2003</v>
      </c>
      <c r="M5" s="31">
        <v>2002</v>
      </c>
      <c r="N5" s="31">
        <v>2001</v>
      </c>
    </row>
    <row r="6" spans="1:254" s="120" customFormat="1">
      <c r="A6" s="65" t="s">
        <v>71</v>
      </c>
      <c r="B6" s="147">
        <f t="shared" ref="B6:N6" si="0">B7+B15+B32+B36+B37</f>
        <v>33362</v>
      </c>
      <c r="C6" s="147">
        <f t="shared" si="0"/>
        <v>33923</v>
      </c>
      <c r="D6" s="147">
        <f t="shared" si="0"/>
        <v>34252</v>
      </c>
      <c r="E6" s="147">
        <f t="shared" si="0"/>
        <v>34859</v>
      </c>
      <c r="F6" s="147">
        <f t="shared" si="0"/>
        <v>35407</v>
      </c>
      <c r="G6" s="147">
        <f t="shared" si="0"/>
        <v>34831</v>
      </c>
      <c r="H6" s="147">
        <f t="shared" si="0"/>
        <v>30853</v>
      </c>
      <c r="I6" s="147">
        <f t="shared" si="0"/>
        <v>29207</v>
      </c>
      <c r="J6" s="147">
        <f t="shared" si="0"/>
        <v>28262</v>
      </c>
      <c r="K6" s="147">
        <f t="shared" si="0"/>
        <v>27242</v>
      </c>
      <c r="L6" s="147">
        <f t="shared" si="0"/>
        <v>26441</v>
      </c>
      <c r="M6" s="147">
        <f t="shared" si="0"/>
        <v>26834</v>
      </c>
      <c r="N6" s="147">
        <f t="shared" si="0"/>
        <v>27039</v>
      </c>
      <c r="O6" s="104"/>
      <c r="P6" s="104"/>
      <c r="Q6" s="104"/>
      <c r="R6" s="104"/>
      <c r="S6" s="104"/>
      <c r="T6" s="104"/>
      <c r="U6" s="104"/>
      <c r="V6" s="104"/>
      <c r="W6" s="104"/>
      <c r="X6" s="104"/>
    </row>
    <row r="7" spans="1:254" s="120" customFormat="1">
      <c r="A7" s="133" t="s">
        <v>70</v>
      </c>
      <c r="B7" s="143">
        <f t="shared" ref="B7:N7" si="1">SUM(B8:B14)</f>
        <v>7212</v>
      </c>
      <c r="C7" s="143">
        <f t="shared" si="1"/>
        <v>7504</v>
      </c>
      <c r="D7" s="143">
        <f t="shared" si="1"/>
        <v>7889</v>
      </c>
      <c r="E7" s="143">
        <f t="shared" si="1"/>
        <v>8296</v>
      </c>
      <c r="F7" s="143">
        <f t="shared" si="1"/>
        <v>8484</v>
      </c>
      <c r="G7" s="143">
        <f t="shared" si="1"/>
        <v>8536</v>
      </c>
      <c r="H7" s="143">
        <f t="shared" si="1"/>
        <v>7547</v>
      </c>
      <c r="I7" s="143">
        <f t="shared" si="1"/>
        <v>6899</v>
      </c>
      <c r="J7" s="143">
        <f t="shared" si="1"/>
        <v>6522</v>
      </c>
      <c r="K7" s="143">
        <f t="shared" si="1"/>
        <v>5980</v>
      </c>
      <c r="L7" s="143">
        <f t="shared" si="1"/>
        <v>5488</v>
      </c>
      <c r="M7" s="143">
        <f t="shared" si="1"/>
        <v>5287</v>
      </c>
      <c r="N7" s="143">
        <f t="shared" si="1"/>
        <v>5033</v>
      </c>
      <c r="O7" s="104"/>
      <c r="P7" s="104"/>
      <c r="Q7" s="104"/>
      <c r="R7" s="104"/>
      <c r="S7" s="104"/>
      <c r="T7" s="104"/>
      <c r="U7" s="104"/>
      <c r="V7" s="104"/>
      <c r="W7" s="104"/>
      <c r="X7" s="104"/>
    </row>
    <row r="8" spans="1:254">
      <c r="A8" s="196" t="s">
        <v>227</v>
      </c>
      <c r="B8" s="145">
        <v>3954</v>
      </c>
      <c r="C8" s="145">
        <v>4167</v>
      </c>
      <c r="D8" s="145">
        <v>4534</v>
      </c>
      <c r="E8" s="145">
        <v>4863</v>
      </c>
      <c r="F8" s="145">
        <v>4985</v>
      </c>
      <c r="G8" s="145">
        <v>4983</v>
      </c>
      <c r="H8" s="145">
        <v>4180</v>
      </c>
      <c r="I8" s="145">
        <v>3590</v>
      </c>
      <c r="J8" s="145">
        <v>3201</v>
      </c>
      <c r="K8" s="145">
        <v>2800</v>
      </c>
      <c r="L8" s="145">
        <v>2503</v>
      </c>
      <c r="M8" s="145">
        <v>2327</v>
      </c>
      <c r="N8" s="145">
        <v>2203</v>
      </c>
      <c r="O8" s="10"/>
      <c r="P8" s="10"/>
      <c r="Q8" s="10"/>
      <c r="R8" s="10"/>
      <c r="S8" s="10"/>
      <c r="T8" s="10"/>
      <c r="U8" s="10"/>
      <c r="V8" s="10"/>
      <c r="W8" s="10"/>
      <c r="X8" s="10"/>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row>
    <row r="9" spans="1:254">
      <c r="A9" s="196" t="s">
        <v>337</v>
      </c>
      <c r="B9" s="145">
        <v>2239</v>
      </c>
      <c r="C9" s="145">
        <v>2312</v>
      </c>
      <c r="D9" s="145">
        <v>2335</v>
      </c>
      <c r="E9" s="145">
        <v>2425</v>
      </c>
      <c r="F9" s="145">
        <v>2457</v>
      </c>
      <c r="G9" s="145">
        <v>2498</v>
      </c>
      <c r="H9" s="145">
        <v>2338</v>
      </c>
      <c r="I9" s="146">
        <v>2294</v>
      </c>
      <c r="J9" s="145">
        <v>2322</v>
      </c>
      <c r="K9" s="145">
        <v>2227</v>
      </c>
      <c r="L9" s="145">
        <v>2098</v>
      </c>
      <c r="M9" s="145">
        <v>2067</v>
      </c>
      <c r="N9" s="145">
        <f>1988+5</f>
        <v>1993</v>
      </c>
      <c r="O9" s="10"/>
      <c r="P9" s="10"/>
      <c r="Q9" s="10"/>
      <c r="R9" s="10"/>
      <c r="S9" s="10"/>
      <c r="T9" s="10"/>
      <c r="U9" s="10"/>
      <c r="V9" s="10"/>
      <c r="W9" s="10"/>
      <c r="X9" s="10"/>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row>
    <row r="10" spans="1:254">
      <c r="A10" s="196" t="s">
        <v>338</v>
      </c>
      <c r="B10" s="145">
        <v>77</v>
      </c>
      <c r="C10" s="145">
        <v>85</v>
      </c>
      <c r="D10" s="145">
        <v>79</v>
      </c>
      <c r="E10" s="145">
        <v>84</v>
      </c>
      <c r="F10" s="145">
        <v>91</v>
      </c>
      <c r="G10" s="145">
        <v>89</v>
      </c>
      <c r="H10" s="145">
        <v>82</v>
      </c>
      <c r="I10" s="145">
        <v>84</v>
      </c>
      <c r="J10" s="145">
        <v>90</v>
      </c>
      <c r="K10" s="145">
        <v>84</v>
      </c>
      <c r="L10" s="145">
        <v>84</v>
      </c>
      <c r="M10" s="145">
        <v>86</v>
      </c>
      <c r="N10" s="145">
        <v>83</v>
      </c>
      <c r="O10" s="10"/>
      <c r="P10" s="10"/>
      <c r="Q10" s="10"/>
      <c r="R10" s="10"/>
      <c r="S10" s="10"/>
      <c r="T10" s="10"/>
      <c r="U10" s="10"/>
      <c r="V10" s="10"/>
      <c r="W10" s="10"/>
      <c r="X10" s="10"/>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row>
    <row r="11" spans="1:254">
      <c r="A11" s="196" t="s">
        <v>339</v>
      </c>
      <c r="B11" s="145">
        <v>837</v>
      </c>
      <c r="C11" s="145">
        <v>840</v>
      </c>
      <c r="D11" s="145">
        <v>836</v>
      </c>
      <c r="E11" s="145">
        <v>814</v>
      </c>
      <c r="F11" s="145">
        <v>843</v>
      </c>
      <c r="G11" s="145">
        <v>846</v>
      </c>
      <c r="H11" s="145">
        <v>830</v>
      </c>
      <c r="I11" s="145">
        <v>822</v>
      </c>
      <c r="J11" s="145">
        <v>793</v>
      </c>
      <c r="K11" s="145">
        <v>753</v>
      </c>
      <c r="L11" s="145">
        <v>695</v>
      </c>
      <c r="M11" s="145">
        <v>697</v>
      </c>
      <c r="N11" s="145">
        <v>650</v>
      </c>
      <c r="O11" s="10"/>
      <c r="P11" s="10"/>
      <c r="Q11" s="10"/>
      <c r="R11" s="10"/>
      <c r="S11" s="10"/>
      <c r="T11" s="10"/>
      <c r="U11" s="10"/>
      <c r="V11" s="10"/>
      <c r="W11" s="10"/>
      <c r="X11" s="10"/>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row>
    <row r="12" spans="1:254" ht="21" customHeight="1">
      <c r="A12" s="199" t="s">
        <v>340</v>
      </c>
      <c r="B12" s="145">
        <v>64</v>
      </c>
      <c r="C12" s="145">
        <v>62</v>
      </c>
      <c r="D12" s="145">
        <v>56</v>
      </c>
      <c r="E12" s="145">
        <v>57</v>
      </c>
      <c r="F12" s="145">
        <v>51</v>
      </c>
      <c r="G12" s="145">
        <v>53</v>
      </c>
      <c r="H12" s="145">
        <v>54</v>
      </c>
      <c r="I12" s="145">
        <v>48</v>
      </c>
      <c r="J12" s="145">
        <v>46</v>
      </c>
      <c r="K12" s="145">
        <v>48</v>
      </c>
      <c r="L12" s="145">
        <v>48</v>
      </c>
      <c r="M12" s="145">
        <v>46</v>
      </c>
      <c r="N12" s="145">
        <v>41</v>
      </c>
      <c r="O12" s="10"/>
      <c r="P12" s="10"/>
      <c r="Q12" s="10"/>
      <c r="R12" s="10"/>
      <c r="S12" s="10"/>
      <c r="T12" s="10"/>
      <c r="U12" s="10"/>
      <c r="V12" s="10"/>
      <c r="W12" s="10"/>
      <c r="X12" s="10"/>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row>
    <row r="13" spans="1:254">
      <c r="A13" s="196" t="s">
        <v>226</v>
      </c>
      <c r="B13" s="145">
        <v>9</v>
      </c>
      <c r="C13" s="145">
        <v>11</v>
      </c>
      <c r="D13" s="145">
        <v>14</v>
      </c>
      <c r="E13" s="145">
        <v>16</v>
      </c>
      <c r="F13" s="145">
        <v>20</v>
      </c>
      <c r="G13" s="145">
        <v>26</v>
      </c>
      <c r="H13" s="145">
        <v>18</v>
      </c>
      <c r="I13" s="145">
        <v>17</v>
      </c>
      <c r="J13" s="145">
        <v>20</v>
      </c>
      <c r="K13" s="145">
        <v>21</v>
      </c>
      <c r="L13" s="145">
        <v>17</v>
      </c>
      <c r="M13" s="145">
        <v>18</v>
      </c>
      <c r="N13" s="145">
        <v>18</v>
      </c>
      <c r="O13" s="10"/>
      <c r="P13" s="10"/>
      <c r="Q13" s="10"/>
      <c r="R13" s="10"/>
      <c r="S13" s="10"/>
      <c r="T13" s="10"/>
      <c r="U13" s="10"/>
      <c r="V13" s="10"/>
      <c r="W13" s="10"/>
      <c r="X13" s="10"/>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row>
    <row r="14" spans="1:254">
      <c r="A14" s="196" t="s">
        <v>341</v>
      </c>
      <c r="B14" s="145">
        <v>32</v>
      </c>
      <c r="C14" s="145">
        <v>27</v>
      </c>
      <c r="D14" s="145">
        <v>35</v>
      </c>
      <c r="E14" s="145">
        <v>37</v>
      </c>
      <c r="F14" s="145">
        <v>37</v>
      </c>
      <c r="G14" s="145">
        <v>41</v>
      </c>
      <c r="H14" s="145">
        <v>45</v>
      </c>
      <c r="I14" s="145">
        <v>44</v>
      </c>
      <c r="J14" s="145">
        <v>50</v>
      </c>
      <c r="K14" s="145">
        <v>47</v>
      </c>
      <c r="L14" s="145">
        <v>43</v>
      </c>
      <c r="M14" s="145">
        <v>46</v>
      </c>
      <c r="N14" s="145">
        <v>45</v>
      </c>
      <c r="O14" s="10"/>
      <c r="P14" s="10"/>
      <c r="Q14" s="10"/>
      <c r="R14" s="10"/>
      <c r="S14" s="10"/>
      <c r="T14" s="10"/>
      <c r="U14" s="10"/>
      <c r="V14" s="10"/>
      <c r="W14" s="10"/>
      <c r="X14" s="10"/>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row>
    <row r="15" spans="1:254" s="120" customFormat="1">
      <c r="A15" s="65" t="s">
        <v>69</v>
      </c>
      <c r="B15" s="143">
        <f t="shared" ref="B15:N15" si="2">SUM(B16:B31)</f>
        <v>22235</v>
      </c>
      <c r="C15" s="143">
        <f t="shared" si="2"/>
        <v>22588</v>
      </c>
      <c r="D15" s="143">
        <f t="shared" si="2"/>
        <v>22720</v>
      </c>
      <c r="E15" s="143">
        <f t="shared" si="2"/>
        <v>23009</v>
      </c>
      <c r="F15" s="143">
        <f t="shared" si="2"/>
        <v>23372</v>
      </c>
      <c r="G15" s="143">
        <f t="shared" si="2"/>
        <v>22861</v>
      </c>
      <c r="H15" s="143">
        <f t="shared" si="2"/>
        <v>19972</v>
      </c>
      <c r="I15" s="143">
        <f t="shared" si="2"/>
        <v>19050</v>
      </c>
      <c r="J15" s="143">
        <f t="shared" si="2"/>
        <v>18571</v>
      </c>
      <c r="K15" s="143">
        <f t="shared" si="2"/>
        <v>18085</v>
      </c>
      <c r="L15" s="143">
        <f t="shared" si="2"/>
        <v>17815</v>
      </c>
      <c r="M15" s="143">
        <f t="shared" si="2"/>
        <v>18416</v>
      </c>
      <c r="N15" s="143">
        <f t="shared" si="2"/>
        <v>18898</v>
      </c>
    </row>
    <row r="16" spans="1:254">
      <c r="A16" s="196" t="s">
        <v>228</v>
      </c>
      <c r="B16" s="145">
        <v>9601</v>
      </c>
      <c r="C16" s="145">
        <v>9520</v>
      </c>
      <c r="D16" s="145">
        <v>9417</v>
      </c>
      <c r="E16" s="145">
        <v>9347</v>
      </c>
      <c r="F16" s="145">
        <v>9218</v>
      </c>
      <c r="G16" s="145">
        <v>8695</v>
      </c>
      <c r="H16" s="145">
        <v>7246</v>
      </c>
      <c r="I16" s="145">
        <v>6297</v>
      </c>
      <c r="J16" s="145">
        <v>5603</v>
      </c>
      <c r="K16" s="145">
        <v>5082</v>
      </c>
      <c r="L16" s="145">
        <v>4740</v>
      </c>
      <c r="M16" s="145">
        <v>4777</v>
      </c>
      <c r="N16" s="145">
        <v>4886</v>
      </c>
      <c r="O16" s="10"/>
      <c r="P16" s="10"/>
      <c r="Q16" s="10"/>
      <c r="R16" s="10"/>
      <c r="S16" s="10"/>
      <c r="T16" s="10"/>
      <c r="U16" s="10"/>
      <c r="V16" s="10"/>
      <c r="W16" s="10"/>
      <c r="X16" s="10"/>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row>
    <row r="17" spans="1:254">
      <c r="A17" s="196" t="s">
        <v>221</v>
      </c>
      <c r="B17" s="145">
        <v>3999</v>
      </c>
      <c r="C17" s="145">
        <v>4062</v>
      </c>
      <c r="D17" s="145">
        <v>4083</v>
      </c>
      <c r="E17" s="145">
        <v>4076</v>
      </c>
      <c r="F17" s="145">
        <v>4179</v>
      </c>
      <c r="G17" s="145">
        <v>4201</v>
      </c>
      <c r="H17" s="145">
        <v>3878</v>
      </c>
      <c r="I17" s="145">
        <v>3822</v>
      </c>
      <c r="J17" s="145">
        <v>3802</v>
      </c>
      <c r="K17" s="145">
        <v>3723</v>
      </c>
      <c r="L17" s="145">
        <v>3667</v>
      </c>
      <c r="M17" s="145">
        <v>3731</v>
      </c>
      <c r="N17" s="145">
        <v>3719</v>
      </c>
      <c r="O17" s="10"/>
      <c r="P17" s="10"/>
      <c r="Q17" s="10"/>
      <c r="R17" s="10"/>
      <c r="S17" s="10"/>
      <c r="T17" s="10"/>
      <c r="U17" s="10"/>
      <c r="V17" s="10"/>
      <c r="W17" s="10"/>
      <c r="X17" s="10"/>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row>
    <row r="18" spans="1:254">
      <c r="A18" s="196" t="s">
        <v>252</v>
      </c>
      <c r="B18" s="145">
        <v>6</v>
      </c>
      <c r="C18" s="145">
        <v>6</v>
      </c>
      <c r="D18" s="145">
        <v>7</v>
      </c>
      <c r="E18" s="145">
        <v>7</v>
      </c>
      <c r="F18" s="145">
        <v>6</v>
      </c>
      <c r="G18" s="145">
        <v>7</v>
      </c>
      <c r="H18" s="145">
        <v>7</v>
      </c>
      <c r="I18" s="145">
        <v>7</v>
      </c>
      <c r="J18" s="145">
        <v>6</v>
      </c>
      <c r="K18" s="145">
        <v>5</v>
      </c>
      <c r="L18" s="145">
        <v>2</v>
      </c>
      <c r="M18" s="145">
        <v>4</v>
      </c>
      <c r="N18" s="145">
        <v>5</v>
      </c>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row>
    <row r="19" spans="1:254">
      <c r="A19" s="196" t="s">
        <v>248</v>
      </c>
      <c r="B19" s="145">
        <v>2</v>
      </c>
      <c r="C19" s="145">
        <v>3</v>
      </c>
      <c r="D19" s="145">
        <v>5</v>
      </c>
      <c r="E19" s="145">
        <v>4</v>
      </c>
      <c r="F19" s="145">
        <v>5</v>
      </c>
      <c r="G19" s="145">
        <v>3</v>
      </c>
      <c r="H19" s="145">
        <v>2</v>
      </c>
      <c r="I19" s="145">
        <v>2</v>
      </c>
      <c r="J19" s="145">
        <v>3</v>
      </c>
      <c r="K19" s="145">
        <v>4</v>
      </c>
      <c r="L19" s="145">
        <v>6</v>
      </c>
      <c r="M19" s="145">
        <v>7</v>
      </c>
      <c r="N19" s="145">
        <v>5</v>
      </c>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row>
    <row r="20" spans="1:254" ht="21" customHeight="1">
      <c r="A20" s="199" t="s">
        <v>246</v>
      </c>
      <c r="B20" s="145">
        <v>11</v>
      </c>
      <c r="C20" s="145">
        <v>15</v>
      </c>
      <c r="D20" s="145">
        <v>14</v>
      </c>
      <c r="E20" s="145">
        <v>14</v>
      </c>
      <c r="F20" s="145">
        <v>16</v>
      </c>
      <c r="G20" s="145">
        <v>13</v>
      </c>
      <c r="H20" s="145">
        <v>11</v>
      </c>
      <c r="I20" s="145">
        <v>1</v>
      </c>
      <c r="J20" s="145">
        <v>0</v>
      </c>
      <c r="K20" s="145">
        <v>1</v>
      </c>
      <c r="L20" s="145">
        <v>3</v>
      </c>
      <c r="M20" s="145">
        <v>5</v>
      </c>
      <c r="N20" s="145">
        <v>6</v>
      </c>
      <c r="O20" s="10"/>
      <c r="P20" s="10"/>
      <c r="Q20" s="10"/>
      <c r="R20" s="10"/>
      <c r="S20" s="10"/>
      <c r="T20" s="10"/>
      <c r="U20" s="10"/>
      <c r="V20" s="10"/>
      <c r="W20" s="10"/>
      <c r="X20" s="10"/>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row>
    <row r="21" spans="1:254" ht="21" customHeight="1">
      <c r="A21" s="199" t="s">
        <v>245</v>
      </c>
      <c r="B21" s="145">
        <v>28</v>
      </c>
      <c r="C21" s="145">
        <v>26</v>
      </c>
      <c r="D21" s="145">
        <v>26</v>
      </c>
      <c r="E21" s="145">
        <v>25</v>
      </c>
      <c r="F21" s="145">
        <v>30</v>
      </c>
      <c r="G21" s="145">
        <v>27</v>
      </c>
      <c r="H21" s="145">
        <v>28</v>
      </c>
      <c r="I21" s="145">
        <v>30</v>
      </c>
      <c r="J21" s="145">
        <v>32</v>
      </c>
      <c r="K21" s="145">
        <v>28</v>
      </c>
      <c r="L21" s="145">
        <v>32</v>
      </c>
      <c r="M21" s="145">
        <v>36</v>
      </c>
      <c r="N21" s="145">
        <v>39</v>
      </c>
      <c r="O21" s="10"/>
      <c r="P21" s="10"/>
      <c r="Q21" s="10"/>
      <c r="R21" s="10"/>
      <c r="S21" s="10"/>
      <c r="T21" s="10"/>
      <c r="U21" s="10"/>
      <c r="V21" s="10"/>
      <c r="W21" s="10"/>
      <c r="X21" s="10"/>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row>
    <row r="22" spans="1:254" ht="21" customHeight="1">
      <c r="A22" s="199" t="s">
        <v>250</v>
      </c>
      <c r="B22" s="145">
        <v>17</v>
      </c>
      <c r="C22" s="145">
        <v>20</v>
      </c>
      <c r="D22" s="145">
        <v>21</v>
      </c>
      <c r="E22" s="145">
        <v>21</v>
      </c>
      <c r="F22" s="145">
        <v>24</v>
      </c>
      <c r="G22" s="145">
        <v>24</v>
      </c>
      <c r="H22" s="145">
        <v>19</v>
      </c>
      <c r="I22" s="145">
        <v>16</v>
      </c>
      <c r="J22" s="145">
        <v>16</v>
      </c>
      <c r="K22" s="145">
        <v>17</v>
      </c>
      <c r="L22" s="145">
        <v>16</v>
      </c>
      <c r="M22" s="145">
        <v>15</v>
      </c>
      <c r="N22" s="145">
        <v>11</v>
      </c>
      <c r="O22" s="10"/>
      <c r="P22" s="10"/>
      <c r="Q22" s="10"/>
      <c r="R22" s="10"/>
      <c r="S22" s="10"/>
      <c r="T22" s="10"/>
      <c r="U22" s="10"/>
      <c r="V22" s="10"/>
      <c r="W22" s="10"/>
      <c r="X22" s="10"/>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row>
    <row r="23" spans="1:254">
      <c r="A23" s="196" t="s">
        <v>345</v>
      </c>
      <c r="B23" s="145">
        <v>8112</v>
      </c>
      <c r="C23" s="145">
        <v>8443</v>
      </c>
      <c r="D23" s="145">
        <v>8648</v>
      </c>
      <c r="E23" s="145">
        <v>8989</v>
      </c>
      <c r="F23" s="145">
        <v>9344</v>
      </c>
      <c r="G23" s="145">
        <v>9315</v>
      </c>
      <c r="H23" s="145">
        <v>8187</v>
      </c>
      <c r="I23" s="145">
        <v>8326</v>
      </c>
      <c r="J23" s="145">
        <v>8550</v>
      </c>
      <c r="K23" s="145">
        <v>8641</v>
      </c>
      <c r="L23" s="145">
        <v>8764</v>
      </c>
      <c r="M23" s="145">
        <v>9232</v>
      </c>
      <c r="N23" s="145">
        <v>9614</v>
      </c>
      <c r="O23" s="10"/>
      <c r="P23" s="10"/>
      <c r="Q23" s="10"/>
      <c r="R23" s="10"/>
      <c r="S23" s="10"/>
      <c r="T23" s="10"/>
      <c r="U23" s="10"/>
      <c r="V23" s="10"/>
      <c r="W23" s="10"/>
      <c r="X23" s="10"/>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row>
    <row r="24" spans="1:254" ht="21" customHeight="1">
      <c r="A24" s="199" t="s">
        <v>344</v>
      </c>
      <c r="B24" s="145">
        <v>108</v>
      </c>
      <c r="C24" s="145">
        <v>116</v>
      </c>
      <c r="D24" s="145">
        <v>112</v>
      </c>
      <c r="E24" s="145">
        <v>119</v>
      </c>
      <c r="F24" s="145">
        <v>128</v>
      </c>
      <c r="G24" s="145">
        <v>134</v>
      </c>
      <c r="H24" s="145">
        <v>129</v>
      </c>
      <c r="I24" s="145">
        <v>125</v>
      </c>
      <c r="J24" s="145">
        <v>131</v>
      </c>
      <c r="K24" s="145">
        <v>124</v>
      </c>
      <c r="L24" s="145">
        <v>129</v>
      </c>
      <c r="M24" s="145">
        <v>142</v>
      </c>
      <c r="N24" s="145">
        <v>147</v>
      </c>
      <c r="O24" s="10"/>
      <c r="P24" s="10"/>
      <c r="Q24" s="10"/>
      <c r="R24" s="10"/>
      <c r="S24" s="10"/>
      <c r="T24" s="10"/>
      <c r="U24" s="10"/>
      <c r="V24" s="10"/>
      <c r="W24" s="10"/>
      <c r="X24" s="10"/>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row>
    <row r="25" spans="1:254" ht="21" customHeight="1">
      <c r="A25" s="199" t="s">
        <v>346</v>
      </c>
      <c r="B25" s="145">
        <v>281</v>
      </c>
      <c r="C25" s="145">
        <v>298</v>
      </c>
      <c r="D25" s="145">
        <v>309</v>
      </c>
      <c r="E25" s="145">
        <v>325</v>
      </c>
      <c r="F25" s="145">
        <v>336</v>
      </c>
      <c r="G25" s="145">
        <v>356</v>
      </c>
      <c r="H25" s="145">
        <v>372</v>
      </c>
      <c r="I25" s="145">
        <v>386</v>
      </c>
      <c r="J25" s="145">
        <v>391</v>
      </c>
      <c r="K25" s="145">
        <v>420</v>
      </c>
      <c r="L25" s="145">
        <v>409</v>
      </c>
      <c r="M25" s="145">
        <v>418</v>
      </c>
      <c r="N25" s="145">
        <v>416</v>
      </c>
      <c r="O25" s="10"/>
      <c r="P25" s="10"/>
      <c r="Q25" s="10"/>
      <c r="R25" s="10"/>
      <c r="S25" s="10"/>
      <c r="T25" s="10"/>
      <c r="U25" s="10"/>
      <c r="V25" s="10"/>
      <c r="W25" s="10"/>
      <c r="X25" s="10"/>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row>
    <row r="26" spans="1:254">
      <c r="A26" s="196" t="s">
        <v>253</v>
      </c>
      <c r="B26" s="145">
        <v>3</v>
      </c>
      <c r="C26" s="145">
        <v>3</v>
      </c>
      <c r="D26" s="145">
        <v>4</v>
      </c>
      <c r="E26" s="145">
        <v>4</v>
      </c>
      <c r="F26" s="145">
        <v>5</v>
      </c>
      <c r="G26" s="145">
        <v>3</v>
      </c>
      <c r="H26" s="145">
        <v>4</v>
      </c>
      <c r="I26" s="145">
        <v>4</v>
      </c>
      <c r="J26" s="145">
        <v>4</v>
      </c>
      <c r="K26" s="145">
        <v>4</v>
      </c>
      <c r="L26" s="145">
        <v>4</v>
      </c>
      <c r="M26" s="145">
        <v>4</v>
      </c>
      <c r="N26" s="145">
        <v>4</v>
      </c>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row>
    <row r="27" spans="1:254" ht="21" customHeight="1">
      <c r="A27" s="199" t="s">
        <v>347</v>
      </c>
      <c r="B27" s="145">
        <v>30</v>
      </c>
      <c r="C27" s="145">
        <v>37</v>
      </c>
      <c r="D27" s="145">
        <v>35</v>
      </c>
      <c r="E27" s="145">
        <v>36</v>
      </c>
      <c r="F27" s="145">
        <v>32</v>
      </c>
      <c r="G27" s="145">
        <v>32</v>
      </c>
      <c r="H27" s="145">
        <v>33</v>
      </c>
      <c r="I27" s="145">
        <v>5</v>
      </c>
      <c r="J27" s="145">
        <v>6</v>
      </c>
      <c r="K27" s="145">
        <v>6</v>
      </c>
      <c r="L27" s="145">
        <v>8</v>
      </c>
      <c r="M27" s="145">
        <v>9</v>
      </c>
      <c r="N27" s="145">
        <v>10</v>
      </c>
      <c r="O27" s="10"/>
      <c r="P27" s="10"/>
      <c r="Q27" s="10"/>
      <c r="R27" s="10"/>
      <c r="S27" s="10"/>
      <c r="T27" s="10"/>
      <c r="U27" s="10"/>
      <c r="V27" s="10"/>
      <c r="W27" s="10"/>
      <c r="X27" s="10"/>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row>
    <row r="28" spans="1:254" ht="21" customHeight="1">
      <c r="A28" s="199" t="s">
        <v>241</v>
      </c>
      <c r="B28" s="145">
        <v>13</v>
      </c>
      <c r="C28" s="145">
        <v>16</v>
      </c>
      <c r="D28" s="145">
        <v>16</v>
      </c>
      <c r="E28" s="145">
        <v>14</v>
      </c>
      <c r="F28" s="145">
        <v>19</v>
      </c>
      <c r="G28" s="145">
        <v>22</v>
      </c>
      <c r="H28" s="145">
        <v>23</v>
      </c>
      <c r="I28" s="145">
        <v>3</v>
      </c>
      <c r="J28" s="145">
        <v>3</v>
      </c>
      <c r="K28" s="145">
        <v>5</v>
      </c>
      <c r="L28" s="145">
        <v>7</v>
      </c>
      <c r="M28" s="145">
        <v>7</v>
      </c>
      <c r="N28" s="145">
        <v>7</v>
      </c>
      <c r="O28" s="10"/>
      <c r="P28" s="10"/>
      <c r="Q28" s="10"/>
      <c r="R28" s="10"/>
      <c r="S28" s="10"/>
      <c r="T28" s="10"/>
      <c r="U28" s="10"/>
      <c r="V28" s="10"/>
      <c r="W28" s="10"/>
      <c r="X28" s="10"/>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row>
    <row r="29" spans="1:254">
      <c r="A29" s="196" t="s">
        <v>249</v>
      </c>
      <c r="B29" s="145">
        <v>6</v>
      </c>
      <c r="C29" s="145">
        <v>5</v>
      </c>
      <c r="D29" s="145">
        <v>4</v>
      </c>
      <c r="E29" s="145">
        <v>6</v>
      </c>
      <c r="F29" s="145">
        <v>6</v>
      </c>
      <c r="G29" s="145">
        <v>5</v>
      </c>
      <c r="H29" s="145">
        <v>4</v>
      </c>
      <c r="I29" s="145">
        <v>1</v>
      </c>
      <c r="J29" s="145">
        <v>2</v>
      </c>
      <c r="K29" s="145">
        <v>2</v>
      </c>
      <c r="L29" s="145">
        <v>2</v>
      </c>
      <c r="M29" s="145">
        <v>2</v>
      </c>
      <c r="N29" s="145">
        <v>1</v>
      </c>
      <c r="O29" s="10"/>
      <c r="P29" s="10"/>
      <c r="Q29" s="10"/>
      <c r="R29" s="10"/>
      <c r="S29" s="10"/>
      <c r="T29" s="10"/>
      <c r="U29" s="10"/>
      <c r="V29" s="10"/>
      <c r="W29" s="10"/>
      <c r="X29" s="10"/>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row>
    <row r="30" spans="1:254">
      <c r="A30" s="196" t="s">
        <v>348</v>
      </c>
      <c r="B30" s="145">
        <v>11</v>
      </c>
      <c r="C30" s="145">
        <v>10</v>
      </c>
      <c r="D30" s="145">
        <v>12</v>
      </c>
      <c r="E30" s="145">
        <v>16</v>
      </c>
      <c r="F30" s="145">
        <v>18</v>
      </c>
      <c r="G30" s="145">
        <v>18</v>
      </c>
      <c r="H30" s="145">
        <v>22</v>
      </c>
      <c r="I30" s="145">
        <v>21</v>
      </c>
      <c r="J30" s="145">
        <v>17</v>
      </c>
      <c r="K30" s="145">
        <v>19</v>
      </c>
      <c r="L30" s="145">
        <v>18</v>
      </c>
      <c r="M30" s="145">
        <v>18</v>
      </c>
      <c r="N30" s="145">
        <v>24</v>
      </c>
      <c r="O30" s="10"/>
      <c r="P30" s="10"/>
      <c r="Q30" s="10"/>
      <c r="R30" s="10"/>
      <c r="S30" s="10"/>
      <c r="T30" s="10"/>
      <c r="U30" s="10"/>
      <c r="V30" s="10"/>
      <c r="W30" s="10"/>
      <c r="X30" s="10"/>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row>
    <row r="31" spans="1:254" ht="21" customHeight="1">
      <c r="A31" s="199" t="s">
        <v>343</v>
      </c>
      <c r="B31" s="145">
        <v>7</v>
      </c>
      <c r="C31" s="145">
        <v>8</v>
      </c>
      <c r="D31" s="145">
        <v>7</v>
      </c>
      <c r="E31" s="145">
        <v>6</v>
      </c>
      <c r="F31" s="145">
        <v>6</v>
      </c>
      <c r="G31" s="145">
        <v>6</v>
      </c>
      <c r="H31" s="145">
        <v>7</v>
      </c>
      <c r="I31" s="145">
        <v>4</v>
      </c>
      <c r="J31" s="145">
        <v>5</v>
      </c>
      <c r="K31" s="145">
        <v>4</v>
      </c>
      <c r="L31" s="145">
        <v>8</v>
      </c>
      <c r="M31" s="145">
        <v>9</v>
      </c>
      <c r="N31" s="145">
        <v>4</v>
      </c>
      <c r="O31" s="10"/>
      <c r="P31" s="10"/>
      <c r="Q31" s="10"/>
      <c r="R31" s="10"/>
      <c r="S31" s="10"/>
      <c r="T31" s="10"/>
      <c r="U31" s="10"/>
      <c r="V31" s="10"/>
      <c r="W31" s="10"/>
      <c r="X31" s="10"/>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row>
    <row r="32" spans="1:254" s="120" customFormat="1">
      <c r="A32" s="65" t="s">
        <v>68</v>
      </c>
      <c r="B32" s="143">
        <f t="shared" ref="B32:N32" si="3">SUM(B33:B34)</f>
        <v>3908</v>
      </c>
      <c r="C32" s="143">
        <f t="shared" si="3"/>
        <v>3823</v>
      </c>
      <c r="D32" s="143">
        <f t="shared" si="3"/>
        <v>3633</v>
      </c>
      <c r="E32" s="143">
        <f t="shared" si="3"/>
        <v>3542</v>
      </c>
      <c r="F32" s="143">
        <f t="shared" si="3"/>
        <v>3538</v>
      </c>
      <c r="G32" s="143">
        <f t="shared" si="3"/>
        <v>3419</v>
      </c>
      <c r="H32" s="143">
        <f t="shared" si="3"/>
        <v>3323</v>
      </c>
      <c r="I32" s="143">
        <f t="shared" si="3"/>
        <v>3245</v>
      </c>
      <c r="J32" s="143">
        <f t="shared" si="3"/>
        <v>3155</v>
      </c>
      <c r="K32" s="143">
        <f t="shared" si="3"/>
        <v>3161</v>
      </c>
      <c r="L32" s="143">
        <f t="shared" si="3"/>
        <v>3120</v>
      </c>
      <c r="M32" s="143">
        <f t="shared" si="3"/>
        <v>3115</v>
      </c>
      <c r="N32" s="143">
        <f t="shared" si="3"/>
        <v>3095</v>
      </c>
    </row>
    <row r="33" spans="1:254">
      <c r="A33" s="196" t="s">
        <v>229</v>
      </c>
      <c r="B33" s="145">
        <v>1541</v>
      </c>
      <c r="C33" s="145">
        <v>1420</v>
      </c>
      <c r="D33" s="145">
        <v>1242</v>
      </c>
      <c r="E33" s="145">
        <v>1132</v>
      </c>
      <c r="F33" s="145">
        <v>1053</v>
      </c>
      <c r="G33" s="145">
        <v>919</v>
      </c>
      <c r="H33" s="145">
        <v>823</v>
      </c>
      <c r="I33" s="145">
        <v>759</v>
      </c>
      <c r="J33" s="145">
        <v>664</v>
      </c>
      <c r="K33" s="145">
        <v>651</v>
      </c>
      <c r="L33" s="145">
        <v>617</v>
      </c>
      <c r="M33" s="145">
        <v>615</v>
      </c>
      <c r="N33" s="145">
        <v>592</v>
      </c>
      <c r="O33" s="10"/>
      <c r="P33" s="10"/>
      <c r="Q33" s="10"/>
      <c r="R33" s="10"/>
      <c r="S33" s="10"/>
      <c r="T33" s="10"/>
      <c r="U33" s="10"/>
      <c r="V33" s="10"/>
      <c r="W33" s="10"/>
      <c r="X33" s="10"/>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row>
    <row r="34" spans="1:254" ht="21" customHeight="1">
      <c r="A34" s="212" t="s">
        <v>342</v>
      </c>
      <c r="B34" s="207">
        <v>2367</v>
      </c>
      <c r="C34" s="207">
        <v>2403</v>
      </c>
      <c r="D34" s="207">
        <v>2391</v>
      </c>
      <c r="E34" s="207">
        <v>2410</v>
      </c>
      <c r="F34" s="207">
        <v>2485</v>
      </c>
      <c r="G34" s="207">
        <v>2500</v>
      </c>
      <c r="H34" s="207">
        <v>2500</v>
      </c>
      <c r="I34" s="207">
        <v>2486</v>
      </c>
      <c r="J34" s="207">
        <v>2491</v>
      </c>
      <c r="K34" s="145">
        <v>2510</v>
      </c>
      <c r="L34" s="145">
        <v>2503</v>
      </c>
      <c r="M34" s="145">
        <v>2500</v>
      </c>
      <c r="N34" s="145">
        <v>2503</v>
      </c>
      <c r="O34" s="10"/>
      <c r="P34" s="10"/>
      <c r="Q34" s="10"/>
      <c r="R34" s="10"/>
      <c r="S34" s="10"/>
      <c r="T34" s="10"/>
      <c r="U34" s="10"/>
      <c r="V34" s="10"/>
      <c r="W34" s="10"/>
      <c r="X34" s="10"/>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row>
    <row r="35" spans="1:254">
      <c r="A35" s="65" t="s">
        <v>67</v>
      </c>
      <c r="B35" s="143">
        <v>0</v>
      </c>
      <c r="C35" s="143">
        <v>0</v>
      </c>
      <c r="D35" s="143">
        <v>0</v>
      </c>
      <c r="E35" s="143">
        <v>0</v>
      </c>
      <c r="F35" s="143">
        <v>1</v>
      </c>
      <c r="G35" s="143">
        <v>1</v>
      </c>
      <c r="H35" s="143">
        <v>1</v>
      </c>
      <c r="I35" s="143">
        <v>0</v>
      </c>
      <c r="J35" s="143">
        <v>1</v>
      </c>
      <c r="K35" s="143">
        <v>1</v>
      </c>
      <c r="L35" s="143">
        <v>1</v>
      </c>
      <c r="M35" s="144" t="s">
        <v>53</v>
      </c>
      <c r="N35" s="144" t="s">
        <v>53</v>
      </c>
      <c r="O35" s="10"/>
      <c r="P35" s="10"/>
      <c r="Q35" s="10"/>
      <c r="R35" s="10"/>
      <c r="S35" s="10"/>
      <c r="T35" s="10"/>
      <c r="U35" s="10"/>
      <c r="V35" s="10"/>
      <c r="W35" s="10"/>
      <c r="X35" s="10"/>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row>
    <row r="36" spans="1:254">
      <c r="A36" s="65" t="s">
        <v>66</v>
      </c>
      <c r="B36" s="143">
        <v>1</v>
      </c>
      <c r="C36" s="143">
        <v>1</v>
      </c>
      <c r="D36" s="143">
        <v>1</v>
      </c>
      <c r="E36" s="143">
        <v>3</v>
      </c>
      <c r="F36" s="143">
        <v>3</v>
      </c>
      <c r="G36" s="143">
        <v>4</v>
      </c>
      <c r="H36" s="143">
        <v>2</v>
      </c>
      <c r="I36" s="143">
        <v>3</v>
      </c>
      <c r="J36" s="143">
        <v>5</v>
      </c>
      <c r="K36" s="143">
        <v>5</v>
      </c>
      <c r="L36" s="143">
        <v>4</v>
      </c>
      <c r="M36" s="143">
        <v>1</v>
      </c>
      <c r="N36" s="143">
        <v>3</v>
      </c>
      <c r="O36" s="10"/>
      <c r="P36" s="10"/>
      <c r="Q36" s="10"/>
      <c r="R36" s="10"/>
      <c r="S36" s="10"/>
      <c r="T36" s="10"/>
      <c r="U36" s="10"/>
      <c r="V36" s="10"/>
      <c r="W36" s="10"/>
      <c r="X36" s="10"/>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row>
    <row r="37" spans="1:254">
      <c r="A37" s="130" t="s">
        <v>65</v>
      </c>
      <c r="B37" s="142">
        <v>6</v>
      </c>
      <c r="C37" s="142">
        <v>7</v>
      </c>
      <c r="D37" s="142">
        <v>9</v>
      </c>
      <c r="E37" s="142">
        <v>9</v>
      </c>
      <c r="F37" s="142">
        <v>10</v>
      </c>
      <c r="G37" s="142">
        <v>11</v>
      </c>
      <c r="H37" s="142">
        <v>9</v>
      </c>
      <c r="I37" s="142">
        <v>10</v>
      </c>
      <c r="J37" s="142">
        <v>9</v>
      </c>
      <c r="K37" s="142">
        <v>11</v>
      </c>
      <c r="L37" s="142">
        <v>14</v>
      </c>
      <c r="M37" s="142">
        <v>15</v>
      </c>
      <c r="N37" s="142">
        <v>10</v>
      </c>
      <c r="O37" s="10"/>
      <c r="P37" s="10"/>
      <c r="Q37" s="10"/>
      <c r="R37" s="10"/>
      <c r="S37" s="10"/>
      <c r="T37" s="10"/>
      <c r="U37" s="10"/>
      <c r="V37" s="10"/>
      <c r="W37" s="10"/>
      <c r="X37" s="10"/>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row>
    <row r="38" spans="1:254">
      <c r="A38" s="138"/>
      <c r="B38" s="138"/>
      <c r="C38" s="138"/>
      <c r="D38" s="138"/>
      <c r="E38" s="138"/>
      <c r="F38" s="138"/>
      <c r="G38" s="138"/>
      <c r="H38" s="141"/>
      <c r="I38" s="141"/>
      <c r="J38" s="141"/>
      <c r="K38" s="141"/>
      <c r="L38" s="141"/>
      <c r="M38" s="141"/>
      <c r="N38" s="141"/>
      <c r="O38" s="10"/>
      <c r="P38" s="10"/>
      <c r="Q38" s="10"/>
      <c r="R38" s="10"/>
      <c r="S38" s="10"/>
      <c r="T38" s="10"/>
      <c r="U38" s="10"/>
      <c r="V38" s="10"/>
      <c r="W38" s="10"/>
      <c r="X38" s="10"/>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row>
    <row r="39" spans="1:254">
      <c r="A39" s="12" t="s">
        <v>64</v>
      </c>
      <c r="B39" s="12"/>
      <c r="C39" s="12"/>
      <c r="D39" s="12"/>
      <c r="E39" s="12"/>
      <c r="F39" s="12"/>
      <c r="G39" s="12"/>
      <c r="H39" s="3"/>
      <c r="I39" s="3"/>
      <c r="J39" s="9"/>
      <c r="K39" s="9"/>
      <c r="L39" s="9"/>
      <c r="M39" s="9"/>
      <c r="N39" s="9"/>
      <c r="O39" s="10"/>
      <c r="P39" s="10"/>
      <c r="Q39" s="10"/>
      <c r="R39" s="10"/>
      <c r="S39" s="10"/>
      <c r="T39" s="10"/>
      <c r="U39" s="10"/>
      <c r="V39" s="10"/>
      <c r="W39" s="10"/>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row>
    <row r="40" spans="1:254">
      <c r="A40" s="12" t="s">
        <v>63</v>
      </c>
      <c r="B40" s="12"/>
      <c r="C40" s="12"/>
      <c r="D40" s="12"/>
      <c r="E40" s="12"/>
      <c r="F40" s="12"/>
      <c r="G40" s="12"/>
      <c r="H40" s="3"/>
      <c r="I40" s="3"/>
      <c r="O40" s="10"/>
      <c r="P40" s="10"/>
      <c r="Q40" s="10"/>
      <c r="R40" s="10"/>
      <c r="S40" s="10"/>
      <c r="T40" s="10"/>
      <c r="U40" s="10"/>
      <c r="V40" s="10"/>
      <c r="W40" s="10"/>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row>
    <row r="41" spans="1:254">
      <c r="A41" s="12"/>
      <c r="B41" s="12"/>
      <c r="C41" s="12"/>
      <c r="D41" s="12"/>
      <c r="E41" s="12"/>
      <c r="F41" s="12"/>
      <c r="G41" s="12"/>
      <c r="H41" s="3"/>
      <c r="I41" s="3"/>
      <c r="O41" s="10"/>
      <c r="P41" s="10"/>
      <c r="Q41" s="10"/>
      <c r="R41" s="10"/>
      <c r="S41" s="10"/>
      <c r="T41" s="10"/>
      <c r="U41" s="10"/>
      <c r="V41" s="10"/>
      <c r="W41" s="10"/>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row>
    <row r="42" spans="1:254">
      <c r="A42" s="12"/>
      <c r="B42" s="12"/>
      <c r="C42" s="12"/>
      <c r="D42" s="12"/>
      <c r="E42" s="12"/>
      <c r="F42" s="12"/>
      <c r="G42" s="12"/>
      <c r="H42" s="3"/>
      <c r="I42" s="3"/>
      <c r="O42" s="10"/>
      <c r="P42" s="10"/>
      <c r="Q42" s="10"/>
      <c r="R42" s="10"/>
      <c r="S42" s="10"/>
      <c r="T42" s="10"/>
      <c r="U42" s="10"/>
      <c r="V42" s="10"/>
      <c r="W42" s="10"/>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row>
    <row r="43" spans="1:254">
      <c r="A43" s="12"/>
      <c r="B43" s="12"/>
      <c r="C43" s="12"/>
      <c r="D43" s="12"/>
      <c r="E43" s="12"/>
      <c r="F43" s="12"/>
      <c r="G43" s="12"/>
      <c r="H43" s="3"/>
      <c r="I43" s="3"/>
      <c r="O43" s="10"/>
      <c r="P43" s="10"/>
      <c r="Q43" s="10"/>
      <c r="R43" s="10"/>
      <c r="S43" s="10"/>
      <c r="T43" s="10"/>
      <c r="U43" s="10"/>
      <c r="V43" s="10"/>
      <c r="W43" s="10"/>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row>
    <row r="44" spans="1:254">
      <c r="A44" s="12"/>
      <c r="B44" s="12"/>
      <c r="C44" s="12"/>
      <c r="D44" s="12"/>
      <c r="E44" s="12"/>
      <c r="F44" s="12"/>
      <c r="G44" s="12"/>
      <c r="H44" s="3"/>
      <c r="I44" s="3"/>
      <c r="O44" s="10"/>
      <c r="P44" s="10"/>
      <c r="Q44" s="10"/>
      <c r="R44" s="10"/>
      <c r="S44" s="10"/>
      <c r="T44" s="10"/>
      <c r="U44" s="10"/>
      <c r="V44" s="10"/>
      <c r="W44" s="10"/>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row>
    <row r="45" spans="1:254">
      <c r="A45" s="12"/>
      <c r="B45" s="12"/>
      <c r="C45" s="12"/>
      <c r="D45" s="12"/>
      <c r="E45" s="12"/>
      <c r="F45" s="12"/>
      <c r="G45" s="12"/>
      <c r="H45" s="3"/>
      <c r="I45" s="3"/>
      <c r="O45" s="10"/>
      <c r="P45" s="10"/>
      <c r="Q45" s="10"/>
      <c r="R45" s="10"/>
      <c r="S45" s="10"/>
      <c r="T45" s="10"/>
      <c r="U45" s="10"/>
      <c r="V45" s="10"/>
      <c r="W45" s="10"/>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row>
    <row r="46" spans="1:254">
      <c r="A46" s="12"/>
      <c r="B46" s="12"/>
      <c r="C46" s="12"/>
      <c r="D46" s="12"/>
      <c r="E46" s="12"/>
      <c r="F46" s="12"/>
      <c r="G46" s="12"/>
      <c r="H46" s="3"/>
      <c r="I46" s="3"/>
      <c r="O46" s="10"/>
      <c r="P46" s="10"/>
      <c r="Q46" s="10"/>
      <c r="R46" s="10"/>
      <c r="S46" s="10"/>
      <c r="T46" s="10"/>
      <c r="U46" s="10"/>
      <c r="V46" s="10"/>
      <c r="W46" s="10"/>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row>
    <row r="47" spans="1:254">
      <c r="A47" s="12"/>
      <c r="B47" s="12"/>
      <c r="C47" s="12"/>
      <c r="D47" s="12"/>
      <c r="E47" s="12"/>
      <c r="F47" s="12"/>
      <c r="G47" s="12"/>
      <c r="H47" s="3"/>
      <c r="I47" s="3"/>
      <c r="O47" s="10"/>
      <c r="P47" s="10"/>
      <c r="Q47" s="10"/>
      <c r="R47" s="10"/>
      <c r="S47" s="10"/>
      <c r="T47" s="10"/>
      <c r="U47" s="10"/>
      <c r="V47" s="10"/>
      <c r="W47" s="10"/>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row>
    <row r="48" spans="1:254">
      <c r="A48" s="12"/>
      <c r="B48" s="12"/>
      <c r="C48" s="12"/>
      <c r="D48" s="12"/>
      <c r="E48" s="12"/>
      <c r="F48" s="12"/>
      <c r="G48" s="12"/>
      <c r="H48" s="3"/>
      <c r="I48" s="3"/>
      <c r="O48" s="10"/>
      <c r="P48" s="10"/>
      <c r="Q48" s="10"/>
      <c r="R48" s="10"/>
      <c r="S48" s="10"/>
      <c r="T48" s="10"/>
      <c r="U48" s="10"/>
      <c r="V48" s="10"/>
      <c r="W48" s="10"/>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row>
    <row r="49" spans="1:254">
      <c r="A49" s="12"/>
      <c r="B49" s="12"/>
      <c r="C49" s="12"/>
      <c r="D49" s="12"/>
      <c r="E49" s="12"/>
      <c r="F49" s="12"/>
      <c r="G49" s="12"/>
      <c r="H49" s="3"/>
      <c r="I49" s="3"/>
      <c r="O49" s="10"/>
      <c r="P49" s="10"/>
      <c r="Q49" s="10"/>
      <c r="R49" s="10"/>
      <c r="S49" s="10"/>
      <c r="T49" s="10"/>
      <c r="U49" s="10"/>
      <c r="V49" s="10"/>
      <c r="W49" s="10"/>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row>
    <row r="50" spans="1:254">
      <c r="A50" s="12"/>
      <c r="B50" s="12"/>
      <c r="C50" s="12"/>
      <c r="D50" s="12"/>
      <c r="E50" s="12"/>
      <c r="F50" s="12"/>
      <c r="G50" s="12"/>
      <c r="H50" s="3"/>
      <c r="I50" s="3"/>
      <c r="O50" s="10"/>
      <c r="P50" s="10"/>
      <c r="Q50" s="10"/>
      <c r="R50" s="10"/>
      <c r="S50" s="10"/>
      <c r="T50" s="10"/>
      <c r="U50" s="10"/>
      <c r="V50" s="10"/>
      <c r="W50" s="10"/>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row>
    <row r="51" spans="1:254">
      <c r="A51" s="12"/>
      <c r="B51" s="12"/>
      <c r="C51" s="12"/>
      <c r="D51" s="12"/>
      <c r="E51" s="12"/>
      <c r="F51" s="12"/>
      <c r="G51" s="12"/>
      <c r="H51" s="3"/>
      <c r="I51" s="3"/>
      <c r="O51" s="10"/>
      <c r="P51" s="10"/>
      <c r="Q51" s="10"/>
      <c r="R51" s="10"/>
      <c r="S51" s="10"/>
      <c r="T51" s="10"/>
      <c r="U51" s="10"/>
      <c r="V51" s="10"/>
      <c r="W51" s="10"/>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row>
    <row r="52" spans="1:254">
      <c r="A52" s="12"/>
      <c r="B52" s="12"/>
      <c r="C52" s="12"/>
      <c r="D52" s="12"/>
      <c r="E52" s="12"/>
      <c r="F52" s="12"/>
      <c r="G52" s="12"/>
      <c r="H52" s="3"/>
      <c r="I52" s="3"/>
      <c r="O52" s="10"/>
      <c r="P52" s="10"/>
      <c r="Q52" s="10"/>
      <c r="R52" s="10"/>
      <c r="S52" s="10"/>
      <c r="T52" s="10"/>
      <c r="U52" s="10"/>
      <c r="V52" s="10"/>
      <c r="W52" s="10"/>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row>
    <row r="53" spans="1:254">
      <c r="A53" s="12"/>
      <c r="B53" s="12"/>
      <c r="C53" s="12"/>
      <c r="D53" s="12"/>
      <c r="E53" s="12"/>
      <c r="F53" s="12"/>
      <c r="G53" s="12"/>
      <c r="H53" s="3"/>
      <c r="I53" s="3"/>
      <c r="O53" s="10"/>
      <c r="P53" s="10"/>
      <c r="Q53" s="10"/>
      <c r="R53" s="10"/>
      <c r="S53" s="10"/>
      <c r="T53" s="10"/>
      <c r="U53" s="10"/>
      <c r="V53" s="10"/>
      <c r="W53" s="10"/>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row>
    <row r="54" spans="1:254">
      <c r="A54" s="12"/>
      <c r="B54" s="12"/>
      <c r="C54" s="12"/>
      <c r="D54" s="12"/>
      <c r="E54" s="12"/>
      <c r="F54" s="12"/>
      <c r="G54" s="12"/>
      <c r="H54" s="3"/>
      <c r="I54" s="3"/>
      <c r="O54" s="10"/>
      <c r="P54" s="10"/>
      <c r="Q54" s="10"/>
      <c r="R54" s="10"/>
      <c r="S54" s="10"/>
      <c r="T54" s="10"/>
      <c r="U54" s="10"/>
      <c r="V54" s="10"/>
      <c r="W54" s="10"/>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row>
    <row r="55" spans="1:254">
      <c r="A55" s="12"/>
      <c r="B55" s="12"/>
      <c r="C55" s="12"/>
      <c r="D55" s="12"/>
      <c r="E55" s="12"/>
      <c r="F55" s="12"/>
      <c r="G55" s="12"/>
      <c r="H55" s="3"/>
      <c r="I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row>
    <row r="56" spans="1:254">
      <c r="A56" s="12"/>
      <c r="B56" s="12"/>
      <c r="C56" s="12"/>
      <c r="D56" s="12"/>
      <c r="E56" s="12"/>
      <c r="F56" s="12"/>
      <c r="G56" s="12"/>
      <c r="H56" s="3"/>
      <c r="I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row>
    <row r="57" spans="1:254">
      <c r="A57" s="12"/>
      <c r="B57" s="12"/>
      <c r="C57" s="12"/>
      <c r="D57" s="12"/>
      <c r="E57" s="12"/>
      <c r="F57" s="12"/>
      <c r="G57" s="12"/>
      <c r="H57" s="3"/>
      <c r="I57" s="3"/>
      <c r="O57" s="10"/>
      <c r="P57" s="10"/>
      <c r="Q57" s="10"/>
      <c r="R57" s="10"/>
      <c r="S57" s="10"/>
      <c r="T57" s="10"/>
      <c r="U57" s="10"/>
      <c r="V57" s="10"/>
      <c r="W57" s="10"/>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row>
    <row r="58" spans="1:254">
      <c r="A58" s="12"/>
      <c r="B58" s="12"/>
      <c r="C58" s="12"/>
      <c r="D58" s="12"/>
      <c r="E58" s="12"/>
      <c r="F58" s="12"/>
      <c r="G58" s="12"/>
      <c r="H58" s="3"/>
      <c r="I58" s="3"/>
      <c r="O58" s="10"/>
      <c r="P58" s="10"/>
      <c r="Q58" s="10"/>
      <c r="R58" s="10"/>
      <c r="S58" s="10"/>
      <c r="T58" s="10"/>
      <c r="U58" s="10"/>
      <c r="V58" s="10"/>
      <c r="W58" s="10"/>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row>
    <row r="59" spans="1:254">
      <c r="A59" s="12"/>
      <c r="B59" s="12"/>
      <c r="C59" s="12"/>
      <c r="D59" s="12"/>
      <c r="E59" s="12"/>
      <c r="F59" s="12"/>
      <c r="G59" s="12"/>
      <c r="H59" s="3"/>
      <c r="I59" s="3"/>
      <c r="O59" s="10"/>
      <c r="P59" s="10"/>
      <c r="Q59" s="10"/>
      <c r="R59" s="10"/>
      <c r="S59" s="10"/>
      <c r="T59" s="10"/>
      <c r="U59" s="10"/>
      <c r="V59" s="10"/>
      <c r="W59" s="10"/>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row>
    <row r="60" spans="1:254">
      <c r="A60" s="12"/>
      <c r="B60" s="12"/>
      <c r="C60" s="12"/>
      <c r="D60" s="12"/>
      <c r="E60" s="12"/>
      <c r="F60" s="12"/>
      <c r="G60" s="12"/>
      <c r="H60" s="3"/>
      <c r="I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row>
  </sheetData>
  <pageMargins left="0.7" right="0.46" top="0.75" bottom="0.75" header="0.3" footer="0.3"/>
  <pageSetup scale="91" firstPageNumber="11" orientation="portrait" useFirstPageNumber="1" verticalDpi="597" r:id="rId1"/>
  <headerFooter>
    <oddFooter>&amp;C&amp;P of 31</oddFooter>
  </headerFooter>
  <ignoredErrors>
    <ignoredError sqref="J32:L32 F32:I32 B32:E32"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9"/>
  <sheetViews>
    <sheetView showGridLines="0" zoomScaleNormal="100" workbookViewId="0">
      <selection activeCell="O1" sqref="O1"/>
    </sheetView>
  </sheetViews>
  <sheetFormatPr defaultColWidth="11.83203125" defaultRowHeight="11.25"/>
  <cols>
    <col min="1" max="1" width="37.1640625" style="52" customWidth="1"/>
    <col min="2" max="7" width="7.33203125" style="52" customWidth="1"/>
    <col min="8" max="8" width="7.33203125" style="1" customWidth="1"/>
    <col min="9" max="9" width="7.33203125" style="151" customWidth="1"/>
    <col min="10" max="11" width="7.33203125" style="13" customWidth="1"/>
    <col min="12" max="12" width="7.33203125" style="13" hidden="1" customWidth="1"/>
    <col min="13" max="14" width="7.33203125" style="1" hidden="1" customWidth="1"/>
    <col min="15" max="16384" width="11.83203125" style="1"/>
  </cols>
  <sheetData>
    <row r="1" spans="1:24">
      <c r="A1" s="35" t="s">
        <v>76</v>
      </c>
      <c r="B1" s="35"/>
      <c r="C1" s="35"/>
      <c r="D1" s="35"/>
      <c r="E1" s="35"/>
      <c r="F1" s="35"/>
      <c r="G1" s="35"/>
      <c r="H1" s="35"/>
      <c r="I1" s="35"/>
      <c r="J1" s="126"/>
      <c r="K1" s="126"/>
      <c r="L1" s="126"/>
      <c r="M1" s="32"/>
      <c r="N1" s="32"/>
    </row>
    <row r="2" spans="1:24" ht="13.5" customHeight="1">
      <c r="A2" s="35" t="s">
        <v>75</v>
      </c>
      <c r="B2" s="35"/>
      <c r="C2" s="35"/>
      <c r="D2" s="35"/>
      <c r="E2" s="35"/>
      <c r="F2" s="35"/>
      <c r="G2" s="35"/>
      <c r="H2" s="35"/>
      <c r="I2" s="35"/>
      <c r="J2" s="126"/>
      <c r="K2" s="126"/>
      <c r="L2" s="126"/>
      <c r="M2" s="32"/>
      <c r="N2" s="32"/>
    </row>
    <row r="3" spans="1:24">
      <c r="A3" s="170" t="s">
        <v>126</v>
      </c>
      <c r="B3" s="35"/>
      <c r="C3" s="35"/>
      <c r="D3" s="35"/>
      <c r="E3" s="35"/>
      <c r="F3" s="35"/>
      <c r="G3" s="35"/>
      <c r="H3" s="35"/>
      <c r="I3" s="35"/>
      <c r="J3" s="126"/>
      <c r="K3" s="126"/>
      <c r="L3" s="126"/>
      <c r="M3" s="32"/>
      <c r="N3" s="32"/>
    </row>
    <row r="4" spans="1:24">
      <c r="A4" s="35"/>
      <c r="B4" s="35"/>
      <c r="C4" s="35"/>
      <c r="D4" s="35"/>
      <c r="E4" s="35"/>
      <c r="F4" s="35"/>
      <c r="G4" s="35"/>
      <c r="H4" s="35"/>
      <c r="I4" s="157"/>
      <c r="J4" s="126"/>
      <c r="K4" s="126"/>
      <c r="L4" s="126"/>
      <c r="M4" s="34"/>
      <c r="N4" s="32"/>
    </row>
    <row r="5" spans="1:24" s="125" customFormat="1" ht="16.5" customHeight="1">
      <c r="A5" s="31" t="s">
        <v>48</v>
      </c>
      <c r="B5" s="31">
        <v>2013</v>
      </c>
      <c r="C5" s="31">
        <v>2012</v>
      </c>
      <c r="D5" s="31">
        <v>2011</v>
      </c>
      <c r="E5" s="31">
        <v>2010</v>
      </c>
      <c r="F5" s="31">
        <v>2009</v>
      </c>
      <c r="G5" s="31">
        <v>2008</v>
      </c>
      <c r="H5" s="31">
        <v>2007</v>
      </c>
      <c r="I5" s="31">
        <v>2006</v>
      </c>
      <c r="J5" s="31">
        <v>2005</v>
      </c>
      <c r="K5" s="31">
        <v>2004</v>
      </c>
      <c r="L5" s="31">
        <v>2003</v>
      </c>
      <c r="M5" s="31">
        <v>2002</v>
      </c>
      <c r="N5" s="31">
        <v>2001</v>
      </c>
    </row>
    <row r="6" spans="1:24">
      <c r="A6" s="65" t="s">
        <v>26</v>
      </c>
      <c r="B6" s="147">
        <f t="shared" ref="B6:M6" si="0">B7+B15+B26</f>
        <v>27184</v>
      </c>
      <c r="C6" s="147">
        <f t="shared" si="0"/>
        <v>27950</v>
      </c>
      <c r="D6" s="147">
        <f t="shared" si="0"/>
        <v>28556</v>
      </c>
      <c r="E6" s="147">
        <f t="shared" si="0"/>
        <v>28896</v>
      </c>
      <c r="F6" s="147">
        <f t="shared" si="0"/>
        <v>29131</v>
      </c>
      <c r="G6" s="147">
        <f t="shared" si="0"/>
        <v>29214</v>
      </c>
      <c r="H6" s="147">
        <f t="shared" si="0"/>
        <v>29513</v>
      </c>
      <c r="I6" s="147">
        <f t="shared" si="0"/>
        <v>30137</v>
      </c>
      <c r="J6" s="147">
        <f t="shared" si="0"/>
        <v>30186</v>
      </c>
      <c r="K6" s="147">
        <f t="shared" si="0"/>
        <v>30222</v>
      </c>
      <c r="L6" s="147">
        <f t="shared" si="0"/>
        <v>30125</v>
      </c>
      <c r="M6" s="147">
        <f t="shared" si="0"/>
        <v>31146</v>
      </c>
      <c r="N6" s="147">
        <f>N7+N15</f>
        <v>17885</v>
      </c>
      <c r="O6" s="10"/>
      <c r="P6" s="10"/>
      <c r="Q6" s="10"/>
      <c r="R6" s="10"/>
      <c r="S6" s="10"/>
      <c r="T6" s="10"/>
      <c r="U6" s="10"/>
      <c r="V6" s="10"/>
      <c r="W6" s="10"/>
      <c r="X6" s="10"/>
    </row>
    <row r="7" spans="1:24" s="22" customFormat="1">
      <c r="A7" s="133" t="s">
        <v>70</v>
      </c>
      <c r="B7" s="143">
        <f t="shared" ref="B7:N7" si="1">SUM(B8:B14)</f>
        <v>18200</v>
      </c>
      <c r="C7" s="143">
        <f t="shared" si="1"/>
        <v>18633</v>
      </c>
      <c r="D7" s="143">
        <f t="shared" si="1"/>
        <v>18980</v>
      </c>
      <c r="E7" s="143">
        <f t="shared" si="1"/>
        <v>19170</v>
      </c>
      <c r="F7" s="143">
        <f t="shared" si="1"/>
        <v>19370</v>
      </c>
      <c r="G7" s="143">
        <f t="shared" si="1"/>
        <v>19479</v>
      </c>
      <c r="H7" s="143">
        <f t="shared" si="1"/>
        <v>19652</v>
      </c>
      <c r="I7" s="143">
        <f t="shared" si="1"/>
        <v>20002</v>
      </c>
      <c r="J7" s="143">
        <f t="shared" si="1"/>
        <v>20052</v>
      </c>
      <c r="K7" s="143">
        <f t="shared" si="1"/>
        <v>20112</v>
      </c>
      <c r="L7" s="143">
        <f t="shared" si="1"/>
        <v>20079</v>
      </c>
      <c r="M7" s="143">
        <f t="shared" si="1"/>
        <v>20574</v>
      </c>
      <c r="N7" s="143">
        <f t="shared" si="1"/>
        <v>12834</v>
      </c>
      <c r="O7" s="104"/>
      <c r="P7" s="104"/>
      <c r="Q7" s="104"/>
      <c r="R7" s="104"/>
      <c r="S7" s="104"/>
      <c r="T7" s="104"/>
      <c r="U7" s="104"/>
      <c r="V7" s="104"/>
      <c r="W7" s="104"/>
      <c r="X7" s="104"/>
    </row>
    <row r="8" spans="1:24">
      <c r="A8" s="196" t="s">
        <v>217</v>
      </c>
      <c r="B8" s="145">
        <v>14312</v>
      </c>
      <c r="C8" s="145">
        <v>14564</v>
      </c>
      <c r="D8" s="145">
        <v>14733</v>
      </c>
      <c r="E8" s="145">
        <v>14837</v>
      </c>
      <c r="F8" s="145">
        <v>14850</v>
      </c>
      <c r="G8" s="145">
        <v>14779</v>
      </c>
      <c r="H8" s="145">
        <v>14955</v>
      </c>
      <c r="I8" s="145">
        <v>15091</v>
      </c>
      <c r="J8" s="145">
        <v>14934</v>
      </c>
      <c r="K8" s="145">
        <v>14849</v>
      </c>
      <c r="L8" s="145">
        <v>14784</v>
      </c>
      <c r="M8" s="145">
        <v>15165</v>
      </c>
      <c r="N8" s="145">
        <v>7372</v>
      </c>
      <c r="O8" s="10"/>
      <c r="P8" s="10"/>
      <c r="Q8" s="10"/>
      <c r="R8" s="10"/>
      <c r="S8" s="10"/>
      <c r="T8" s="10"/>
      <c r="U8" s="10"/>
      <c r="V8" s="10"/>
      <c r="W8" s="10"/>
      <c r="X8" s="10"/>
    </row>
    <row r="9" spans="1:24">
      <c r="A9" s="196" t="s">
        <v>349</v>
      </c>
      <c r="B9" s="145">
        <v>2494</v>
      </c>
      <c r="C9" s="145">
        <v>2594</v>
      </c>
      <c r="D9" s="145">
        <v>2721</v>
      </c>
      <c r="E9" s="145">
        <v>2778</v>
      </c>
      <c r="F9" s="145">
        <v>2855</v>
      </c>
      <c r="G9" s="145">
        <v>2995</v>
      </c>
      <c r="H9" s="145">
        <v>3009</v>
      </c>
      <c r="I9" s="145">
        <v>3172</v>
      </c>
      <c r="J9" s="145">
        <v>3293</v>
      </c>
      <c r="K9" s="145">
        <v>3406</v>
      </c>
      <c r="L9" s="145">
        <v>3420</v>
      </c>
      <c r="M9" s="145">
        <v>3502</v>
      </c>
      <c r="N9" s="145">
        <v>3531</v>
      </c>
      <c r="O9" s="10"/>
      <c r="P9" s="10"/>
      <c r="Q9" s="10"/>
      <c r="R9" s="10"/>
      <c r="S9" s="10"/>
      <c r="T9" s="10"/>
      <c r="U9" s="10"/>
      <c r="V9" s="10"/>
      <c r="W9" s="10"/>
      <c r="X9" s="10"/>
    </row>
    <row r="10" spans="1:24">
      <c r="A10" s="196" t="s">
        <v>350</v>
      </c>
      <c r="B10" s="145">
        <v>77</v>
      </c>
      <c r="C10" s="145">
        <v>85</v>
      </c>
      <c r="D10" s="145">
        <v>79</v>
      </c>
      <c r="E10" s="145">
        <v>84</v>
      </c>
      <c r="F10" s="145">
        <v>91</v>
      </c>
      <c r="G10" s="145">
        <v>89</v>
      </c>
      <c r="H10" s="145">
        <v>82</v>
      </c>
      <c r="I10" s="145">
        <v>84</v>
      </c>
      <c r="J10" s="145">
        <v>91</v>
      </c>
      <c r="K10" s="145">
        <v>84</v>
      </c>
      <c r="L10" s="145">
        <v>84</v>
      </c>
      <c r="M10" s="145">
        <v>86</v>
      </c>
      <c r="N10" s="145">
        <v>83</v>
      </c>
      <c r="O10" s="10"/>
      <c r="P10" s="10"/>
      <c r="Q10" s="10"/>
      <c r="R10" s="10"/>
      <c r="S10" s="10"/>
      <c r="T10" s="10"/>
      <c r="U10" s="10"/>
      <c r="V10" s="10"/>
      <c r="W10" s="10"/>
      <c r="X10" s="10"/>
    </row>
    <row r="11" spans="1:24" ht="21" customHeight="1">
      <c r="A11" s="199" t="s">
        <v>351</v>
      </c>
      <c r="B11" s="145">
        <v>28</v>
      </c>
      <c r="C11" s="145">
        <v>26</v>
      </c>
      <c r="D11" s="145">
        <v>26</v>
      </c>
      <c r="E11" s="145">
        <v>25</v>
      </c>
      <c r="F11" s="145">
        <v>30</v>
      </c>
      <c r="G11" s="145">
        <v>27</v>
      </c>
      <c r="H11" s="145">
        <v>28</v>
      </c>
      <c r="I11" s="145">
        <v>30</v>
      </c>
      <c r="J11" s="145">
        <v>32</v>
      </c>
      <c r="K11" s="145">
        <v>28</v>
      </c>
      <c r="L11" s="145">
        <v>32</v>
      </c>
      <c r="M11" s="145">
        <v>36</v>
      </c>
      <c r="N11" s="145">
        <v>39</v>
      </c>
      <c r="O11" s="10"/>
      <c r="P11" s="10"/>
      <c r="Q11" s="10"/>
      <c r="R11" s="10"/>
      <c r="S11" s="10"/>
      <c r="T11" s="10"/>
      <c r="U11" s="10"/>
      <c r="V11" s="10"/>
      <c r="W11" s="10"/>
      <c r="X11" s="10"/>
    </row>
    <row r="12" spans="1:24">
      <c r="A12" s="196" t="s">
        <v>355</v>
      </c>
      <c r="B12" s="145">
        <v>1175</v>
      </c>
      <c r="C12" s="145">
        <v>1242</v>
      </c>
      <c r="D12" s="145">
        <v>1302</v>
      </c>
      <c r="E12" s="145">
        <v>1320</v>
      </c>
      <c r="F12" s="145">
        <v>1410</v>
      </c>
      <c r="G12" s="145">
        <v>1448</v>
      </c>
      <c r="H12" s="145">
        <v>1442</v>
      </c>
      <c r="I12" s="145">
        <v>1493</v>
      </c>
      <c r="J12" s="145">
        <v>1565</v>
      </c>
      <c r="K12" s="145">
        <v>1616</v>
      </c>
      <c r="L12" s="145">
        <v>1628</v>
      </c>
      <c r="M12" s="145">
        <v>1639</v>
      </c>
      <c r="N12" s="145">
        <v>1657</v>
      </c>
      <c r="O12" s="10"/>
      <c r="P12" s="10"/>
      <c r="Q12" s="10"/>
      <c r="R12" s="10"/>
      <c r="S12" s="10"/>
      <c r="T12" s="10"/>
      <c r="U12" s="10"/>
      <c r="V12" s="10"/>
      <c r="W12" s="10"/>
      <c r="X12" s="10"/>
    </row>
    <row r="13" spans="1:24" ht="21" customHeight="1">
      <c r="A13" s="199" t="s">
        <v>356</v>
      </c>
      <c r="B13" s="145">
        <v>108</v>
      </c>
      <c r="C13" s="145">
        <v>116</v>
      </c>
      <c r="D13" s="145">
        <v>112</v>
      </c>
      <c r="E13" s="145">
        <v>119</v>
      </c>
      <c r="F13" s="145">
        <v>128</v>
      </c>
      <c r="G13" s="145">
        <v>134</v>
      </c>
      <c r="H13" s="145">
        <v>129</v>
      </c>
      <c r="I13" s="145">
        <v>125</v>
      </c>
      <c r="J13" s="145">
        <v>131</v>
      </c>
      <c r="K13" s="145">
        <v>124</v>
      </c>
      <c r="L13" s="145">
        <v>129</v>
      </c>
      <c r="M13" s="145">
        <v>142</v>
      </c>
      <c r="N13" s="145">
        <v>147</v>
      </c>
    </row>
    <row r="14" spans="1:24">
      <c r="A14" s="196" t="s">
        <v>357</v>
      </c>
      <c r="B14" s="145">
        <v>6</v>
      </c>
      <c r="C14" s="145">
        <v>6</v>
      </c>
      <c r="D14" s="145">
        <v>7</v>
      </c>
      <c r="E14" s="145">
        <v>7</v>
      </c>
      <c r="F14" s="145">
        <v>6</v>
      </c>
      <c r="G14" s="145">
        <v>7</v>
      </c>
      <c r="H14" s="145">
        <v>7</v>
      </c>
      <c r="I14" s="145">
        <v>7</v>
      </c>
      <c r="J14" s="145">
        <v>6</v>
      </c>
      <c r="K14" s="145">
        <v>5</v>
      </c>
      <c r="L14" s="145">
        <v>2</v>
      </c>
      <c r="M14" s="145">
        <v>4</v>
      </c>
      <c r="N14" s="145">
        <v>5</v>
      </c>
    </row>
    <row r="15" spans="1:24" s="22" customFormat="1">
      <c r="A15" s="65" t="s">
        <v>69</v>
      </c>
      <c r="B15" s="143">
        <f>SUM(B16:B25)</f>
        <v>6925</v>
      </c>
      <c r="C15" s="143">
        <f t="shared" ref="C15:D15" si="2">SUM(C16:C25)</f>
        <v>7211</v>
      </c>
      <c r="D15" s="143">
        <f t="shared" si="2"/>
        <v>7427</v>
      </c>
      <c r="E15" s="143">
        <f t="shared" ref="E15:N15" si="3">SUM(E16:E25)</f>
        <v>7592</v>
      </c>
      <c r="F15" s="143">
        <f t="shared" si="3"/>
        <v>7689</v>
      </c>
      <c r="G15" s="143">
        <f t="shared" si="3"/>
        <v>7787</v>
      </c>
      <c r="H15" s="143">
        <f t="shared" si="3"/>
        <v>7915</v>
      </c>
      <c r="I15" s="143">
        <f t="shared" si="3"/>
        <v>8148</v>
      </c>
      <c r="J15" s="143">
        <f t="shared" si="3"/>
        <v>8255</v>
      </c>
      <c r="K15" s="143">
        <f t="shared" si="3"/>
        <v>8364</v>
      </c>
      <c r="L15" s="143">
        <f t="shared" si="3"/>
        <v>8415</v>
      </c>
      <c r="M15" s="143">
        <f t="shared" si="3"/>
        <v>8791</v>
      </c>
      <c r="N15" s="143">
        <f t="shared" si="3"/>
        <v>5051</v>
      </c>
    </row>
    <row r="16" spans="1:24">
      <c r="A16" s="196" t="s">
        <v>231</v>
      </c>
      <c r="B16" s="145">
        <v>4013</v>
      </c>
      <c r="C16" s="145">
        <v>4137</v>
      </c>
      <c r="D16" s="145">
        <v>4260</v>
      </c>
      <c r="E16" s="145">
        <v>4307</v>
      </c>
      <c r="F16" s="145">
        <v>4352</v>
      </c>
      <c r="G16" s="145">
        <v>4334</v>
      </c>
      <c r="H16" s="145">
        <v>4377</v>
      </c>
      <c r="I16" s="145">
        <v>4520</v>
      </c>
      <c r="J16" s="145">
        <v>4556</v>
      </c>
      <c r="K16" s="145">
        <v>4505</v>
      </c>
      <c r="L16" s="145">
        <v>4535</v>
      </c>
      <c r="M16" s="145">
        <v>4880</v>
      </c>
      <c r="N16" s="145">
        <v>1101</v>
      </c>
      <c r="O16" s="10"/>
      <c r="P16" s="10"/>
      <c r="Q16" s="10"/>
      <c r="R16" s="10"/>
      <c r="S16" s="10"/>
      <c r="T16" s="10"/>
      <c r="U16" s="10"/>
      <c r="V16" s="10"/>
      <c r="W16" s="10"/>
      <c r="X16" s="10"/>
    </row>
    <row r="17" spans="1:24">
      <c r="A17" s="196" t="s">
        <v>358</v>
      </c>
      <c r="B17" s="145">
        <v>2134</v>
      </c>
      <c r="C17" s="145">
        <v>2245</v>
      </c>
      <c r="D17" s="145">
        <v>2324</v>
      </c>
      <c r="E17" s="145">
        <v>2409</v>
      </c>
      <c r="F17" s="145">
        <v>2448</v>
      </c>
      <c r="G17" s="145">
        <v>2533</v>
      </c>
      <c r="H17" s="145">
        <v>2591</v>
      </c>
      <c r="I17" s="145">
        <v>2691</v>
      </c>
      <c r="J17" s="145">
        <v>2736</v>
      </c>
      <c r="K17" s="145">
        <v>2836</v>
      </c>
      <c r="L17" s="145">
        <v>2852</v>
      </c>
      <c r="M17" s="145">
        <v>2879</v>
      </c>
      <c r="N17" s="145">
        <v>2915</v>
      </c>
      <c r="O17" s="10"/>
      <c r="P17" s="10"/>
      <c r="Q17" s="10"/>
      <c r="R17" s="10"/>
      <c r="S17" s="10"/>
      <c r="T17" s="10"/>
      <c r="U17" s="10"/>
      <c r="V17" s="10"/>
      <c r="W17" s="10"/>
      <c r="X17" s="10"/>
    </row>
    <row r="18" spans="1:24">
      <c r="A18" s="196" t="s">
        <v>222</v>
      </c>
      <c r="B18" s="145">
        <v>394</v>
      </c>
      <c r="C18" s="145">
        <v>422</v>
      </c>
      <c r="D18" s="145">
        <v>429</v>
      </c>
      <c r="E18" s="145">
        <v>449</v>
      </c>
      <c r="F18" s="145">
        <v>448</v>
      </c>
      <c r="G18" s="145">
        <v>456</v>
      </c>
      <c r="H18" s="145">
        <v>470</v>
      </c>
      <c r="I18" s="145">
        <v>477</v>
      </c>
      <c r="J18" s="145">
        <v>498</v>
      </c>
      <c r="K18" s="145">
        <v>523</v>
      </c>
      <c r="L18" s="145">
        <v>534</v>
      </c>
      <c r="M18" s="145">
        <v>535</v>
      </c>
      <c r="N18" s="145">
        <v>551</v>
      </c>
    </row>
    <row r="19" spans="1:24" ht="21" customHeight="1">
      <c r="A19" s="199" t="s">
        <v>359</v>
      </c>
      <c r="B19" s="145">
        <v>17</v>
      </c>
      <c r="C19" s="145">
        <v>20</v>
      </c>
      <c r="D19" s="145">
        <v>21</v>
      </c>
      <c r="E19" s="145">
        <v>21</v>
      </c>
      <c r="F19" s="145">
        <v>24</v>
      </c>
      <c r="G19" s="145">
        <v>24</v>
      </c>
      <c r="H19" s="145">
        <v>19</v>
      </c>
      <c r="I19" s="145">
        <v>16</v>
      </c>
      <c r="J19" s="145">
        <v>16</v>
      </c>
      <c r="K19" s="145">
        <v>17</v>
      </c>
      <c r="L19" s="145">
        <v>16</v>
      </c>
      <c r="M19" s="145">
        <v>15</v>
      </c>
      <c r="N19" s="145">
        <v>11</v>
      </c>
    </row>
    <row r="20" spans="1:24">
      <c r="A20" s="196" t="s">
        <v>361</v>
      </c>
      <c r="B20" s="145">
        <v>2</v>
      </c>
      <c r="C20" s="145">
        <v>3</v>
      </c>
      <c r="D20" s="145">
        <v>5</v>
      </c>
      <c r="E20" s="145">
        <v>4</v>
      </c>
      <c r="F20" s="145">
        <v>5</v>
      </c>
      <c r="G20" s="145">
        <v>3</v>
      </c>
      <c r="H20" s="145">
        <v>2</v>
      </c>
      <c r="I20" s="145">
        <v>2</v>
      </c>
      <c r="J20" s="145">
        <v>3</v>
      </c>
      <c r="K20" s="145">
        <v>4</v>
      </c>
      <c r="L20" s="145">
        <v>6</v>
      </c>
      <c r="M20" s="145">
        <v>7</v>
      </c>
      <c r="N20" s="145">
        <v>5</v>
      </c>
    </row>
    <row r="21" spans="1:24" ht="21" customHeight="1">
      <c r="A21" s="199" t="s">
        <v>362</v>
      </c>
      <c r="B21" s="145">
        <v>64</v>
      </c>
      <c r="C21" s="145">
        <v>62</v>
      </c>
      <c r="D21" s="145">
        <v>56</v>
      </c>
      <c r="E21" s="145">
        <v>57</v>
      </c>
      <c r="F21" s="145">
        <v>51</v>
      </c>
      <c r="G21" s="145">
        <v>53</v>
      </c>
      <c r="H21" s="145">
        <v>54</v>
      </c>
      <c r="I21" s="145">
        <v>48</v>
      </c>
      <c r="J21" s="145">
        <v>46</v>
      </c>
      <c r="K21" s="145">
        <v>48</v>
      </c>
      <c r="L21" s="145">
        <v>48</v>
      </c>
      <c r="M21" s="145">
        <v>46</v>
      </c>
      <c r="N21" s="145">
        <v>41</v>
      </c>
      <c r="O21" s="10"/>
      <c r="P21" s="10"/>
      <c r="Q21" s="10"/>
      <c r="R21" s="10"/>
      <c r="S21" s="10"/>
      <c r="T21" s="10"/>
      <c r="U21" s="10"/>
      <c r="V21" s="10"/>
      <c r="W21" s="10"/>
      <c r="X21" s="10"/>
    </row>
    <row r="22" spans="1:24" ht="21" customHeight="1">
      <c r="A22" s="199" t="s">
        <v>360</v>
      </c>
      <c r="B22" s="145">
        <v>281</v>
      </c>
      <c r="C22" s="145">
        <v>298</v>
      </c>
      <c r="D22" s="145">
        <v>309</v>
      </c>
      <c r="E22" s="145">
        <v>325</v>
      </c>
      <c r="F22" s="145">
        <v>336</v>
      </c>
      <c r="G22" s="145">
        <v>356</v>
      </c>
      <c r="H22" s="145">
        <v>372</v>
      </c>
      <c r="I22" s="145">
        <v>386</v>
      </c>
      <c r="J22" s="145">
        <v>391</v>
      </c>
      <c r="K22" s="145">
        <v>420</v>
      </c>
      <c r="L22" s="145">
        <v>409</v>
      </c>
      <c r="M22" s="145">
        <v>418</v>
      </c>
      <c r="N22" s="145">
        <v>416</v>
      </c>
      <c r="O22" s="10"/>
      <c r="P22" s="10"/>
      <c r="Q22" s="10"/>
      <c r="R22" s="10"/>
      <c r="S22" s="10"/>
      <c r="T22" s="10"/>
      <c r="U22" s="10"/>
      <c r="V22" s="10"/>
      <c r="W22" s="10"/>
      <c r="X22" s="10"/>
    </row>
    <row r="23" spans="1:24" ht="21" customHeight="1">
      <c r="A23" s="199" t="s">
        <v>354</v>
      </c>
      <c r="B23" s="145">
        <v>7</v>
      </c>
      <c r="C23" s="145">
        <v>8</v>
      </c>
      <c r="D23" s="145">
        <v>7</v>
      </c>
      <c r="E23" s="145">
        <v>6</v>
      </c>
      <c r="F23" s="145">
        <v>6</v>
      </c>
      <c r="G23" s="145">
        <v>6</v>
      </c>
      <c r="H23" s="145">
        <v>7</v>
      </c>
      <c r="I23" s="145">
        <v>5</v>
      </c>
      <c r="J23" s="145">
        <v>6</v>
      </c>
      <c r="K23" s="145">
        <v>6</v>
      </c>
      <c r="L23" s="145">
        <v>8</v>
      </c>
      <c r="M23" s="145">
        <v>4</v>
      </c>
      <c r="N23" s="145">
        <v>4</v>
      </c>
      <c r="O23" s="10"/>
      <c r="P23" s="10"/>
      <c r="Q23" s="10"/>
      <c r="R23" s="10"/>
      <c r="S23" s="10"/>
      <c r="T23" s="10"/>
      <c r="U23" s="10"/>
      <c r="V23" s="10"/>
      <c r="W23" s="10"/>
      <c r="X23" s="10"/>
    </row>
    <row r="24" spans="1:24" ht="21" customHeight="1">
      <c r="A24" s="199" t="s">
        <v>353</v>
      </c>
      <c r="B24" s="145">
        <v>13</v>
      </c>
      <c r="C24" s="145">
        <v>16</v>
      </c>
      <c r="D24" s="145">
        <v>16</v>
      </c>
      <c r="E24" s="145">
        <v>14</v>
      </c>
      <c r="F24" s="145">
        <v>19</v>
      </c>
      <c r="G24" s="145">
        <v>22</v>
      </c>
      <c r="H24" s="145">
        <v>23</v>
      </c>
      <c r="I24" s="145">
        <v>3</v>
      </c>
      <c r="J24" s="145">
        <v>3</v>
      </c>
      <c r="K24" s="145">
        <v>5</v>
      </c>
      <c r="L24" s="145">
        <v>7</v>
      </c>
      <c r="M24" s="145">
        <v>7</v>
      </c>
      <c r="N24" s="145">
        <v>7</v>
      </c>
      <c r="O24" s="10"/>
      <c r="P24" s="10"/>
      <c r="Q24" s="10"/>
      <c r="R24" s="10"/>
      <c r="S24" s="10"/>
      <c r="T24" s="10"/>
      <c r="U24" s="10"/>
      <c r="V24" s="10"/>
      <c r="W24" s="10"/>
      <c r="X24" s="10"/>
    </row>
    <row r="25" spans="1:24">
      <c r="A25" s="196" t="s">
        <v>352</v>
      </c>
      <c r="B25" s="145">
        <v>0</v>
      </c>
      <c r="C25" s="145">
        <v>0</v>
      </c>
      <c r="D25" s="145">
        <v>0</v>
      </c>
      <c r="E25" s="145">
        <v>0</v>
      </c>
      <c r="F25" s="145">
        <v>0</v>
      </c>
      <c r="G25" s="145">
        <v>0</v>
      </c>
      <c r="H25" s="145">
        <v>0</v>
      </c>
      <c r="I25" s="145">
        <v>0</v>
      </c>
      <c r="J25" s="145">
        <v>0</v>
      </c>
      <c r="K25" s="145">
        <v>0</v>
      </c>
      <c r="L25" s="145">
        <v>0</v>
      </c>
      <c r="M25" s="145">
        <v>0</v>
      </c>
      <c r="N25" s="145">
        <v>0</v>
      </c>
      <c r="O25" s="10"/>
      <c r="P25" s="10"/>
      <c r="Q25" s="10"/>
      <c r="R25" s="10"/>
      <c r="S25" s="10"/>
      <c r="T25" s="10"/>
      <c r="U25" s="10"/>
      <c r="V25" s="10"/>
      <c r="W25" s="10"/>
      <c r="X25" s="10"/>
    </row>
    <row r="26" spans="1:24" s="22" customFormat="1">
      <c r="A26" s="130" t="s">
        <v>143</v>
      </c>
      <c r="B26" s="142">
        <v>2059</v>
      </c>
      <c r="C26" s="142">
        <v>2106</v>
      </c>
      <c r="D26" s="142">
        <v>2149</v>
      </c>
      <c r="E26" s="142">
        <v>2134</v>
      </c>
      <c r="F26" s="142">
        <v>2072</v>
      </c>
      <c r="G26" s="142">
        <v>1948</v>
      </c>
      <c r="H26" s="142">
        <v>1946</v>
      </c>
      <c r="I26" s="142">
        <v>1987</v>
      </c>
      <c r="J26" s="142">
        <v>1879</v>
      </c>
      <c r="K26" s="142">
        <v>1746</v>
      </c>
      <c r="L26" s="142">
        <v>1631</v>
      </c>
      <c r="M26" s="142">
        <v>1781</v>
      </c>
      <c r="N26" s="156" t="s">
        <v>53</v>
      </c>
    </row>
    <row r="27" spans="1:24" s="22" customFormat="1">
      <c r="A27" s="138"/>
      <c r="B27" s="138"/>
      <c r="C27" s="138"/>
      <c r="D27" s="138"/>
      <c r="E27" s="138"/>
      <c r="F27" s="138"/>
      <c r="G27" s="138"/>
      <c r="H27" s="141"/>
      <c r="I27" s="141"/>
      <c r="J27" s="141"/>
      <c r="K27" s="141"/>
      <c r="L27" s="141"/>
      <c r="M27" s="141"/>
      <c r="N27" s="155"/>
    </row>
    <row r="28" spans="1:24" ht="11.25" customHeight="1">
      <c r="A28" s="12" t="s">
        <v>74</v>
      </c>
      <c r="B28" s="12"/>
      <c r="C28" s="12"/>
      <c r="D28" s="12"/>
      <c r="E28" s="12"/>
      <c r="F28" s="12"/>
      <c r="G28" s="12"/>
      <c r="H28" s="154"/>
      <c r="I28" s="154"/>
      <c r="J28" s="153"/>
      <c r="K28" s="153"/>
      <c r="L28" s="153"/>
      <c r="M28" s="153"/>
      <c r="N28" s="152"/>
      <c r="O28" s="10"/>
      <c r="P28" s="10"/>
      <c r="Q28" s="10"/>
      <c r="R28" s="10"/>
      <c r="S28" s="10"/>
      <c r="T28" s="10"/>
      <c r="U28" s="10"/>
      <c r="V28" s="10"/>
      <c r="W28" s="10"/>
    </row>
    <row r="29" spans="1:24" s="3" customFormat="1" ht="11.25" customHeight="1">
      <c r="A29" s="6" t="s">
        <v>163</v>
      </c>
      <c r="B29" s="6"/>
      <c r="C29" s="6"/>
      <c r="D29" s="6"/>
      <c r="E29" s="6"/>
      <c r="F29" s="6"/>
      <c r="G29" s="6"/>
      <c r="H29" s="5"/>
      <c r="I29" s="13"/>
      <c r="K29" s="13"/>
    </row>
    <row r="30" spans="1:24" s="3" customFormat="1" ht="11.25" customHeight="1">
      <c r="A30" s="6" t="s">
        <v>52</v>
      </c>
      <c r="B30" s="6"/>
      <c r="C30" s="6"/>
      <c r="D30" s="6"/>
      <c r="E30" s="6"/>
      <c r="F30" s="6"/>
      <c r="G30" s="6"/>
      <c r="H30" s="5"/>
      <c r="I30" s="13"/>
      <c r="K30" s="13"/>
    </row>
    <row r="31" spans="1:24">
      <c r="A31" s="6" t="s">
        <v>73</v>
      </c>
      <c r="B31" s="6"/>
      <c r="C31" s="6"/>
      <c r="D31" s="6"/>
      <c r="E31" s="6"/>
      <c r="F31" s="6"/>
      <c r="M31" s="10"/>
      <c r="N31" s="10"/>
      <c r="O31" s="10"/>
      <c r="P31" s="10"/>
      <c r="Q31" s="10"/>
      <c r="R31" s="10"/>
      <c r="S31" s="10"/>
      <c r="T31" s="10"/>
      <c r="U31" s="10"/>
      <c r="V31" s="10"/>
      <c r="W31" s="10"/>
    </row>
    <row r="32" spans="1:24">
      <c r="M32" s="10"/>
      <c r="N32" s="10"/>
      <c r="O32" s="10"/>
      <c r="P32" s="10"/>
      <c r="Q32" s="10"/>
      <c r="R32" s="10"/>
      <c r="S32" s="10"/>
      <c r="T32" s="10"/>
      <c r="U32" s="10"/>
      <c r="V32" s="10"/>
      <c r="W32" s="10"/>
    </row>
    <row r="33" spans="13:23">
      <c r="M33" s="10"/>
      <c r="N33" s="10"/>
      <c r="O33" s="10"/>
      <c r="P33" s="10"/>
      <c r="Q33" s="10"/>
      <c r="R33" s="10"/>
      <c r="S33" s="10"/>
      <c r="T33" s="10"/>
      <c r="U33" s="10"/>
      <c r="V33" s="10"/>
      <c r="W33" s="10"/>
    </row>
    <row r="34" spans="13:23">
      <c r="M34" s="10"/>
      <c r="N34" s="10"/>
      <c r="O34" s="10"/>
      <c r="P34" s="10"/>
      <c r="Q34" s="10"/>
      <c r="R34" s="10"/>
      <c r="S34" s="10"/>
      <c r="T34" s="10"/>
      <c r="U34" s="10"/>
      <c r="V34" s="10"/>
      <c r="W34" s="10"/>
    </row>
    <row r="35" spans="13:23">
      <c r="M35" s="10"/>
      <c r="N35" s="10"/>
      <c r="O35" s="10"/>
      <c r="P35" s="10"/>
      <c r="Q35" s="10"/>
      <c r="R35" s="10"/>
      <c r="S35" s="10"/>
      <c r="T35" s="10"/>
      <c r="U35" s="10"/>
      <c r="V35" s="10"/>
      <c r="W35" s="10"/>
    </row>
    <row r="36" spans="13:23">
      <c r="M36" s="10"/>
      <c r="N36" s="10"/>
      <c r="O36" s="10"/>
      <c r="P36" s="10"/>
      <c r="Q36" s="10"/>
      <c r="R36" s="10"/>
      <c r="S36" s="10"/>
      <c r="T36" s="10"/>
      <c r="U36" s="10"/>
      <c r="V36" s="10"/>
      <c r="W36" s="10"/>
    </row>
    <row r="37" spans="13:23">
      <c r="M37" s="10"/>
      <c r="N37" s="10"/>
      <c r="O37" s="10"/>
      <c r="P37" s="10"/>
      <c r="Q37" s="10"/>
      <c r="R37" s="10"/>
      <c r="S37" s="10"/>
      <c r="T37" s="10"/>
      <c r="U37" s="10"/>
      <c r="V37" s="10"/>
      <c r="W37" s="10"/>
    </row>
    <row r="38" spans="13:23">
      <c r="M38" s="10"/>
      <c r="N38" s="10"/>
      <c r="O38" s="10"/>
      <c r="P38" s="10"/>
      <c r="Q38" s="10"/>
      <c r="R38" s="10"/>
      <c r="S38" s="10"/>
      <c r="T38" s="10"/>
      <c r="U38" s="10"/>
      <c r="V38" s="10"/>
      <c r="W38" s="10"/>
    </row>
    <row r="39" spans="13:23">
      <c r="M39" s="10"/>
      <c r="N39" s="10"/>
      <c r="O39" s="10"/>
      <c r="P39" s="10"/>
      <c r="Q39" s="10"/>
      <c r="R39" s="10"/>
      <c r="S39" s="10"/>
      <c r="T39" s="10"/>
      <c r="U39" s="10"/>
      <c r="V39" s="10"/>
      <c r="W39" s="10"/>
    </row>
    <row r="40" spans="13:23">
      <c r="M40" s="10"/>
      <c r="N40" s="10"/>
      <c r="O40" s="10"/>
      <c r="P40" s="10"/>
      <c r="Q40" s="10"/>
      <c r="R40" s="10"/>
      <c r="S40" s="10"/>
      <c r="T40" s="10"/>
      <c r="U40" s="10"/>
      <c r="V40" s="10"/>
      <c r="W40" s="10"/>
    </row>
    <row r="41" spans="13:23">
      <c r="M41" s="10"/>
      <c r="N41" s="10"/>
      <c r="O41" s="10"/>
      <c r="P41" s="10"/>
      <c r="Q41" s="10"/>
      <c r="R41" s="10"/>
      <c r="S41" s="10"/>
      <c r="T41" s="10"/>
      <c r="U41" s="10"/>
      <c r="V41" s="10"/>
      <c r="W41" s="10"/>
    </row>
    <row r="42" spans="13:23">
      <c r="M42" s="10"/>
      <c r="N42" s="10"/>
      <c r="O42" s="10"/>
      <c r="P42" s="10"/>
      <c r="Q42" s="10"/>
      <c r="R42" s="10"/>
      <c r="S42" s="10"/>
      <c r="T42" s="10"/>
      <c r="U42" s="10"/>
      <c r="V42" s="10"/>
      <c r="W42" s="10"/>
    </row>
    <row r="43" spans="13:23">
      <c r="M43" s="10"/>
      <c r="N43" s="10"/>
      <c r="O43" s="10"/>
      <c r="P43" s="10"/>
      <c r="Q43" s="10"/>
      <c r="R43" s="10"/>
      <c r="S43" s="10"/>
      <c r="T43" s="10"/>
      <c r="U43" s="10"/>
      <c r="V43" s="10"/>
      <c r="W43" s="10"/>
    </row>
    <row r="44" spans="13:23">
      <c r="M44" s="10"/>
      <c r="N44" s="10"/>
      <c r="O44" s="10"/>
      <c r="P44" s="10"/>
      <c r="Q44" s="10"/>
      <c r="R44" s="10"/>
      <c r="S44" s="10"/>
      <c r="T44" s="10"/>
      <c r="U44" s="10"/>
      <c r="V44" s="10"/>
      <c r="W44" s="10"/>
    </row>
    <row r="46" spans="13:23">
      <c r="M46" s="10"/>
    </row>
    <row r="47" spans="13:23">
      <c r="M47" s="10"/>
      <c r="N47" s="10"/>
      <c r="O47" s="10"/>
      <c r="P47" s="10"/>
      <c r="Q47" s="10"/>
      <c r="R47" s="10"/>
      <c r="S47" s="10"/>
      <c r="T47" s="10"/>
      <c r="U47" s="10"/>
      <c r="V47" s="10"/>
      <c r="W47" s="10"/>
    </row>
    <row r="48" spans="13:23">
      <c r="M48" s="10"/>
      <c r="N48" s="10"/>
      <c r="O48" s="10"/>
      <c r="P48" s="10"/>
      <c r="Q48" s="10"/>
      <c r="R48" s="10"/>
      <c r="S48" s="10"/>
      <c r="T48" s="10"/>
      <c r="U48" s="10"/>
      <c r="V48" s="10"/>
      <c r="W48" s="10"/>
    </row>
    <row r="49" spans="13:23">
      <c r="M49" s="10"/>
      <c r="N49" s="10"/>
      <c r="O49" s="10"/>
      <c r="P49" s="10"/>
      <c r="Q49" s="10"/>
      <c r="R49" s="10"/>
      <c r="S49" s="10"/>
      <c r="T49" s="10"/>
      <c r="U49" s="10"/>
      <c r="V49" s="10"/>
      <c r="W49" s="10"/>
    </row>
  </sheetData>
  <pageMargins left="0.7" right="0.46" top="0.75" bottom="0.75" header="0.3" footer="0.3"/>
  <pageSetup scale="94" firstPageNumber="12" orientation="portrait" useFirstPageNumber="1" verticalDpi="597" r:id="rId1"/>
  <headerFooter>
    <oddFooter>&amp;C&amp;P of 31</oddFooter>
  </headerFooter>
  <ignoredErrors>
    <ignoredError sqref="B15:J1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41</vt:i4>
      </vt:variant>
    </vt:vector>
  </HeadingPairs>
  <TitlesOfParts>
    <vt:vector size="66" baseType="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12a</vt:lpstr>
      <vt:lpstr>Table 13</vt:lpstr>
      <vt:lpstr>Table 13a</vt:lpstr>
      <vt:lpstr>Table 14</vt:lpstr>
      <vt:lpstr>Table 15</vt:lpstr>
      <vt:lpstr>Table 16</vt:lpstr>
      <vt:lpstr>Table 17</vt:lpstr>
      <vt:lpstr>Table 18</vt:lpstr>
      <vt:lpstr>Table 19</vt:lpstr>
      <vt:lpstr>Table 20</vt:lpstr>
      <vt:lpstr>Table 21</vt:lpstr>
      <vt:lpstr>Table 22</vt:lpstr>
      <vt:lpstr>'Table 5'!\S</vt:lpstr>
      <vt:lpstr>'Table 9'!\S</vt:lpstr>
      <vt:lpstr>ESTIMATED_ACTIVE_WOMEN_AIRMEN_CERTIFICATES_HELD</vt:lpstr>
      <vt:lpstr>ForTable4</vt:lpstr>
      <vt:lpstr>NOTES!Print_Area</vt:lpstr>
      <vt:lpstr>'Table 1'!Print_Area</vt:lpstr>
      <vt:lpstr>'Table 10'!Print_Area</vt:lpstr>
      <vt:lpstr>'Table 11'!Print_Area</vt:lpstr>
      <vt:lpstr>'Table 12'!Print_Area</vt:lpstr>
      <vt:lpstr>'Table 12a'!Print_Area</vt:lpstr>
      <vt:lpstr>'Table 13'!Print_Area</vt:lpstr>
      <vt:lpstr>'Table 13a'!Print_Area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14'!Print_Titles</vt:lpstr>
      <vt:lpstr>'Table 15'!Print_Titles</vt:lpstr>
      <vt:lpstr>'Table 3'!Print_Titles</vt:lpstr>
      <vt:lpstr>'Table 4'!Print_Titles</vt:lpstr>
      <vt:lpstr>'Table 5'!Print_Titles</vt:lpstr>
      <vt:lpstr>'Table 6'!Print_Titles</vt:lpstr>
      <vt:lpstr>'Table 7'!Print_Titles</vt:lpstr>
      <vt:lpstr>'Table 9'!Print_Titles</vt:lpstr>
      <vt:lpstr>SPACE</vt:lpstr>
      <vt:lpstr>TABLE_2</vt:lpstr>
      <vt:lpstr>Table4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2013 ACTIVE CIVIL AIRMEN STATISTICS</dc:title>
  <dc:creator>H. Anna Barlett | 202-267-4070 | Anna.Barlett@faa.gov</dc:creator>
  <cp:lastModifiedBy>Barlett, Anna (FAA)</cp:lastModifiedBy>
  <cp:lastPrinted>2015-05-15T15:40:46Z</cp:lastPrinted>
  <dcterms:created xsi:type="dcterms:W3CDTF">2011-04-13T17:06:47Z</dcterms:created>
  <dcterms:modified xsi:type="dcterms:W3CDTF">2015-05-15T16:09:07Z</dcterms:modified>
</cp:coreProperties>
</file>