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na Barlett\Documents\Airmen Stats\Airmen Stats 2017\"/>
    </mc:Choice>
  </mc:AlternateContent>
  <bookViews>
    <workbookView xWindow="120" yWindow="192" windowWidth="15240" windowHeight="8232" tabRatio="868" activeTab="1"/>
  </bookViews>
  <sheets>
    <sheet name="NOTES" sheetId="17" r:id="rId1"/>
    <sheet name="Table 1" sheetId="4" r:id="rId2"/>
    <sheet name="Table 2" sheetId="3" r:id="rId3"/>
    <sheet name="Table 3" sheetId="7" r:id="rId4"/>
    <sheet name="Table 4" sheetId="8" r:id="rId5"/>
    <sheet name="Table 5" sheetId="12" r:id="rId6"/>
    <sheet name="Table 6" sheetId="13" r:id="rId7"/>
    <sheet name="Table 7" sheetId="10" r:id="rId8"/>
    <sheet name="Table 8" sheetId="11" r:id="rId9"/>
    <sheet name="Table 9" sheetId="9" r:id="rId10"/>
    <sheet name="Table 10" sheetId="5" r:id="rId11"/>
    <sheet name="Table 11" sheetId="6" r:id="rId12"/>
    <sheet name="Table 12" sheetId="25" r:id="rId13"/>
    <sheet name="Table 12a" sheetId="26" r:id="rId14"/>
    <sheet name="Table 13" sheetId="27" r:id="rId15"/>
    <sheet name="Table 13a" sheetId="28" r:id="rId16"/>
    <sheet name="Table 14" sheetId="15" r:id="rId17"/>
    <sheet name="Table 15" sheetId="16" r:id="rId18"/>
    <sheet name="Table 16" sheetId="18" r:id="rId19"/>
    <sheet name="Table 17" sheetId="19" r:id="rId20"/>
    <sheet name="Table 18" sheetId="20" r:id="rId21"/>
    <sheet name="Table 19" sheetId="21" r:id="rId22"/>
    <sheet name="Table 20" sheetId="22" r:id="rId23"/>
    <sheet name="Table 21" sheetId="23" r:id="rId24"/>
    <sheet name="Table 22" sheetId="24" r:id="rId25"/>
  </sheets>
  <externalReferences>
    <externalReference r:id="rId26"/>
  </externalReferences>
  <definedNames>
    <definedName name="\S" localSheetId="0">'[1]Table 10'!#REF!</definedName>
    <definedName name="\S" localSheetId="16">'Table 14'!#REF!</definedName>
    <definedName name="\S" localSheetId="17">'Table 15'!#REF!</definedName>
    <definedName name="\S" localSheetId="5">'Table 5'!$J$2</definedName>
    <definedName name="\S" localSheetId="6">'Table 6'!#REF!</definedName>
    <definedName name="\S" localSheetId="9">'Table 9'!$O$2</definedName>
    <definedName name="\S">'Table 10'!#REF!</definedName>
    <definedName name="_5" localSheetId="0">'[1]Table 6'!#REF!</definedName>
    <definedName name="_5">'Table 6'!#REF!</definedName>
    <definedName name="aGE" localSheetId="0">#REF!</definedName>
    <definedName name="aGE">#REF!</definedName>
    <definedName name="AgeW">#REF!</definedName>
    <definedName name="APR2OR" localSheetId="24">#REF!</definedName>
    <definedName name="APR2OR">#REF!</definedName>
    <definedName name="APR2RE" localSheetId="24">#REF!</definedName>
    <definedName name="APR2RE">#REF!</definedName>
    <definedName name="APROR" localSheetId="24">#REF!</definedName>
    <definedName name="APROR">#REF!</definedName>
    <definedName name="APRRE" localSheetId="24">#REF!</definedName>
    <definedName name="APRRE">#REF!</definedName>
    <definedName name="AUGOR" localSheetId="24">#REF!</definedName>
    <definedName name="AUGOR">#REF!</definedName>
    <definedName name="AUGRE" localSheetId="24">#REF!</definedName>
    <definedName name="AUGRE">#REF!</definedName>
    <definedName name="AvAgeW2010">#REF!</definedName>
    <definedName name="AveAGE">#REF!</definedName>
    <definedName name="AveAge2">#REF!</definedName>
    <definedName name="AveAge2W">#REF!</definedName>
    <definedName name="AveAgeW">#REF!</definedName>
    <definedName name="CERT">#REF!</definedName>
    <definedName name="DECOR" localSheetId="24">#REF!</definedName>
    <definedName name="DECOR">#REF!</definedName>
    <definedName name="DECRE" localSheetId="24">#REF!</definedName>
    <definedName name="DECRE">#REF!</definedName>
    <definedName name="ESTIMATED_ACTIVE_WOMEN_AIRMEN_CERTIFICATES_HELD">'Table 2'!$A$2</definedName>
    <definedName name="FEB2OR" localSheetId="24">#REF!</definedName>
    <definedName name="FEB2OR">#REF!</definedName>
    <definedName name="FEB2RE" localSheetId="24">#REF!</definedName>
    <definedName name="FEB2RE">#REF!</definedName>
    <definedName name="FEBOR" localSheetId="24">#REF!</definedName>
    <definedName name="FEBOR">#REF!</definedName>
    <definedName name="FEBRE" localSheetId="24">#REF!</definedName>
    <definedName name="FEBRE">#REF!</definedName>
    <definedName name="ForTable4">'Table 3'!$A$7:$B$58</definedName>
    <definedName name="FSDO" localSheetId="24">#REF!</definedName>
    <definedName name="FSDO">#REF!</definedName>
    <definedName name="InstrumentMaster" localSheetId="0">#REF!</definedName>
    <definedName name="InstrumentMaster">#REF!</definedName>
    <definedName name="JAN2OR" localSheetId="24">#REF!</definedName>
    <definedName name="JAN2OR">#REF!</definedName>
    <definedName name="JAN2RE" localSheetId="24">#REF!</definedName>
    <definedName name="JAN2RE">#REF!</definedName>
    <definedName name="JANOR" localSheetId="24">#REF!</definedName>
    <definedName name="JANOR">#REF!</definedName>
    <definedName name="JANRE" localSheetId="24">#REF!</definedName>
    <definedName name="JANRE">#REF!</definedName>
    <definedName name="JULOR" localSheetId="24">#REF!</definedName>
    <definedName name="JULOR">#REF!</definedName>
    <definedName name="JULRE" localSheetId="24">#REF!</definedName>
    <definedName name="JULRE">#REF!</definedName>
    <definedName name="JUNOR" localSheetId="24">#REF!</definedName>
    <definedName name="JUNOR">#REF!</definedName>
    <definedName name="JUNRE" localSheetId="24">#REF!</definedName>
    <definedName name="JUNRE">#REF!</definedName>
    <definedName name="MAR2OR" localSheetId="24">#REF!</definedName>
    <definedName name="MAR2OR">#REF!</definedName>
    <definedName name="MAR2RE" localSheetId="24">#REF!</definedName>
    <definedName name="MAR2RE">#REF!</definedName>
    <definedName name="MAROR" localSheetId="24">#REF!</definedName>
    <definedName name="MAROR">#REF!</definedName>
    <definedName name="MARRE" localSheetId="24">#REF!</definedName>
    <definedName name="MARRE">#REF!</definedName>
    <definedName name="Master4T1pl" localSheetId="0">#REF!</definedName>
    <definedName name="Master4T1pl">#REF!</definedName>
    <definedName name="MAYOR" localSheetId="24">#REF!</definedName>
    <definedName name="MAYOR">#REF!</definedName>
    <definedName name="MAYRE" localSheetId="24">#REF!</definedName>
    <definedName name="MAYRE">#REF!</definedName>
    <definedName name="NonPilot" localSheetId="0">#REF!</definedName>
    <definedName name="NonPilot">#REF!</definedName>
    <definedName name="NonPilotandWomen" localSheetId="0">#REF!</definedName>
    <definedName name="NonPilotandWomen">#REF!</definedName>
    <definedName name="NOVOR" localSheetId="24">#REF!</definedName>
    <definedName name="NOVOR">#REF!</definedName>
    <definedName name="NOVRE" localSheetId="24">#REF!</definedName>
    <definedName name="NOVRE">#REF!</definedName>
    <definedName name="OCTOR" localSheetId="24">#REF!</definedName>
    <definedName name="OCTOR">#REF!</definedName>
    <definedName name="OCTRE" localSheetId="24">#REF!</definedName>
    <definedName name="OCTRE">#REF!</definedName>
    <definedName name="_xlnm.Print_Area" localSheetId="0">NOTES!$A$1:$B$34</definedName>
    <definedName name="_xlnm.Print_Area" localSheetId="1">'Table 1'!$A$1:$L$48</definedName>
    <definedName name="_xlnm.Print_Area" localSheetId="10">'Table 10'!$A$1:$P$47</definedName>
    <definedName name="_xlnm.Print_Area" localSheetId="11">'Table 11'!$A$1:$F$28</definedName>
    <definedName name="_xlnm.Print_Area" localSheetId="12">'Table 12'!$A$1:$J$30</definedName>
    <definedName name="_xlnm.Print_Area" localSheetId="13">'Table 12a'!$A$1:$J$30</definedName>
    <definedName name="_xlnm.Print_Area" localSheetId="14">'Table 13'!$A$1:$J$32</definedName>
    <definedName name="_xlnm.Print_Area" localSheetId="15">'Table 13a'!$A$1:$J$23</definedName>
    <definedName name="_xlnm.Print_Area" localSheetId="16">'Table 14'!$A$1:$J$93</definedName>
    <definedName name="_xlnm.Print_Area" localSheetId="17">'Table 15'!$A$1:$J$92</definedName>
    <definedName name="_xlnm.Print_Area" localSheetId="18">'Table 16'!$A$1:$J$41</definedName>
    <definedName name="_xlnm.Print_Area" localSheetId="19">'Table 17'!$A$1:$L$46</definedName>
    <definedName name="_xlnm.Print_Area" localSheetId="20">'Table 18'!$A$1:$R$41</definedName>
    <definedName name="_xlnm.Print_Area" localSheetId="21">'Table 19'!$A$1:$I$31</definedName>
    <definedName name="_xlnm.Print_Area" localSheetId="2">'Table 2'!$A$1:$R$37</definedName>
    <definedName name="_xlnm.Print_Area" localSheetId="22">'Table 20'!$A$1:$I$37</definedName>
    <definedName name="_xlnm.Print_Area" localSheetId="23">'Table 21'!$A$1:$P$11</definedName>
    <definedName name="_xlnm.Print_Area" localSheetId="24">'Table 22'!$B$1:$M$31</definedName>
    <definedName name="_xlnm.Print_Area" localSheetId="3">'Table 3'!$A$1:$K$71</definedName>
    <definedName name="_xlnm.Print_Area" localSheetId="4">'Table 4'!$A$7:$R$75</definedName>
    <definedName name="_xlnm.Print_Area" localSheetId="5">'Table 5'!$A$7:$I$93</definedName>
    <definedName name="_xlnm.Print_Area" localSheetId="6">'Table 6'!$A$7:$I$92</definedName>
    <definedName name="_xlnm.Print_Area" localSheetId="7">'Table 7'!$A$1:$R$40</definedName>
    <definedName name="_xlnm.Print_Area" localSheetId="8">'Table 8'!$A$1:$R$31</definedName>
    <definedName name="_xlnm.Print_Area" localSheetId="9">'Table 9'!$A$1:$K$48</definedName>
    <definedName name="_xlnm.Print_Titles" localSheetId="10">'Table 10'!$1:$5</definedName>
    <definedName name="_xlnm.Print_Titles" localSheetId="16">'Table 14'!$1:$6</definedName>
    <definedName name="_xlnm.Print_Titles" localSheetId="17">'Table 15'!$1:$6</definedName>
    <definedName name="_xlnm.Print_Titles" localSheetId="3">'Table 3'!$1:$6</definedName>
    <definedName name="_xlnm.Print_Titles" localSheetId="4">'Table 4'!$1:$6</definedName>
    <definedName name="_xlnm.Print_Titles" localSheetId="5">'Table 5'!$1:$6</definedName>
    <definedName name="_xlnm.Print_Titles" localSheetId="6">'Table 6'!$1:$6</definedName>
    <definedName name="_xlnm.Print_Titles" localSheetId="7">'Table 7'!$1:$5</definedName>
    <definedName name="_xlnm.Print_Titles" localSheetId="9">'Table 9'!$1:$6</definedName>
    <definedName name="RegionCheck" localSheetId="0">#REF!</definedName>
    <definedName name="RegionCheck">#REF!</definedName>
    <definedName name="RegionContNP" localSheetId="0">#REF!</definedName>
    <definedName name="RegionContNP">#REF!</definedName>
    <definedName name="RegionControl" localSheetId="0">#REF!</definedName>
    <definedName name="RegionControl">#REF!</definedName>
    <definedName name="RegionControlNPAll" localSheetId="0">#REF!</definedName>
    <definedName name="RegionControlNPAll">#REF!</definedName>
    <definedName name="RegionControlNPW" localSheetId="0">#REF!</definedName>
    <definedName name="RegionControlNPW">#REF!</definedName>
    <definedName name="RegionControlWNP" localSheetId="0">#REF!</definedName>
    <definedName name="RegionControlWNP">#REF!</definedName>
    <definedName name="RegionWControl" localSheetId="0">#REF!</definedName>
    <definedName name="RegionWControl">#REF!</definedName>
    <definedName name="Remote" localSheetId="0">#REF!</definedName>
    <definedName name="Remote">#REF!</definedName>
    <definedName name="SEPOR" localSheetId="24">#REF!</definedName>
    <definedName name="SEPOR">#REF!</definedName>
    <definedName name="SEPRE" localSheetId="24">#REF!</definedName>
    <definedName name="SEPRE">#REF!</definedName>
    <definedName name="SPACE">'Table 5'!$J$2:$L$2</definedName>
    <definedName name="StatesRemote" localSheetId="0">#REF!</definedName>
    <definedName name="StatesRemote">#REF!</definedName>
    <definedName name="StatesTotal" localSheetId="0">#REF!</definedName>
    <definedName name="StatesTotal">#REF!</definedName>
    <definedName name="StatesWomen" localSheetId="0">#REF!</definedName>
    <definedName name="StatesWomen">#REF!</definedName>
    <definedName name="StatesWomenRemote" localSheetId="0">#REF!</definedName>
    <definedName name="StatesWomenRemote">#REF!</definedName>
    <definedName name="TABLE_2">'Table 2'!$A$1:$A$3</definedName>
    <definedName name="Table11" localSheetId="0">#REF!</definedName>
    <definedName name="Table11">#REF!</definedName>
    <definedName name="Table1718">#REF!</definedName>
    <definedName name="Table21">#REF!</definedName>
    <definedName name="Table22" localSheetId="24">#REF!</definedName>
    <definedName name="Table22">#REF!</definedName>
    <definedName name="Table4">'Table 3'!$A$7:$B$58</definedName>
    <definedName name="Women" localSheetId="0">#REF!</definedName>
    <definedName name="Women">#REF!</definedName>
    <definedName name="WomenStat" localSheetId="0">#REF!</definedName>
    <definedName name="WomenStat">#REF!</definedName>
    <definedName name="WomenStats" localSheetId="0">#REF!</definedName>
    <definedName name="WomenStats">#REF!</definedName>
  </definedNames>
  <calcPr calcId="162913"/>
</workbook>
</file>

<file path=xl/calcChain.xml><?xml version="1.0" encoding="utf-8"?>
<calcChain xmlns="http://schemas.openxmlformats.org/spreadsheetml/2006/main">
  <c r="C8" i="26" l="1"/>
  <c r="D8" i="26"/>
  <c r="E8" i="26"/>
  <c r="F8" i="26"/>
  <c r="B8" i="26" s="1"/>
  <c r="G8" i="26"/>
  <c r="H8" i="26"/>
  <c r="I8" i="26"/>
  <c r="J8" i="26"/>
  <c r="B9" i="26"/>
  <c r="B10" i="26"/>
  <c r="B11" i="26"/>
  <c r="B12" i="26"/>
  <c r="B13" i="26"/>
  <c r="B14" i="26"/>
  <c r="B15" i="26"/>
  <c r="B16" i="26"/>
  <c r="B17" i="26"/>
  <c r="B18" i="26"/>
  <c r="B19" i="26"/>
  <c r="B20" i="26"/>
  <c r="B21" i="26"/>
  <c r="B22" i="26"/>
  <c r="B23" i="26"/>
  <c r="C8" i="25"/>
  <c r="D8" i="25"/>
  <c r="E8" i="25"/>
  <c r="F8" i="25"/>
  <c r="B8" i="25" s="1"/>
  <c r="G8" i="25"/>
  <c r="H8" i="25"/>
  <c r="I8" i="25"/>
  <c r="J8" i="25"/>
  <c r="B9" i="25"/>
  <c r="B10" i="25"/>
  <c r="B11" i="25"/>
  <c r="B12" i="25"/>
  <c r="B13" i="25"/>
  <c r="B14" i="25"/>
  <c r="B15" i="25"/>
  <c r="B16" i="25"/>
  <c r="B17" i="25"/>
  <c r="B18" i="25"/>
  <c r="B19" i="25"/>
  <c r="B20" i="25"/>
  <c r="B21" i="25"/>
  <c r="B22" i="25"/>
  <c r="B23" i="25"/>
  <c r="C6" i="24" l="1"/>
  <c r="D6" i="24"/>
  <c r="E6" i="24"/>
  <c r="F6" i="24"/>
  <c r="G6" i="24"/>
  <c r="H6" i="24"/>
  <c r="I6" i="24"/>
  <c r="J6" i="24"/>
  <c r="K6" i="24"/>
  <c r="L6" i="24"/>
  <c r="M6" i="24"/>
  <c r="N6" i="24"/>
  <c r="O6" i="24"/>
  <c r="Q6" i="24"/>
  <c r="R6" i="24"/>
  <c r="S6" i="24"/>
  <c r="P18" i="24"/>
  <c r="P6" i="24" s="1"/>
  <c r="B6" i="23"/>
  <c r="C6" i="23"/>
  <c r="D6" i="23"/>
  <c r="E6" i="23"/>
  <c r="F6" i="23"/>
  <c r="G6" i="23"/>
  <c r="H6" i="23"/>
  <c r="I6" i="23"/>
  <c r="J6" i="23"/>
  <c r="K6" i="23"/>
  <c r="L6" i="23"/>
  <c r="M6" i="23"/>
  <c r="N6" i="23"/>
  <c r="O6" i="23"/>
  <c r="P6" i="23"/>
  <c r="Q6" i="23"/>
  <c r="R6" i="23"/>
  <c r="B7" i="22"/>
  <c r="C7" i="22"/>
  <c r="D7" i="22"/>
  <c r="E7" i="22"/>
  <c r="F7" i="22"/>
  <c r="G7" i="22"/>
  <c r="H7" i="22"/>
  <c r="I7" i="22"/>
  <c r="B17" i="22"/>
  <c r="C17" i="22"/>
  <c r="D17" i="22"/>
  <c r="E17" i="22"/>
  <c r="F17" i="22"/>
  <c r="G17" i="22"/>
  <c r="H17" i="22"/>
  <c r="I17" i="22"/>
  <c r="B7" i="21"/>
  <c r="C7" i="21"/>
  <c r="D7" i="21"/>
  <c r="E7" i="21"/>
  <c r="F7" i="21"/>
  <c r="G7" i="21"/>
  <c r="H7" i="21"/>
  <c r="I7" i="21"/>
  <c r="B17" i="21"/>
  <c r="C17" i="21"/>
  <c r="D17" i="21"/>
  <c r="E17" i="21"/>
  <c r="F17" i="21"/>
  <c r="G17" i="21"/>
  <c r="H17" i="21"/>
  <c r="I17" i="21"/>
  <c r="B6" i="20"/>
  <c r="C6" i="20"/>
  <c r="D6" i="20"/>
  <c r="E6" i="20"/>
  <c r="F6" i="20"/>
  <c r="G6" i="20"/>
  <c r="H6" i="20"/>
  <c r="I6" i="20"/>
  <c r="J6" i="20"/>
  <c r="K6" i="20"/>
  <c r="L6" i="20"/>
  <c r="M6" i="20"/>
  <c r="N6" i="20"/>
  <c r="O6" i="20"/>
  <c r="P6" i="20"/>
  <c r="Q6" i="20"/>
  <c r="R6" i="20"/>
  <c r="O11" i="20"/>
  <c r="O12" i="20"/>
  <c r="O13" i="20"/>
  <c r="O14" i="20"/>
  <c r="O15" i="20"/>
  <c r="O16" i="20"/>
  <c r="B18" i="20"/>
  <c r="C18" i="20"/>
  <c r="D18" i="20"/>
  <c r="E18" i="20"/>
  <c r="F18" i="20"/>
  <c r="G18" i="20"/>
  <c r="H18" i="20"/>
  <c r="I18" i="20"/>
  <c r="J18" i="20"/>
  <c r="K18" i="20"/>
  <c r="L18" i="20"/>
  <c r="M18" i="20"/>
  <c r="N18" i="20"/>
  <c r="O18" i="20"/>
  <c r="P18" i="20"/>
  <c r="Q18" i="20"/>
  <c r="R18" i="20"/>
  <c r="O21" i="20"/>
  <c r="B6" i="19"/>
  <c r="C6" i="19"/>
  <c r="D6" i="19"/>
  <c r="E6" i="19"/>
  <c r="F6" i="19"/>
  <c r="G6" i="19"/>
  <c r="H6" i="19"/>
  <c r="I6" i="19"/>
  <c r="J6" i="19"/>
  <c r="K6" i="19"/>
  <c r="L6" i="19"/>
  <c r="M6" i="19"/>
  <c r="N6" i="19"/>
  <c r="O6" i="19"/>
  <c r="P6" i="19"/>
  <c r="Q6" i="19"/>
  <c r="R6" i="19"/>
  <c r="S6" i="19"/>
  <c r="T6" i="19"/>
  <c r="U6" i="19"/>
  <c r="V6" i="19"/>
  <c r="W6" i="19"/>
  <c r="X6" i="19"/>
  <c r="Y6" i="19"/>
  <c r="Z6" i="19"/>
  <c r="AA6" i="19"/>
  <c r="AB6" i="19"/>
  <c r="AC6" i="19"/>
  <c r="AD6" i="19"/>
  <c r="AE6" i="19"/>
  <c r="AF6" i="19"/>
  <c r="AG6" i="19"/>
  <c r="AH6" i="19"/>
  <c r="AI6" i="19"/>
  <c r="AJ6" i="19"/>
  <c r="AK6" i="19"/>
  <c r="AL6" i="19"/>
  <c r="AM6" i="19"/>
  <c r="AN6" i="19"/>
  <c r="AO6" i="19"/>
  <c r="AP6" i="19"/>
  <c r="AQ6" i="19"/>
  <c r="AR6" i="19"/>
  <c r="AS6" i="19"/>
  <c r="AT6" i="19"/>
  <c r="AU6" i="19"/>
  <c r="AV6" i="19"/>
  <c r="AW6" i="19"/>
  <c r="AX6" i="19"/>
  <c r="AY6" i="19"/>
  <c r="AZ6" i="19"/>
  <c r="BA6" i="19"/>
  <c r="BB6" i="19"/>
  <c r="BC6" i="19"/>
  <c r="BD6" i="19"/>
  <c r="BE6" i="19"/>
  <c r="BF6" i="19"/>
  <c r="BG6" i="19"/>
  <c r="O8" i="19"/>
  <c r="R8" i="19"/>
  <c r="O11" i="19"/>
  <c r="R11" i="19"/>
  <c r="O12" i="19"/>
  <c r="R12" i="19"/>
  <c r="O13" i="19"/>
  <c r="R13" i="19"/>
  <c r="O14" i="19"/>
  <c r="R14" i="19"/>
  <c r="O15" i="19"/>
  <c r="R15" i="19"/>
  <c r="O16" i="19"/>
  <c r="R16" i="19"/>
  <c r="B19" i="19"/>
  <c r="C19"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AG19" i="19"/>
  <c r="AH19" i="19"/>
  <c r="AI19" i="19"/>
  <c r="AJ19" i="19"/>
  <c r="AK19" i="19"/>
  <c r="AL19" i="19"/>
  <c r="AM19" i="19"/>
  <c r="AN19" i="19"/>
  <c r="AO19" i="19"/>
  <c r="AP19" i="19"/>
  <c r="AQ19" i="19"/>
  <c r="AR19" i="19"/>
  <c r="AS19" i="19"/>
  <c r="AT19" i="19"/>
  <c r="AU19" i="19"/>
  <c r="AV19" i="19"/>
  <c r="AW19" i="19"/>
  <c r="AX19" i="19"/>
  <c r="AY19" i="19"/>
  <c r="AZ19" i="19"/>
  <c r="BA19" i="19"/>
  <c r="BB19" i="19"/>
  <c r="BC19" i="19"/>
  <c r="BD19" i="19"/>
  <c r="BE19" i="19"/>
  <c r="BF19" i="19"/>
  <c r="BG19" i="19"/>
  <c r="R20" i="19"/>
  <c r="R22" i="19"/>
  <c r="O24" i="19"/>
  <c r="R24" i="19"/>
  <c r="R25" i="19"/>
  <c r="O26" i="19"/>
  <c r="R26" i="19"/>
  <c r="O29" i="19"/>
  <c r="R29" i="19"/>
  <c r="BD45" i="19"/>
  <c r="BD46" i="19"/>
  <c r="BD47" i="19"/>
  <c r="B7" i="18"/>
  <c r="C7" i="18"/>
  <c r="D7" i="18"/>
  <c r="E7" i="18"/>
  <c r="F7" i="18"/>
  <c r="G7" i="18"/>
  <c r="H7" i="18"/>
  <c r="I7" i="18"/>
  <c r="J7" i="18"/>
  <c r="B8" i="18"/>
  <c r="C8" i="18"/>
  <c r="G8" i="18"/>
  <c r="B9" i="18"/>
  <c r="C9" i="18"/>
  <c r="G9" i="18"/>
  <c r="B10" i="18"/>
  <c r="C10" i="18"/>
  <c r="G10" i="18"/>
  <c r="B12" i="18"/>
  <c r="C12" i="18"/>
  <c r="G12" i="18"/>
  <c r="B13" i="18"/>
  <c r="C13" i="18"/>
  <c r="G13" i="18"/>
  <c r="B14" i="18"/>
  <c r="C14" i="18"/>
  <c r="G14" i="18"/>
  <c r="B15" i="18"/>
  <c r="C15" i="18"/>
  <c r="G15" i="18"/>
  <c r="B16" i="18"/>
  <c r="C16" i="18"/>
  <c r="G16" i="18"/>
  <c r="B17" i="18"/>
  <c r="C17" i="18"/>
  <c r="G17" i="18"/>
  <c r="B18" i="18"/>
  <c r="C18" i="18"/>
  <c r="G18" i="18"/>
  <c r="B19" i="18"/>
  <c r="C19" i="18"/>
  <c r="D19" i="18"/>
  <c r="E19" i="18"/>
  <c r="F19" i="18"/>
  <c r="G19" i="18"/>
  <c r="H19" i="18"/>
  <c r="I19" i="18"/>
  <c r="J19" i="18"/>
  <c r="B20" i="18"/>
  <c r="C20" i="18"/>
  <c r="G20" i="18"/>
  <c r="B21" i="18"/>
  <c r="C21" i="18"/>
  <c r="G21" i="18"/>
  <c r="B22" i="18"/>
  <c r="C22" i="18"/>
  <c r="G22" i="18"/>
  <c r="B23" i="18"/>
  <c r="C23" i="18"/>
  <c r="G23" i="18"/>
  <c r="B24" i="18"/>
  <c r="C24" i="18"/>
  <c r="G24" i="18"/>
  <c r="B25" i="18"/>
  <c r="C25" i="18"/>
  <c r="G25" i="18"/>
  <c r="B26" i="18"/>
  <c r="C26" i="18"/>
  <c r="G26" i="18"/>
  <c r="B27" i="18"/>
  <c r="C27" i="18"/>
  <c r="G27" i="18"/>
  <c r="B28" i="18"/>
  <c r="C28" i="18"/>
  <c r="G28" i="18"/>
  <c r="B29" i="18"/>
  <c r="C29" i="18"/>
  <c r="G29" i="18"/>
  <c r="D10" i="12" l="1"/>
  <c r="F10" i="12"/>
  <c r="H10" i="12"/>
  <c r="C10" i="12"/>
  <c r="G10" i="12"/>
  <c r="E10" i="12"/>
  <c r="I10" i="12"/>
  <c r="E11" i="6" l="1"/>
  <c r="C36" i="5"/>
  <c r="C32" i="5"/>
  <c r="C15" i="5"/>
  <c r="C8" i="5"/>
  <c r="C6" i="5" s="1"/>
  <c r="C15" i="11"/>
  <c r="C7" i="11"/>
  <c r="C6" i="11" s="1"/>
  <c r="C32" i="10"/>
  <c r="C15" i="10"/>
  <c r="C7" i="10"/>
  <c r="D4" i="12"/>
  <c r="C52" i="8"/>
  <c r="C40" i="8"/>
  <c r="C36" i="8"/>
  <c r="C19" i="8"/>
  <c r="C12" i="8"/>
  <c r="C15" i="3"/>
  <c r="C6" i="3"/>
  <c r="C7" i="8" l="1"/>
  <c r="C6" i="10"/>
  <c r="C19" i="4"/>
  <c r="C6" i="4"/>
  <c r="W6" i="4" l="1"/>
  <c r="V6" i="4"/>
  <c r="U6" i="4"/>
  <c r="T6" i="4"/>
  <c r="W19" i="4"/>
  <c r="V19" i="4"/>
  <c r="U19" i="4"/>
  <c r="T19" i="4"/>
  <c r="S19" i="4"/>
  <c r="S6" i="4"/>
  <c r="A4" i="16" l="1"/>
  <c r="B59" i="7" l="1"/>
  <c r="D36" i="5" l="1"/>
  <c r="D32" i="5"/>
  <c r="D15" i="5"/>
  <c r="D8" i="5"/>
  <c r="E12" i="6"/>
  <c r="D15" i="11"/>
  <c r="D7" i="11"/>
  <c r="D32" i="10"/>
  <c r="D15" i="10"/>
  <c r="D7" i="10"/>
  <c r="D40" i="8"/>
  <c r="D52" i="8"/>
  <c r="D36" i="8"/>
  <c r="D19" i="8"/>
  <c r="D12" i="8"/>
  <c r="D6" i="5" l="1"/>
  <c r="D6" i="11"/>
  <c r="D6" i="10"/>
  <c r="D7" i="8"/>
  <c r="D15" i="3" l="1"/>
  <c r="D6" i="3"/>
  <c r="D19" i="4"/>
  <c r="D6" i="4"/>
  <c r="E13" i="6" l="1"/>
  <c r="E36" i="5"/>
  <c r="E32" i="5"/>
  <c r="E15" i="5"/>
  <c r="E8" i="5"/>
  <c r="E15" i="11"/>
  <c r="E7" i="11"/>
  <c r="E32" i="10"/>
  <c r="E15" i="10"/>
  <c r="E7" i="10"/>
  <c r="E52" i="8"/>
  <c r="E40" i="8"/>
  <c r="E36" i="8"/>
  <c r="E19" i="8"/>
  <c r="E12" i="8"/>
  <c r="E15" i="3"/>
  <c r="E6" i="3"/>
  <c r="E6" i="11" l="1"/>
  <c r="E6" i="5"/>
  <c r="E6" i="10"/>
  <c r="E7" i="8"/>
  <c r="E19" i="4" l="1"/>
  <c r="E6" i="4"/>
  <c r="E14" i="6" l="1"/>
  <c r="F36" i="5"/>
  <c r="F32" i="5"/>
  <c r="F15" i="5"/>
  <c r="F8" i="5"/>
  <c r="F15" i="11"/>
  <c r="F7" i="11"/>
  <c r="F32" i="10"/>
  <c r="F15" i="10"/>
  <c r="F7" i="10"/>
  <c r="F52" i="8"/>
  <c r="F40" i="8"/>
  <c r="F36" i="8"/>
  <c r="F19" i="8"/>
  <c r="F12" i="8"/>
  <c r="F15" i="3"/>
  <c r="F6" i="3"/>
  <c r="F19" i="4"/>
  <c r="F6" i="4"/>
  <c r="F6" i="5" l="1"/>
  <c r="F6" i="11"/>
  <c r="F6" i="10"/>
  <c r="F7" i="8"/>
  <c r="E15" i="6" l="1"/>
  <c r="G8" i="5"/>
  <c r="G15" i="5"/>
  <c r="G32" i="5"/>
  <c r="G36" i="5"/>
  <c r="G15" i="11"/>
  <c r="G7" i="11"/>
  <c r="G32" i="10"/>
  <c r="G15" i="10"/>
  <c r="G7" i="10"/>
  <c r="D4" i="13"/>
  <c r="A4" i="9" s="1"/>
  <c r="G52" i="8"/>
  <c r="G40" i="8"/>
  <c r="G36" i="8"/>
  <c r="G19" i="8"/>
  <c r="G12" i="8"/>
  <c r="G15" i="3"/>
  <c r="G6" i="3"/>
  <c r="G6" i="5" l="1"/>
  <c r="G6" i="11"/>
  <c r="G6" i="10"/>
  <c r="G7" i="8"/>
  <c r="H10" i="13" l="1"/>
  <c r="H64" i="13"/>
  <c r="H17" i="12"/>
  <c r="I64" i="13"/>
  <c r="H73" i="13"/>
  <c r="H57" i="13"/>
  <c r="H17" i="13"/>
  <c r="H33" i="12"/>
  <c r="H42" i="13"/>
  <c r="H73" i="12"/>
  <c r="H42" i="12"/>
  <c r="H57" i="12"/>
  <c r="I73" i="13"/>
  <c r="H64" i="12"/>
  <c r="H50" i="13"/>
  <c r="H50" i="12"/>
  <c r="H33" i="13"/>
  <c r="I73" i="12"/>
  <c r="I64" i="12"/>
  <c r="I17" i="12"/>
  <c r="G19" i="4"/>
  <c r="G6" i="4"/>
  <c r="H8" i="12" l="1"/>
  <c r="H7" i="12" s="1"/>
  <c r="H8" i="13"/>
  <c r="H7" i="13" l="1"/>
  <c r="H36" i="5"/>
  <c r="H32" i="5"/>
  <c r="H15" i="5"/>
  <c r="H8" i="5"/>
  <c r="H15" i="11"/>
  <c r="H7" i="11"/>
  <c r="H32" i="10"/>
  <c r="H15" i="10"/>
  <c r="H7" i="10"/>
  <c r="H52" i="8"/>
  <c r="H40" i="8"/>
  <c r="H36" i="8"/>
  <c r="H19" i="8"/>
  <c r="H12" i="8"/>
  <c r="H19" i="4"/>
  <c r="H6" i="4"/>
  <c r="H15" i="3"/>
  <c r="H6" i="3"/>
  <c r="H6" i="5" l="1"/>
  <c r="H6" i="11"/>
  <c r="H6" i="10"/>
  <c r="H7" i="8"/>
  <c r="E17" i="6" l="1"/>
  <c r="I36" i="5"/>
  <c r="I32" i="5"/>
  <c r="I15" i="5"/>
  <c r="I8" i="5"/>
  <c r="I15" i="11"/>
  <c r="I7" i="11"/>
  <c r="I32" i="10"/>
  <c r="I15" i="10"/>
  <c r="I7" i="10"/>
  <c r="I6" i="5" l="1"/>
  <c r="I6" i="11"/>
  <c r="I6" i="10"/>
  <c r="I52" i="8"/>
  <c r="I40" i="8"/>
  <c r="I36" i="8"/>
  <c r="I19" i="8"/>
  <c r="I12" i="8"/>
  <c r="I7" i="8" l="1"/>
  <c r="I15" i="3"/>
  <c r="I6" i="3"/>
  <c r="I19" i="4" l="1"/>
  <c r="I6" i="4"/>
  <c r="B78" i="16" l="1"/>
  <c r="B80" i="16"/>
  <c r="B13" i="16"/>
  <c r="B71" i="16"/>
  <c r="B77" i="16"/>
  <c r="B69" i="16"/>
  <c r="B79" i="16"/>
  <c r="B70" i="16"/>
  <c r="B16" i="16"/>
  <c r="B51" i="16"/>
  <c r="B18" i="16"/>
  <c r="B27" i="16"/>
  <c r="B60" i="16"/>
  <c r="B15" i="16"/>
  <c r="B51" i="15" l="1"/>
  <c r="B76" i="15"/>
  <c r="B71" i="15"/>
  <c r="B79" i="15"/>
  <c r="B78" i="15"/>
  <c r="B70" i="15"/>
  <c r="B60" i="15"/>
  <c r="B77" i="15"/>
  <c r="B27" i="15"/>
  <c r="B15" i="15"/>
  <c r="B13" i="15"/>
  <c r="C64" i="13" l="1"/>
  <c r="G64" i="13"/>
  <c r="E64" i="13"/>
  <c r="F64" i="13"/>
  <c r="D64" i="13"/>
  <c r="B78" i="13"/>
  <c r="B70" i="13"/>
  <c r="B75" i="13"/>
  <c r="B80" i="13"/>
  <c r="B15" i="13"/>
  <c r="B27" i="13"/>
  <c r="B65" i="13"/>
  <c r="B71" i="13"/>
  <c r="B66" i="13"/>
  <c r="B67" i="13"/>
  <c r="B77" i="13"/>
  <c r="B68" i="13"/>
  <c r="B69" i="13"/>
  <c r="B79" i="13"/>
  <c r="B60" i="13"/>
  <c r="B18" i="13"/>
  <c r="B13" i="13"/>
  <c r="B64" i="13" l="1"/>
  <c r="B71" i="12"/>
  <c r="B70" i="12"/>
  <c r="B68" i="12"/>
  <c r="B79" i="12"/>
  <c r="B27" i="12"/>
  <c r="B60" i="12"/>
  <c r="B78" i="12"/>
  <c r="B69" i="12"/>
  <c r="B77" i="12"/>
  <c r="B51" i="12"/>
  <c r="B76" i="12"/>
  <c r="B13" i="12"/>
  <c r="B16" i="12"/>
  <c r="J73" i="15" l="1"/>
  <c r="I73" i="15"/>
  <c r="H73" i="15"/>
  <c r="G73" i="15"/>
  <c r="E73" i="15"/>
  <c r="D73" i="15"/>
  <c r="C73" i="15"/>
  <c r="G64" i="15"/>
  <c r="C64" i="15"/>
  <c r="J50" i="15"/>
  <c r="I50" i="15"/>
  <c r="H50" i="15"/>
  <c r="E50" i="15"/>
  <c r="D50" i="15"/>
  <c r="E33" i="15"/>
  <c r="J64" i="16"/>
  <c r="I64" i="16"/>
  <c r="H64" i="16"/>
  <c r="F64" i="16"/>
  <c r="E64" i="16"/>
  <c r="C64" i="16"/>
  <c r="H57" i="16"/>
  <c r="D57" i="16"/>
  <c r="C42" i="16"/>
  <c r="C33" i="16"/>
  <c r="I10" i="16"/>
  <c r="E10" i="16"/>
  <c r="C10" i="16"/>
  <c r="J10" i="16"/>
  <c r="B75" i="15"/>
  <c r="E42" i="15" l="1"/>
  <c r="F73" i="15"/>
  <c r="F42" i="15"/>
  <c r="H42" i="15"/>
  <c r="G64" i="16"/>
  <c r="I33" i="15"/>
  <c r="J57" i="15"/>
  <c r="D64" i="16"/>
  <c r="I17" i="15"/>
  <c r="E57" i="15"/>
  <c r="F50" i="15"/>
  <c r="E17" i="15"/>
  <c r="C50" i="16"/>
  <c r="J33" i="16"/>
  <c r="G42" i="16"/>
  <c r="G57" i="16"/>
  <c r="J42" i="16"/>
  <c r="C57" i="16"/>
  <c r="F73" i="16"/>
  <c r="J73" i="16"/>
  <c r="D73" i="16"/>
  <c r="F33" i="15"/>
  <c r="G50" i="16"/>
  <c r="G73" i="16"/>
  <c r="C17" i="16"/>
  <c r="C73" i="16"/>
  <c r="H50" i="16"/>
  <c r="H73" i="16"/>
  <c r="E73" i="16"/>
  <c r="I73" i="16"/>
  <c r="F42" i="16"/>
  <c r="J64" i="15"/>
  <c r="E64" i="15"/>
  <c r="I64" i="15"/>
  <c r="F17" i="15"/>
  <c r="F64" i="15"/>
  <c r="D64" i="15"/>
  <c r="H64" i="15"/>
  <c r="I42" i="15"/>
  <c r="C50" i="15"/>
  <c r="H10" i="16"/>
  <c r="G42" i="15"/>
  <c r="F33" i="16"/>
  <c r="G57" i="15"/>
  <c r="H57" i="15"/>
  <c r="G50" i="15"/>
  <c r="D57" i="15"/>
  <c r="I57" i="15"/>
  <c r="E42" i="16"/>
  <c r="J17" i="15"/>
  <c r="J42" i="15"/>
  <c r="G33" i="16"/>
  <c r="J33" i="15"/>
  <c r="D42" i="15"/>
  <c r="H17" i="15"/>
  <c r="C33" i="15"/>
  <c r="E57" i="16"/>
  <c r="G17" i="15"/>
  <c r="E33" i="16"/>
  <c r="H33" i="15"/>
  <c r="J17" i="16"/>
  <c r="C57" i="15"/>
  <c r="G17" i="16"/>
  <c r="D50" i="16"/>
  <c r="G33" i="15"/>
  <c r="H42" i="16"/>
  <c r="D33" i="15"/>
  <c r="F57" i="15"/>
  <c r="C42" i="15"/>
  <c r="I42" i="16"/>
  <c r="F57" i="16"/>
  <c r="I33" i="16"/>
  <c r="H33" i="16"/>
  <c r="D17" i="15"/>
  <c r="F17" i="16"/>
  <c r="E17" i="16"/>
  <c r="F50" i="16"/>
  <c r="J50" i="16"/>
  <c r="J57" i="16"/>
  <c r="B28" i="15"/>
  <c r="B37" i="15"/>
  <c r="B41" i="15"/>
  <c r="B48" i="15"/>
  <c r="B55" i="15"/>
  <c r="B19" i="15"/>
  <c r="B22" i="15"/>
  <c r="B23" i="15"/>
  <c r="B24" i="15"/>
  <c r="B25" i="15"/>
  <c r="B31" i="15"/>
  <c r="B32" i="15"/>
  <c r="B35" i="15"/>
  <c r="B36" i="15"/>
  <c r="B38" i="15"/>
  <c r="B39" i="15"/>
  <c r="B40" i="15"/>
  <c r="B44" i="15"/>
  <c r="B46" i="15"/>
  <c r="B47" i="15"/>
  <c r="B61" i="15"/>
  <c r="B62" i="15"/>
  <c r="B63" i="15"/>
  <c r="B66" i="15"/>
  <c r="B68" i="15"/>
  <c r="B69" i="15"/>
  <c r="B81" i="15"/>
  <c r="E10" i="15"/>
  <c r="I10" i="15"/>
  <c r="C17" i="15"/>
  <c r="B26" i="15"/>
  <c r="B29" i="15"/>
  <c r="B30" i="15"/>
  <c r="B49" i="15"/>
  <c r="B67" i="15"/>
  <c r="B80" i="15"/>
  <c r="F10" i="15"/>
  <c r="J10" i="15"/>
  <c r="E50" i="16"/>
  <c r="G10" i="16"/>
  <c r="I17" i="16"/>
  <c r="B30" i="16"/>
  <c r="B45" i="16"/>
  <c r="B55" i="16"/>
  <c r="I50" i="16"/>
  <c r="H17" i="16"/>
  <c r="I57" i="16"/>
  <c r="B14" i="16"/>
  <c r="B76" i="16"/>
  <c r="B20" i="16"/>
  <c r="B22" i="16"/>
  <c r="B23" i="16"/>
  <c r="B24" i="16"/>
  <c r="B25" i="16"/>
  <c r="B26" i="16"/>
  <c r="B28" i="16"/>
  <c r="B29" i="16"/>
  <c r="B32" i="16"/>
  <c r="B34" i="16"/>
  <c r="B35" i="16"/>
  <c r="B36" i="16"/>
  <c r="B37" i="16"/>
  <c r="B38" i="16"/>
  <c r="B39" i="16"/>
  <c r="B40" i="16"/>
  <c r="B41" i="16"/>
  <c r="B43" i="16"/>
  <c r="B44" i="16"/>
  <c r="B46" i="16"/>
  <c r="B47" i="16"/>
  <c r="B48" i="16"/>
  <c r="B52" i="16"/>
  <c r="B53" i="16"/>
  <c r="B54" i="16"/>
  <c r="B56" i="16"/>
  <c r="B59" i="16"/>
  <c r="B62" i="16"/>
  <c r="B66" i="16"/>
  <c r="B67" i="16"/>
  <c r="B68" i="16"/>
  <c r="B75" i="16"/>
  <c r="B31" i="16"/>
  <c r="D33" i="16"/>
  <c r="D42" i="16"/>
  <c r="B65" i="16"/>
  <c r="D17" i="16"/>
  <c r="B20" i="15"/>
  <c r="B21" i="15"/>
  <c r="B52" i="15"/>
  <c r="B65" i="15"/>
  <c r="B58" i="15"/>
  <c r="B34" i="15"/>
  <c r="C10" i="15"/>
  <c r="G10" i="15"/>
  <c r="B16" i="15"/>
  <c r="D10" i="15"/>
  <c r="H10" i="15"/>
  <c r="B53" i="15"/>
  <c r="B54" i="15"/>
  <c r="B56" i="15"/>
  <c r="B19" i="16"/>
  <c r="B21" i="16"/>
  <c r="B11" i="16"/>
  <c r="B18" i="15"/>
  <c r="B12" i="15"/>
  <c r="B59" i="15"/>
  <c r="B43" i="15"/>
  <c r="B45" i="15"/>
  <c r="B14" i="15"/>
  <c r="B58" i="16"/>
  <c r="B61" i="16"/>
  <c r="B63" i="16"/>
  <c r="B9" i="16"/>
  <c r="B81" i="16"/>
  <c r="B49" i="16"/>
  <c r="B9" i="15"/>
  <c r="D10" i="16"/>
  <c r="F10" i="16"/>
  <c r="B12" i="16"/>
  <c r="B11" i="15"/>
  <c r="E8" i="15" l="1"/>
  <c r="E7" i="15" s="1"/>
  <c r="D8" i="15"/>
  <c r="D7" i="15" s="1"/>
  <c r="F8" i="16"/>
  <c r="G8" i="16"/>
  <c r="H8" i="16"/>
  <c r="H8" i="15"/>
  <c r="H7" i="15" s="1"/>
  <c r="B73" i="16"/>
  <c r="G8" i="15"/>
  <c r="G7" i="15" s="1"/>
  <c r="E8" i="16"/>
  <c r="C8" i="15"/>
  <c r="C7" i="15" s="1"/>
  <c r="J8" i="15"/>
  <c r="J7" i="15" s="1"/>
  <c r="I8" i="16"/>
  <c r="D8" i="16"/>
  <c r="F8" i="15"/>
  <c r="F7" i="15" s="1"/>
  <c r="I8" i="15"/>
  <c r="I7" i="15" s="1"/>
  <c r="B64" i="16"/>
  <c r="C8" i="16"/>
  <c r="J8" i="16"/>
  <c r="B64" i="15"/>
  <c r="B57" i="15"/>
  <c r="B33" i="15"/>
  <c r="B17" i="15"/>
  <c r="B50" i="16"/>
  <c r="B33" i="16"/>
  <c r="B42" i="16"/>
  <c r="B50" i="15"/>
  <c r="B17" i="16"/>
  <c r="B10" i="16"/>
  <c r="B57" i="16"/>
  <c r="B42" i="15"/>
  <c r="B10" i="15"/>
  <c r="E10" i="6"/>
  <c r="B8" i="16" l="1"/>
  <c r="B7" i="16" s="1"/>
  <c r="G73" i="13"/>
  <c r="F73" i="13"/>
  <c r="E73" i="13"/>
  <c r="D73" i="13"/>
  <c r="C73" i="13"/>
  <c r="E73" i="12" l="1"/>
  <c r="B73" i="15"/>
  <c r="C73" i="12"/>
  <c r="G73" i="12"/>
  <c r="F73" i="12"/>
  <c r="C64" i="12"/>
  <c r="G64" i="12"/>
  <c r="D64" i="12"/>
  <c r="D73" i="12"/>
  <c r="E64" i="12"/>
  <c r="F64" i="12"/>
  <c r="C17" i="12"/>
  <c r="I33" i="12"/>
  <c r="B49" i="12"/>
  <c r="B52" i="12"/>
  <c r="B81" i="12"/>
  <c r="F33" i="12"/>
  <c r="D33" i="12"/>
  <c r="F42" i="12"/>
  <c r="D42" i="12"/>
  <c r="I42" i="12"/>
  <c r="D50" i="12"/>
  <c r="I50" i="12"/>
  <c r="F50" i="12"/>
  <c r="D57" i="12"/>
  <c r="I57" i="12"/>
  <c r="F57" i="12"/>
  <c r="B65" i="12"/>
  <c r="B67" i="12"/>
  <c r="G17" i="12"/>
  <c r="C33" i="12"/>
  <c r="G33" i="12"/>
  <c r="C42" i="12"/>
  <c r="B40" i="12"/>
  <c r="B54" i="12"/>
  <c r="B56" i="12"/>
  <c r="B59" i="12"/>
  <c r="B62" i="12"/>
  <c r="B66" i="12"/>
  <c r="B80" i="12"/>
  <c r="D10" i="13"/>
  <c r="B53" i="13"/>
  <c r="I10" i="13"/>
  <c r="D17" i="13"/>
  <c r="D33" i="13"/>
  <c r="I33" i="13"/>
  <c r="D42" i="13"/>
  <c r="I42" i="13"/>
  <c r="F42" i="13"/>
  <c r="F50" i="13"/>
  <c r="F57" i="13"/>
  <c r="D57" i="13"/>
  <c r="I57" i="13"/>
  <c r="C10" i="13"/>
  <c r="G10" i="13"/>
  <c r="C17" i="13"/>
  <c r="G17" i="13"/>
  <c r="C33" i="13"/>
  <c r="G33" i="13"/>
  <c r="B37" i="13"/>
  <c r="B41" i="13"/>
  <c r="C42" i="13"/>
  <c r="G42" i="13"/>
  <c r="B44" i="13"/>
  <c r="B48" i="13"/>
  <c r="E50" i="13"/>
  <c r="B55" i="13"/>
  <c r="B56" i="13"/>
  <c r="E57" i="13"/>
  <c r="B59" i="13"/>
  <c r="B62" i="13"/>
  <c r="B47" i="13"/>
  <c r="B49" i="13"/>
  <c r="E10" i="13"/>
  <c r="D50" i="13"/>
  <c r="I50" i="13"/>
  <c r="B51" i="13"/>
  <c r="E33" i="13"/>
  <c r="C50" i="13"/>
  <c r="G50" i="13"/>
  <c r="C57" i="13"/>
  <c r="G57" i="13"/>
  <c r="B43" i="12"/>
  <c r="D17" i="12"/>
  <c r="B55" i="12"/>
  <c r="C57" i="12"/>
  <c r="G57" i="12"/>
  <c r="B61" i="12"/>
  <c r="B72" i="13"/>
  <c r="E17" i="12"/>
  <c r="E33" i="12"/>
  <c r="C50" i="12"/>
  <c r="G50" i="12"/>
  <c r="B53" i="12"/>
  <c r="B74" i="12"/>
  <c r="B48" i="12"/>
  <c r="E17" i="13"/>
  <c r="B12" i="12"/>
  <c r="B15" i="12"/>
  <c r="B19" i="12"/>
  <c r="E42" i="13"/>
  <c r="B74" i="15"/>
  <c r="B72" i="16"/>
  <c r="B21" i="12"/>
  <c r="B23" i="12"/>
  <c r="B74" i="16"/>
  <c r="F17" i="12"/>
  <c r="F10" i="13"/>
  <c r="F17" i="13"/>
  <c r="F33" i="13"/>
  <c r="B14" i="12"/>
  <c r="B20" i="12"/>
  <c r="B29" i="12"/>
  <c r="E50" i="12"/>
  <c r="E57" i="12"/>
  <c r="B81" i="13"/>
  <c r="B24" i="12"/>
  <c r="B72" i="15"/>
  <c r="B35" i="13"/>
  <c r="B39" i="13"/>
  <c r="B46" i="13"/>
  <c r="B21" i="13"/>
  <c r="B30" i="13"/>
  <c r="B36" i="13"/>
  <c r="B38" i="13"/>
  <c r="B40" i="13"/>
  <c r="B45" i="13"/>
  <c r="B32" i="13"/>
  <c r="B22" i="13"/>
  <c r="B23" i="13"/>
  <c r="B24" i="13"/>
  <c r="B25" i="13"/>
  <c r="B26" i="13"/>
  <c r="B29" i="13"/>
  <c r="B31" i="13"/>
  <c r="B52" i="13"/>
  <c r="B54" i="13"/>
  <c r="B61" i="13"/>
  <c r="B63" i="13"/>
  <c r="B14" i="13"/>
  <c r="I17" i="13"/>
  <c r="B28" i="13"/>
  <c r="B9" i="13"/>
  <c r="B12" i="13"/>
  <c r="B16" i="13"/>
  <c r="B20" i="13"/>
  <c r="B58" i="13"/>
  <c r="B76" i="13"/>
  <c r="B11" i="13"/>
  <c r="B63" i="12"/>
  <c r="B22" i="12"/>
  <c r="B28" i="12"/>
  <c r="B30" i="12"/>
  <c r="B58" i="12"/>
  <c r="B75" i="12"/>
  <c r="B31" i="12"/>
  <c r="B32" i="12"/>
  <c r="B35" i="12"/>
  <c r="B36" i="12"/>
  <c r="B37" i="12"/>
  <c r="B38" i="12"/>
  <c r="B39" i="12"/>
  <c r="B41" i="12"/>
  <c r="B44" i="12"/>
  <c r="B45" i="12"/>
  <c r="B47" i="12"/>
  <c r="G42" i="12"/>
  <c r="B25" i="12"/>
  <c r="B26" i="12"/>
  <c r="E42" i="12"/>
  <c r="B46" i="12"/>
  <c r="B34" i="12"/>
  <c r="B18" i="12"/>
  <c r="B19" i="13"/>
  <c r="B43" i="13"/>
  <c r="B34" i="13"/>
  <c r="B11" i="12"/>
  <c r="B9" i="12"/>
  <c r="B72" i="12" l="1"/>
  <c r="B73" i="12"/>
  <c r="I8" i="12"/>
  <c r="I7" i="12" s="1"/>
  <c r="F8" i="13"/>
  <c r="F7" i="13" s="1"/>
  <c r="E8" i="13"/>
  <c r="E7" i="13" s="1"/>
  <c r="D7" i="16"/>
  <c r="C7" i="16"/>
  <c r="E7" i="16"/>
  <c r="G7" i="16"/>
  <c r="I7" i="16"/>
  <c r="B8" i="15"/>
  <c r="C8" i="13"/>
  <c r="C7" i="13" s="1"/>
  <c r="D8" i="13"/>
  <c r="G8" i="13"/>
  <c r="I8" i="13"/>
  <c r="B73" i="13"/>
  <c r="B74" i="13"/>
  <c r="F8" i="12"/>
  <c r="G8" i="12"/>
  <c r="E8" i="12"/>
  <c r="C8" i="12"/>
  <c r="C7" i="12" s="1"/>
  <c r="D8" i="12"/>
  <c r="D7" i="12" s="1"/>
  <c r="B64" i="12"/>
  <c r="B50" i="12"/>
  <c r="B42" i="13"/>
  <c r="B50" i="13"/>
  <c r="B57" i="12"/>
  <c r="B10" i="12"/>
  <c r="B17" i="13"/>
  <c r="B33" i="13"/>
  <c r="B10" i="13"/>
  <c r="B57" i="13"/>
  <c r="B42" i="12"/>
  <c r="B33" i="12"/>
  <c r="B17" i="12"/>
  <c r="J32" i="10"/>
  <c r="J15" i="10"/>
  <c r="J7" i="10"/>
  <c r="K7" i="10"/>
  <c r="K15" i="10"/>
  <c r="K32" i="10"/>
  <c r="J15" i="11"/>
  <c r="J7" i="11"/>
  <c r="K7" i="11"/>
  <c r="L7" i="11"/>
  <c r="M7" i="11"/>
  <c r="N7" i="11"/>
  <c r="O7" i="11"/>
  <c r="P7" i="11"/>
  <c r="Q7" i="11"/>
  <c r="R7" i="11"/>
  <c r="K15" i="11"/>
  <c r="L15" i="11"/>
  <c r="M15" i="11"/>
  <c r="N15" i="11"/>
  <c r="O15" i="11"/>
  <c r="P15" i="11"/>
  <c r="Q15" i="11"/>
  <c r="R15" i="11"/>
  <c r="L7" i="10"/>
  <c r="M7" i="10"/>
  <c r="N7" i="10"/>
  <c r="O7" i="10"/>
  <c r="P7" i="10"/>
  <c r="Q7" i="10"/>
  <c r="R9" i="10"/>
  <c r="R7" i="10" s="1"/>
  <c r="L15" i="10"/>
  <c r="M15" i="10"/>
  <c r="N15" i="10"/>
  <c r="O15" i="10"/>
  <c r="P15" i="10"/>
  <c r="Q15" i="10"/>
  <c r="R15" i="10"/>
  <c r="L32" i="10"/>
  <c r="M32" i="10"/>
  <c r="N32" i="10"/>
  <c r="O32" i="10"/>
  <c r="P32" i="10"/>
  <c r="Q32" i="10"/>
  <c r="R32" i="10"/>
  <c r="B8" i="12" l="1"/>
  <c r="B7" i="12" s="1"/>
  <c r="H7" i="16"/>
  <c r="F7" i="16"/>
  <c r="J7" i="16"/>
  <c r="B7" i="15"/>
  <c r="B8" i="13"/>
  <c r="G7" i="13"/>
  <c r="I7" i="13"/>
  <c r="J6" i="11"/>
  <c r="G7" i="12"/>
  <c r="D7" i="13"/>
  <c r="E7" i="12"/>
  <c r="F7" i="12"/>
  <c r="R6" i="11"/>
  <c r="N6" i="11"/>
  <c r="P6" i="11"/>
  <c r="L6" i="11"/>
  <c r="J6" i="10"/>
  <c r="K6" i="10"/>
  <c r="P6" i="10"/>
  <c r="N6" i="10"/>
  <c r="L6" i="10"/>
  <c r="R6" i="10"/>
  <c r="Q6" i="10"/>
  <c r="O6" i="10"/>
  <c r="M6" i="10"/>
  <c r="Q6" i="11"/>
  <c r="O6" i="11"/>
  <c r="M6" i="11"/>
  <c r="K6" i="11"/>
  <c r="J36" i="5"/>
  <c r="J32" i="5"/>
  <c r="J15" i="5"/>
  <c r="J8" i="5"/>
  <c r="B7" i="13" l="1"/>
  <c r="J6" i="5"/>
  <c r="I34" i="9" l="1"/>
  <c r="B35" i="9" l="1"/>
  <c r="G9" i="9"/>
  <c r="K34" i="9"/>
  <c r="B11" i="9"/>
  <c r="B37" i="9"/>
  <c r="G34" i="9"/>
  <c r="B45" i="9"/>
  <c r="F34" i="9"/>
  <c r="E9" i="9"/>
  <c r="B15" i="9"/>
  <c r="D9" i="9"/>
  <c r="G16" i="9"/>
  <c r="J16" i="9"/>
  <c r="K9" i="9"/>
  <c r="B41" i="9"/>
  <c r="B26" i="9"/>
  <c r="E34" i="9"/>
  <c r="B13" i="9"/>
  <c r="C34" i="9"/>
  <c r="C9" i="9"/>
  <c r="E16" i="9"/>
  <c r="J34" i="9"/>
  <c r="J9" i="9"/>
  <c r="H9" i="9"/>
  <c r="I9" i="9"/>
  <c r="K16" i="9"/>
  <c r="F9" i="9"/>
  <c r="I16" i="9"/>
  <c r="K38" i="9"/>
  <c r="B31" i="9"/>
  <c r="B22" i="9"/>
  <c r="B21" i="9"/>
  <c r="B24" i="9"/>
  <c r="B27" i="9"/>
  <c r="H34" i="9"/>
  <c r="B18" i="9"/>
  <c r="B17" i="9"/>
  <c r="B20" i="9"/>
  <c r="B23" i="9"/>
  <c r="D34" i="9"/>
  <c r="B30" i="9"/>
  <c r="B19" i="9"/>
  <c r="B12" i="9"/>
  <c r="B25" i="9"/>
  <c r="B29" i="9"/>
  <c r="B10" i="9"/>
  <c r="B33" i="9"/>
  <c r="B43" i="9"/>
  <c r="B36" i="9"/>
  <c r="B34" i="9" s="1"/>
  <c r="C16" i="9"/>
  <c r="H16" i="9"/>
  <c r="D16" i="9"/>
  <c r="G38" i="9"/>
  <c r="C38" i="9"/>
  <c r="D38" i="9"/>
  <c r="F16" i="9"/>
  <c r="I38" i="9"/>
  <c r="E38" i="9"/>
  <c r="B28" i="9"/>
  <c r="J38" i="9"/>
  <c r="F38" i="9"/>
  <c r="B44" i="9"/>
  <c r="B40" i="9"/>
  <c r="H38" i="9"/>
  <c r="B39" i="9"/>
  <c r="B32" i="9"/>
  <c r="B14" i="9"/>
  <c r="B42" i="9"/>
  <c r="J52" i="8"/>
  <c r="J40" i="8"/>
  <c r="J36" i="8"/>
  <c r="J19" i="8"/>
  <c r="J12" i="8"/>
  <c r="K12" i="8"/>
  <c r="L12" i="8"/>
  <c r="M12" i="8"/>
  <c r="N12" i="8"/>
  <c r="O12" i="8"/>
  <c r="P12" i="8"/>
  <c r="Q12" i="8"/>
  <c r="R12" i="8"/>
  <c r="K19" i="8"/>
  <c r="L19" i="8"/>
  <c r="M19" i="8"/>
  <c r="N19" i="8"/>
  <c r="O19" i="8"/>
  <c r="P19" i="8"/>
  <c r="Q19" i="8"/>
  <c r="R19" i="8"/>
  <c r="K36" i="8"/>
  <c r="L36" i="8"/>
  <c r="M36" i="8"/>
  <c r="N36" i="8"/>
  <c r="O36" i="8"/>
  <c r="P36" i="8"/>
  <c r="Q36" i="8"/>
  <c r="R36" i="8"/>
  <c r="K40" i="8"/>
  <c r="L40" i="8"/>
  <c r="M40" i="8"/>
  <c r="N40" i="8"/>
  <c r="O40" i="8"/>
  <c r="P40" i="8"/>
  <c r="Q40" i="8"/>
  <c r="R40" i="8"/>
  <c r="K52" i="8"/>
  <c r="L52" i="8"/>
  <c r="M52" i="8"/>
  <c r="N52" i="8"/>
  <c r="O52" i="8"/>
  <c r="P52" i="8"/>
  <c r="Q52" i="8"/>
  <c r="R52" i="8"/>
  <c r="H7" i="9" l="1"/>
  <c r="C7" i="9"/>
  <c r="G7" i="9"/>
  <c r="J7" i="9"/>
  <c r="I7" i="9"/>
  <c r="K7" i="9"/>
  <c r="E7" i="9"/>
  <c r="B9" i="9"/>
  <c r="F7" i="9"/>
  <c r="D7" i="9"/>
  <c r="B16" i="9"/>
  <c r="B38" i="9"/>
  <c r="J7" i="8"/>
  <c r="R7" i="8"/>
  <c r="P7" i="8"/>
  <c r="N7" i="8"/>
  <c r="L7" i="8"/>
  <c r="Q7" i="8"/>
  <c r="O7" i="8"/>
  <c r="M7" i="8"/>
  <c r="K7" i="8"/>
  <c r="B7" i="9" l="1"/>
  <c r="B19" i="7" l="1"/>
  <c r="B17" i="7"/>
  <c r="E37" i="7" l="1"/>
  <c r="I37" i="7"/>
  <c r="G37" i="7"/>
  <c r="K37" i="7"/>
  <c r="B51" i="7"/>
  <c r="D37" i="7"/>
  <c r="H37" i="7"/>
  <c r="B42" i="7"/>
  <c r="B30" i="7"/>
  <c r="F37" i="7"/>
  <c r="J37" i="7"/>
  <c r="B49" i="7"/>
  <c r="E53" i="7"/>
  <c r="F53" i="7"/>
  <c r="H53" i="7"/>
  <c r="J53" i="7"/>
  <c r="B45" i="7"/>
  <c r="B50" i="7"/>
  <c r="B52" i="7"/>
  <c r="C41" i="7"/>
  <c r="E41" i="7"/>
  <c r="G41" i="7"/>
  <c r="I41" i="7"/>
  <c r="K41" i="7"/>
  <c r="D41" i="7"/>
  <c r="F41" i="7"/>
  <c r="H41" i="7"/>
  <c r="J41" i="7"/>
  <c r="B56" i="7"/>
  <c r="B43" i="7"/>
  <c r="B46" i="7"/>
  <c r="B26" i="7"/>
  <c r="B33" i="7"/>
  <c r="B48" i="7"/>
  <c r="C53" i="7"/>
  <c r="G53" i="7"/>
  <c r="I53" i="7"/>
  <c r="K53" i="7"/>
  <c r="B47" i="7"/>
  <c r="D53" i="7"/>
  <c r="B44" i="7"/>
  <c r="B55" i="7"/>
  <c r="B39" i="7"/>
  <c r="B40" i="7"/>
  <c r="B38" i="7"/>
  <c r="H20" i="7"/>
  <c r="B24" i="7"/>
  <c r="B28" i="7"/>
  <c r="B32" i="7"/>
  <c r="B54" i="7"/>
  <c r="B35" i="7"/>
  <c r="B57" i="7"/>
  <c r="B25" i="7"/>
  <c r="B27" i="7"/>
  <c r="B29" i="7"/>
  <c r="B31" i="7"/>
  <c r="C37" i="7"/>
  <c r="D20" i="7"/>
  <c r="B21" i="7"/>
  <c r="F20" i="7"/>
  <c r="J20" i="7"/>
  <c r="B15" i="7"/>
  <c r="B18" i="7"/>
  <c r="B22" i="7"/>
  <c r="E20" i="7"/>
  <c r="G20" i="7"/>
  <c r="I20" i="7"/>
  <c r="K20" i="7"/>
  <c r="B34" i="7"/>
  <c r="B36" i="7"/>
  <c r="C20" i="7"/>
  <c r="B23" i="7"/>
  <c r="B58" i="7"/>
  <c r="B16" i="7"/>
  <c r="B14" i="7"/>
  <c r="B13" i="7"/>
  <c r="D12" i="7"/>
  <c r="G12" i="7"/>
  <c r="E12" i="7"/>
  <c r="C12" i="7"/>
  <c r="B10" i="7"/>
  <c r="B9" i="7"/>
  <c r="D7" i="7" l="1"/>
  <c r="C7" i="7"/>
  <c r="E7" i="7"/>
  <c r="G7" i="7"/>
  <c r="B20" i="7"/>
  <c r="B37" i="7"/>
  <c r="B41" i="7"/>
  <c r="B53" i="7"/>
  <c r="B12" i="7"/>
  <c r="K12" i="7"/>
  <c r="K7" i="7" s="1"/>
  <c r="I12" i="7"/>
  <c r="I7" i="7" s="1"/>
  <c r="F12" i="7"/>
  <c r="F7" i="7" s="1"/>
  <c r="J15" i="3"/>
  <c r="J6" i="3"/>
  <c r="B15" i="11" l="1"/>
  <c r="B7" i="11"/>
  <c r="B15" i="10"/>
  <c r="B32" i="10"/>
  <c r="B7" i="10"/>
  <c r="B36" i="8"/>
  <c r="B52" i="8"/>
  <c r="B19" i="8"/>
  <c r="B40" i="8"/>
  <c r="B12" i="8"/>
  <c r="J12" i="7"/>
  <c r="J7" i="7" s="1"/>
  <c r="H12" i="7"/>
  <c r="H7" i="7" s="1"/>
  <c r="B6" i="11" l="1"/>
  <c r="B6" i="10"/>
  <c r="B19" i="4"/>
  <c r="B6" i="4"/>
  <c r="E18" i="6"/>
  <c r="E19" i="6"/>
  <c r="E20" i="6"/>
  <c r="E21" i="6"/>
  <c r="E22" i="6"/>
  <c r="E23" i="6"/>
  <c r="E24" i="6"/>
  <c r="E25" i="6"/>
  <c r="E26" i="6"/>
  <c r="B8" i="5"/>
  <c r="K8" i="5"/>
  <c r="L8" i="5"/>
  <c r="M8" i="5"/>
  <c r="N8" i="5"/>
  <c r="O8" i="5"/>
  <c r="P8" i="5"/>
  <c r="Q8" i="5"/>
  <c r="R8" i="5"/>
  <c r="B15" i="5"/>
  <c r="K15" i="5"/>
  <c r="L15" i="5"/>
  <c r="M15" i="5"/>
  <c r="N15" i="5"/>
  <c r="O15" i="5"/>
  <c r="P15" i="5"/>
  <c r="Q15" i="5"/>
  <c r="R15" i="5"/>
  <c r="B32" i="5"/>
  <c r="K32" i="5"/>
  <c r="L32" i="5"/>
  <c r="M32" i="5"/>
  <c r="N32" i="5"/>
  <c r="O32" i="5"/>
  <c r="P32" i="5"/>
  <c r="Q32" i="5"/>
  <c r="R32" i="5"/>
  <c r="B36" i="5"/>
  <c r="K36" i="5"/>
  <c r="L36" i="5"/>
  <c r="M36" i="5"/>
  <c r="N36" i="5"/>
  <c r="O36" i="5"/>
  <c r="P36" i="5"/>
  <c r="Q36" i="5"/>
  <c r="R36" i="5"/>
  <c r="J6" i="4"/>
  <c r="K6" i="4"/>
  <c r="L6" i="4"/>
  <c r="M6" i="4"/>
  <c r="N6" i="4"/>
  <c r="O6" i="4"/>
  <c r="P6" i="4"/>
  <c r="Q6" i="4"/>
  <c r="R6" i="4"/>
  <c r="J19" i="4"/>
  <c r="K19" i="4"/>
  <c r="L19" i="4"/>
  <c r="M19" i="4"/>
  <c r="N19" i="4"/>
  <c r="O19" i="4"/>
  <c r="P19" i="4"/>
  <c r="Q19" i="4"/>
  <c r="R19" i="4"/>
  <c r="B6" i="3"/>
  <c r="K6" i="3"/>
  <c r="L6" i="3"/>
  <c r="M6" i="3"/>
  <c r="N6" i="3"/>
  <c r="O6" i="3"/>
  <c r="P6" i="3"/>
  <c r="Q6" i="3"/>
  <c r="R6" i="3"/>
  <c r="B15" i="3"/>
  <c r="K15" i="3"/>
  <c r="L15" i="3"/>
  <c r="M15" i="3"/>
  <c r="N15" i="3"/>
  <c r="O15" i="3"/>
  <c r="P15" i="3"/>
  <c r="Q15" i="3"/>
  <c r="R15" i="3"/>
  <c r="P6" i="5" l="1"/>
  <c r="L6" i="5"/>
  <c r="Q6" i="5"/>
  <c r="O6" i="5"/>
  <c r="M6" i="5"/>
  <c r="K6" i="5"/>
  <c r="R6" i="5"/>
  <c r="N6" i="5"/>
  <c r="B6" i="5"/>
  <c r="E16" i="6" l="1"/>
  <c r="B8" i="7" l="1"/>
  <c r="B7" i="7" s="1"/>
  <c r="B7" i="8" l="1"/>
</calcChain>
</file>

<file path=xl/sharedStrings.xml><?xml version="1.0" encoding="utf-8"?>
<sst xmlns="http://schemas.openxmlformats.org/spreadsheetml/2006/main" count="1600" uniqueCount="607">
  <si>
    <t>ATP</t>
  </si>
  <si>
    <t xml:space="preserve">Non Pilot--Total </t>
  </si>
  <si>
    <t>Pilot--Total</t>
  </si>
  <si>
    <t xml:space="preserve">Data in the Non Pilot Categories as well as Flight Instructor Certificates does directly correspond to the same category in Table 1. </t>
  </si>
  <si>
    <t xml:space="preserve">Data in the Pilot Categories does not directly correspond to the same category in Table 1  as glider and/or helicopter and/or gyroplane certs are not broken out separately. </t>
  </si>
  <si>
    <t xml:space="preserve">Note: The term airmen includes men and women certified as pilots, mechanics or other aviation technicians. This table (Table 2) represents data for females only. </t>
  </si>
  <si>
    <t>NA</t>
  </si>
  <si>
    <t xml:space="preserve"> </t>
  </si>
  <si>
    <t>CATEGORY</t>
  </si>
  <si>
    <t>ESTIMATED ACTIVE WOMEN AIRMEN CERTIFICATES HELD</t>
  </si>
  <si>
    <t>TABLE 2</t>
  </si>
  <si>
    <t xml:space="preserve">         current medical are counted as "Glider (only)."</t>
  </si>
  <si>
    <t xml:space="preserve">Note: The term airmen includes men and women certified as pilots, mechanics or other aviation technicians.  </t>
  </si>
  <si>
    <t>ESTIMATED ACTIVE AIRMEN CERTIFICATES HELD</t>
  </si>
  <si>
    <t>TABLE 1</t>
  </si>
  <si>
    <t xml:space="preserve">     and after as commercial.</t>
  </si>
  <si>
    <t>Rotorcraft (only)--Total</t>
  </si>
  <si>
    <t>Airplane  1/</t>
  </si>
  <si>
    <t>Total--All Pilots</t>
  </si>
  <si>
    <t xml:space="preserve"> Class of Certificate</t>
  </si>
  <si>
    <t>ESTIMATED INSTRUMENT RATINGS HELD</t>
  </si>
  <si>
    <t>TABLE 10</t>
  </si>
  <si>
    <t>1/  Excludes student, sport, and recreational pilots.</t>
  </si>
  <si>
    <t xml:space="preserve">Number </t>
  </si>
  <si>
    <t>Total</t>
  </si>
  <si>
    <t xml:space="preserve"> Instrument Rated Pilots</t>
  </si>
  <si>
    <t>ESTIMATED TOTAL PILOTS AND INSTRUMENT RATED PILOTS</t>
  </si>
  <si>
    <t>TABLE 11</t>
  </si>
  <si>
    <t>8/  Special ratings shown on pilot certificates, do not indicate additional certificates.</t>
  </si>
  <si>
    <t>7/  Not included in total.</t>
  </si>
  <si>
    <t>5/  See table 8 for the total number of pilots with a glider certificate.</t>
  </si>
  <si>
    <t>4/  See table 7 for the total number of pilots with a helicopter certificate.</t>
  </si>
  <si>
    <t xml:space="preserve">1/ Includes Outside U.S. total. </t>
  </si>
  <si>
    <t>Instrument Ratings  7,8/</t>
  </si>
  <si>
    <t xml:space="preserve">Flight Instructor Certificates  7/ </t>
  </si>
  <si>
    <t>Glider (only)  5,6/ --Total</t>
  </si>
  <si>
    <t>Rotorcraft (only)  4/ --Total</t>
  </si>
  <si>
    <t>Airplane  3/</t>
  </si>
  <si>
    <t>Sport (only)</t>
  </si>
  <si>
    <t>Recreational Airplane (only)</t>
  </si>
  <si>
    <t>Outside U.S. /2</t>
  </si>
  <si>
    <t>Western- Pacific</t>
  </si>
  <si>
    <t>Northwest Mountain</t>
  </si>
  <si>
    <t>Great Lakes</t>
  </si>
  <si>
    <t>Alaskan</t>
  </si>
  <si>
    <t>Total 1/</t>
  </si>
  <si>
    <t>CLASS OF CERTIFICATE</t>
  </si>
  <si>
    <t>BY CLASS OF CERTIFICATE AND BY FAA REGION</t>
  </si>
  <si>
    <t>ESTIMATED ACTIVE PILOT CERTIFICATES HELD</t>
  </si>
  <si>
    <t>TABLE 3</t>
  </si>
  <si>
    <t xml:space="preserve">      with another rating  but no current medical  are counted as "Glider (only)". </t>
  </si>
  <si>
    <t>N/A</t>
  </si>
  <si>
    <t>BY CLASS OF CERTIFICATE</t>
  </si>
  <si>
    <t>TABLE 4</t>
  </si>
  <si>
    <t>Student</t>
  </si>
  <si>
    <t xml:space="preserve">                                                                                                                                                                                                                                                               </t>
  </si>
  <si>
    <t>1/ Includes Outside U.S. total.</t>
  </si>
  <si>
    <t>Airplane</t>
  </si>
  <si>
    <t>Outside U.S. 2/</t>
  </si>
  <si>
    <t>BY CLASS OF CERTIFICATE BY FAA REGION</t>
  </si>
  <si>
    <t>TABLE 9</t>
  </si>
  <si>
    <t xml:space="preserve"> including helicopters or other rotorcraft.</t>
  </si>
  <si>
    <t>1/  In addition to pilots certified only for rotorcraft shown in table 1, this table includes pilots certified in multiple categories</t>
  </si>
  <si>
    <t>Rotorcraft Other</t>
  </si>
  <si>
    <t>Recreational Gyroplane</t>
  </si>
  <si>
    <t>Recreational Helicopter</t>
  </si>
  <si>
    <t>Airline Transport--Total</t>
  </si>
  <si>
    <t>Commercial--Total</t>
  </si>
  <si>
    <t>Private--Total</t>
  </si>
  <si>
    <t>TOTAL</t>
  </si>
  <si>
    <t>TABLE 7</t>
  </si>
  <si>
    <t>1/  In addition to pilots certified only for gliders shown in table 1, this table includes pilots certified in multiple categories including gliders.</t>
  </si>
  <si>
    <t>ESTIMATED ACTIVE GLIDER PILOTS BY CLASS OF CERTIFICATE 1/</t>
  </si>
  <si>
    <t>TABLE 8</t>
  </si>
  <si>
    <t>3/  Not included in total.</t>
  </si>
  <si>
    <t xml:space="preserve">2/  Includes recreational and sport.  </t>
  </si>
  <si>
    <t>Commercial 1/</t>
  </si>
  <si>
    <t>Private 1/</t>
  </si>
  <si>
    <t>FAA REGION AND STATE</t>
  </si>
  <si>
    <t>Misc. 2/</t>
  </si>
  <si>
    <t>BY FAA REGION AND STATE</t>
  </si>
  <si>
    <t>ESTIMATED ACTIVE PILOTS AND FLIGHT INSTRUCTORS</t>
  </si>
  <si>
    <t>TABLE 5</t>
  </si>
  <si>
    <t>6/  Includes Federated States of Micronesia, Marshall Islands, North Mariana Islands and Palau.</t>
  </si>
  <si>
    <t>Students</t>
  </si>
  <si>
    <t>ESTIMATED ACTIVE WOMEN PILOTS AND FLIGHT INSTRUCTORS</t>
  </si>
  <si>
    <t>TABLE 6</t>
  </si>
  <si>
    <t xml:space="preserve"> 4/  Includes Federated States of Micronesia, Marshall Islands, North Mariana Islands and Palau.</t>
  </si>
  <si>
    <t xml:space="preserve"> 2/  Includes Outside U. S.</t>
  </si>
  <si>
    <t xml:space="preserve">      been limited to those held by persons under 70 years of age. </t>
  </si>
  <si>
    <t>NOTE:  Flight attendant data first available from Registry in 2005.</t>
  </si>
  <si>
    <t>Outside United States 5/</t>
  </si>
  <si>
    <t>U.S. Affiliates 4/</t>
  </si>
  <si>
    <t>Armed Forces 3/</t>
  </si>
  <si>
    <t>Dispatcher</t>
  </si>
  <si>
    <t>Mechanic</t>
  </si>
  <si>
    <t>TABLE 14</t>
  </si>
  <si>
    <t>TABLE 15</t>
  </si>
  <si>
    <t xml:space="preserve">        This resulted in the increase in active student pilots to 119,119 from 72,280 at the end of 2009.</t>
  </si>
  <si>
    <t>5/  Military personnel holding civilian certificate and stationed in a foreign country.</t>
  </si>
  <si>
    <t xml:space="preserve"> 3/  Military personnel holding civilian certificate and stationed in a foreign country.</t>
  </si>
  <si>
    <t xml:space="preserve">  3/  See table 7 for the total number of pilots with a helicopter certificate.</t>
  </si>
  <si>
    <t xml:space="preserve">  4/  See table 8 for the total number of pilots with a glider certificate.</t>
  </si>
  <si>
    <t xml:space="preserve"> 5/  Outside U.S. includes airmen certified by the FAA, who live outside the 50 states and other U.S. areas, territories, and affiliates.</t>
  </si>
  <si>
    <t>Central</t>
  </si>
  <si>
    <t>Eastern</t>
  </si>
  <si>
    <t>Southern</t>
  </si>
  <si>
    <t>South- west</t>
  </si>
  <si>
    <t>Student --Total  1/</t>
  </si>
  <si>
    <t xml:space="preserve">1/   In July 2010, the FAA issued a rule that increased the duration of validity for student pilot certificates for pilots under the age of 40 from 36 to 60 months. </t>
  </si>
  <si>
    <t xml:space="preserve">     This resulted in the increase in active student pilots to 119,119 from 72,280 at the end of 2009.</t>
  </si>
  <si>
    <t>3/  See table 7 for the total number of pilots with a helicopter certificate.</t>
  </si>
  <si>
    <t>4/  See table 8 for the total number of pilots with a glider certificate.</t>
  </si>
  <si>
    <t>Airplane  2/</t>
  </si>
  <si>
    <t>4/  Includes pilots certified by the FAA, who live outside the 50 states and other U.S. areas, territories, and affiliates.</t>
  </si>
  <si>
    <t>2/ Outside U.S. includes airmen certified by the FAA, who live outside the 50 states and other U.S. areas, territories, and affiliates.</t>
  </si>
  <si>
    <t xml:space="preserve">Central </t>
  </si>
  <si>
    <t xml:space="preserve"> 1/   In July 2010, the FAA issued a rule that increased the duration of validity for student pilot certificates for pilots under the age of 40 from 36 to 60 months. </t>
  </si>
  <si>
    <t xml:space="preserve">      This resulted in the increase in active student pilots to 14,767 from 8,450 at the end of 2009.</t>
  </si>
  <si>
    <t xml:space="preserve"> 2/  Includes those with an airplane and/or a helicopter and/or glider and/or a gyroplane certificate.  </t>
  </si>
  <si>
    <t xml:space="preserve"> 3/  Glider and lighter-than-air pilots are not required to have a medical examination.  </t>
  </si>
  <si>
    <t>ESTIMATED ACTIVE ROTORCRAFT PILOTS BY CLASS OF CERTIFICATE 1/</t>
  </si>
  <si>
    <t xml:space="preserve">  1/   In July 2010, the FAA issued a rule that increased the duration of validity for student pilot certificates for pilots under the age of 40 from 36 to 60 months. </t>
  </si>
  <si>
    <t>as of DECEMBER 31</t>
  </si>
  <si>
    <t>Instrument Ratings 6,7/</t>
  </si>
  <si>
    <t>Non Pilot--Total 8/</t>
  </si>
  <si>
    <t xml:space="preserve">  6/  Not included in total.</t>
  </si>
  <si>
    <t xml:space="preserve">  7/  Special ratings shown on pilot certificates, do not indicate additional certificates.</t>
  </si>
  <si>
    <t xml:space="preserve"> 4/  Not included in total.</t>
  </si>
  <si>
    <t>6/  Not included in total.</t>
  </si>
  <si>
    <t>7/  Special ratings shown on pilot certificates, do not indicate additional certificates.</t>
  </si>
  <si>
    <t>Instrument Ratings  6,7/</t>
  </si>
  <si>
    <t xml:space="preserve">     Prior to 1995,  these pilots were categorized as private, commercial, or airline transport, based on their airplane certificate. </t>
  </si>
  <si>
    <t xml:space="preserve">     In 1995 and after, they are categorized based on their highest certificate. For example, if a pilot holds a private certificate and</t>
  </si>
  <si>
    <t xml:space="preserve">     a commercial helicopter certificate, prior 1995, the pilot would be categorized as private; 1995 and after as commercial. </t>
  </si>
  <si>
    <t xml:space="preserve">1/  Includes those with an airplane and/or a helicopter and/or glider certificate. Pilots under the"Rotorcraft (only)" and "Glider (only)" </t>
  </si>
  <si>
    <t xml:space="preserve">  class certificates in Table 3 are shown under their respective "Private," "Commercial," or "Airline Transport" categories above.</t>
  </si>
  <si>
    <t>Air Transport--Total 2/</t>
  </si>
  <si>
    <t xml:space="preserve">       these pilots were categorized as private, commercial, or airline transport, based on their airplane certificate. In 1995 and after, they are </t>
  </si>
  <si>
    <t xml:space="preserve">  2/  Includes pilots with an airplane only certificate.  Also includes those with an airplane and a helicopter and/or glider certificate. Prior to 1995, </t>
  </si>
  <si>
    <t xml:space="preserve">       categorized based on their highest certificate. For example, if a pilots holds a private airplane certificate and a commercial helicopter </t>
  </si>
  <si>
    <t xml:space="preserve">       certificate, prior 1995, the pilot would be categorized as private; 1995 and after as commercial.</t>
  </si>
  <si>
    <t xml:space="preserve">  5/  Glider pilots are not required to have a medical examination. Beginning with 2002, glider pilots with another rating but no </t>
  </si>
  <si>
    <t>2/ Outside U.S. includes airmen certified by the FAA, who live outside the 50 states and other U.S. areas, territories, and affiliates. Also includes those with unidentifiable addresses.</t>
  </si>
  <si>
    <t xml:space="preserve">3/  Includes pilots with an airplane only certificate. Also includes those with an airplane and a helicopter and/or glider certificate.  </t>
  </si>
  <si>
    <t>6/  Glider pilots are not required to have a medical examination. Beginning with 2002, glider pilots with another rating but no current medical are counted as "Glider (only)".</t>
  </si>
  <si>
    <t xml:space="preserve">2/  Includes pilots with an airplane only certificate. Also includes those with an airplane and a helicopter and/or glider </t>
  </si>
  <si>
    <t xml:space="preserve">     certificate. Prior to 1995, these pilots were categorized as private, commercial, or airline transport, based on their </t>
  </si>
  <si>
    <t xml:space="preserve">     airplane certificate. In 1995 and after, they are categorized based on their highest certificate. For example, if a pilot holds a </t>
  </si>
  <si>
    <t xml:space="preserve">     a  private certificate and a commercial helicopter certificate, prior 1995, the pilot would be categorized as private; 1995  </t>
  </si>
  <si>
    <t>5/  Glider pilots are not required to have a medical examination. Beginning with 2002, glider pilots with another rating but no current medical are counted as "Glider (only)".</t>
  </si>
  <si>
    <t>1/  Includes those with an airplane and/or a helicopter and/or glider certificate.</t>
  </si>
  <si>
    <t>2/  Glider and lighter-than-air pilots are not required to have a medical examination. Beginning with 2002, glider pilots</t>
  </si>
  <si>
    <t xml:space="preserve">1/  Prior to 1995, these pilots were categorized as private, commercial, or airline transport, based on their </t>
  </si>
  <si>
    <t xml:space="preserve">     </t>
  </si>
  <si>
    <t xml:space="preserve">     and a commercial helicopter certificate, prior 1995, the pilot would be categorized as private; 1995 and after as commercial.</t>
  </si>
  <si>
    <t xml:space="preserve">     airplane certificate. In 1995 and after, they are categorized based on their highest certificate. For example, if a pilot holds a private certificate </t>
  </si>
  <si>
    <t xml:space="preserve"> 1/  Data for flight engineers and flight navigators represent total active ratings held. Data for dispatchers, mechanics, repairmen</t>
  </si>
  <si>
    <t xml:space="preserve">      parachute riggers and ground instructors represent total ratings issued to date. These ratings retain their validity and have</t>
  </si>
  <si>
    <t>Total Pilots</t>
  </si>
  <si>
    <t>Airline Transport 1/</t>
  </si>
  <si>
    <t>Flight Instructor 3/</t>
  </si>
  <si>
    <t>Calendar Year</t>
  </si>
  <si>
    <t>Total Number 1/</t>
  </si>
  <si>
    <t>Percent of Total</t>
  </si>
  <si>
    <t>NON PILOT AIRMEN CERTIFICATES HELD</t>
  </si>
  <si>
    <t>WOMEN NON PILOT AIRMEN CERTIFICATES HELD</t>
  </si>
  <si>
    <t>Total Non Pilot Airmen</t>
  </si>
  <si>
    <t>Ground Instructor</t>
  </si>
  <si>
    <t>Flight Engineer</t>
  </si>
  <si>
    <t>Repair men</t>
  </si>
  <si>
    <t>Parachute Rigger</t>
  </si>
  <si>
    <t>Flight Navigator</t>
  </si>
  <si>
    <t>Flight Attendant</t>
  </si>
  <si>
    <t xml:space="preserve">Flight Instructor Certificates  4/ </t>
  </si>
  <si>
    <t>Student  1/</t>
  </si>
  <si>
    <t>Recreational (only)</t>
  </si>
  <si>
    <t>Private</t>
  </si>
  <si>
    <t>Commercial</t>
  </si>
  <si>
    <t>Airline Transport</t>
  </si>
  <si>
    <t>Rotorcraft (only)  3/</t>
  </si>
  <si>
    <t>Glider (only ) 4,5/</t>
  </si>
  <si>
    <t>Mechanic  8/</t>
  </si>
  <si>
    <t>Ground Instructor  8/</t>
  </si>
  <si>
    <t>Repairmen 8/</t>
  </si>
  <si>
    <t>Parachute Rigger  8/</t>
  </si>
  <si>
    <t>Dispatcher  8/</t>
  </si>
  <si>
    <t>Ground Instructor  5/</t>
  </si>
  <si>
    <t>Mechanic  5/</t>
  </si>
  <si>
    <t>Repairmen 5/</t>
  </si>
  <si>
    <t>Parachute Rigger  5/</t>
  </si>
  <si>
    <t>Dispatcher  5/</t>
  </si>
  <si>
    <t xml:space="preserve">Airline Transport  2/ </t>
  </si>
  <si>
    <t>Commercial  2/</t>
  </si>
  <si>
    <t>Private  2/</t>
  </si>
  <si>
    <t xml:space="preserve">Recreational (only) </t>
  </si>
  <si>
    <t>Sport</t>
  </si>
  <si>
    <t>Private --Total</t>
  </si>
  <si>
    <t>Airline Transport --Total</t>
  </si>
  <si>
    <t>Private Airplane (only)</t>
  </si>
  <si>
    <t>Private Airplane, Private Glider</t>
  </si>
  <si>
    <t>Private Airplane, Private Gyroplane</t>
  </si>
  <si>
    <t>Private Airplane, Private Helicopter</t>
  </si>
  <si>
    <t>Private Glider</t>
  </si>
  <si>
    <t>Private Airplane-Other</t>
  </si>
  <si>
    <t>Commercial Airplane (only)</t>
  </si>
  <si>
    <t>Commercial Airplane, Private Glider</t>
  </si>
  <si>
    <t>Commercial Helicopter, Private Airplane</t>
  </si>
  <si>
    <t>Commercial Glider, Private Airplane</t>
  </si>
  <si>
    <t>Commercial-other</t>
  </si>
  <si>
    <t>Airline Transport Airplane (only)</t>
  </si>
  <si>
    <t>Airline Transport Airplane-other</t>
  </si>
  <si>
    <t>Private Gyroplane</t>
  </si>
  <si>
    <t>Private Helicopter</t>
  </si>
  <si>
    <t>Commercial Helicopter</t>
  </si>
  <si>
    <t>Airline Transport Helicopter</t>
  </si>
  <si>
    <t>Rotorcraft-other</t>
  </si>
  <si>
    <t>Commercial Glider</t>
  </si>
  <si>
    <t>Air Transport (other)</t>
  </si>
  <si>
    <t>Commercial Airplane, Commercial Glider</t>
  </si>
  <si>
    <t>Commercial Airplane, Commercial Gyroplane, Commercial Glider</t>
  </si>
  <si>
    <t>Commercial Airplane, Private Helicopter</t>
  </si>
  <si>
    <t>Commercial Airplane, Commercial Glider, Private Helicopter</t>
  </si>
  <si>
    <t>Commercial Airplane, Commercial Helicopter</t>
  </si>
  <si>
    <t>Commercial Airplane, Private Glider, Commercial Helicopter</t>
  </si>
  <si>
    <t>Commercial Airplane, Commercial Glider, Commercial Helicopter</t>
  </si>
  <si>
    <t>Commercial Airplane, Commercial Helicopter, Commercial Gyroplane</t>
  </si>
  <si>
    <t>Commercial Airplane, Commercial Gyroplane, Commercial Helicopter, Commercial Glider</t>
  </si>
  <si>
    <t>Private Airplane, Private Glider, Private Helicopter</t>
  </si>
  <si>
    <t>Commercial Airplane, Commercial Gyroplane</t>
  </si>
  <si>
    <t>Airline Transport Airplane, Airline Transport Helicopter</t>
  </si>
  <si>
    <t>Commercial Helicopter, Private Airplane, Private Glider</t>
  </si>
  <si>
    <t>Commercial Helicopter, Private Airplane, Commercial Gyroplane</t>
  </si>
  <si>
    <t>Rotorcraft (Other)</t>
  </si>
  <si>
    <t>Commercial Helicopter, Commercial Glider</t>
  </si>
  <si>
    <t>Commercial Helicopter, Commercial Gyroplane</t>
  </si>
  <si>
    <t>Commercial Helicopter, Private Airplane, Commercial Glider</t>
  </si>
  <si>
    <t>Commercial --Total</t>
  </si>
  <si>
    <t>Commercial Helicopter, Private Glider</t>
  </si>
  <si>
    <t>Commercial Gyroplane</t>
  </si>
  <si>
    <t>Commercial Airplane, Commercial  Glider</t>
  </si>
  <si>
    <t>Commercial Airplane, Private    Helicopter</t>
  </si>
  <si>
    <t>Private Airplane-other</t>
  </si>
  <si>
    <t>Glider (only)  4,5/--Total</t>
  </si>
  <si>
    <t>Rotorcraft (only) 3/--Total</t>
  </si>
  <si>
    <t>Alabama</t>
  </si>
  <si>
    <t>Alaskan Region--Total</t>
  </si>
  <si>
    <t>Eastern Region--Total</t>
  </si>
  <si>
    <t>Total 4/</t>
  </si>
  <si>
    <t>United States--Total</t>
  </si>
  <si>
    <t>Central Region--Total</t>
  </si>
  <si>
    <t>Iowa</t>
  </si>
  <si>
    <t>Kentucky</t>
  </si>
  <si>
    <t>Missouri</t>
  </si>
  <si>
    <t>Nebraska</t>
  </si>
  <si>
    <t>Tennessee</t>
  </si>
  <si>
    <t>Kansas</t>
  </si>
  <si>
    <t>Delaware</t>
  </si>
  <si>
    <t>Maine</t>
  </si>
  <si>
    <t>Maryland</t>
  </si>
  <si>
    <t>Massachusetts</t>
  </si>
  <si>
    <t>Pennsylvania</t>
  </si>
  <si>
    <t>Vermont</t>
  </si>
  <si>
    <t>Virginia</t>
  </si>
  <si>
    <t>Connecticut</t>
  </si>
  <si>
    <t>Indiana</t>
  </si>
  <si>
    <t>Michigan</t>
  </si>
  <si>
    <t>Minnesota</t>
  </si>
  <si>
    <t>Ohio</t>
  </si>
  <si>
    <t>Wisconsin</t>
  </si>
  <si>
    <t>Illinois</t>
  </si>
  <si>
    <t>Idaho</t>
  </si>
  <si>
    <t>Montana</t>
  </si>
  <si>
    <t>Oregon</t>
  </si>
  <si>
    <t>Utah</t>
  </si>
  <si>
    <t>Washington</t>
  </si>
  <si>
    <t>Wyoming</t>
  </si>
  <si>
    <t>Colorado</t>
  </si>
  <si>
    <t>Georgia</t>
  </si>
  <si>
    <t>Florida</t>
  </si>
  <si>
    <t>Louisiana</t>
  </si>
  <si>
    <t>Mississippi</t>
  </si>
  <si>
    <t>Oklahoma</t>
  </si>
  <si>
    <t>Texas</t>
  </si>
  <si>
    <t>Arkansas</t>
  </si>
  <si>
    <t>Arizona</t>
  </si>
  <si>
    <t>California</t>
  </si>
  <si>
    <t>Guam</t>
  </si>
  <si>
    <t>Hawaii</t>
  </si>
  <si>
    <t>Nevada</t>
  </si>
  <si>
    <t>Palau</t>
  </si>
  <si>
    <r>
      <t>AE (Europe and Canada)</t>
    </r>
    <r>
      <rPr>
        <vertAlign val="superscript"/>
        <sz val="8"/>
        <rFont val="Cambria"/>
        <family val="1"/>
        <scheme val="major"/>
      </rPr>
      <t>5</t>
    </r>
  </si>
  <si>
    <t>District of Columbia</t>
  </si>
  <si>
    <t>New Hampshire</t>
  </si>
  <si>
    <t>New Jersey</t>
  </si>
  <si>
    <t>New York</t>
  </si>
  <si>
    <t>North Carolina</t>
  </si>
  <si>
    <t>Rhode Island</t>
  </si>
  <si>
    <t>Great Lakes Region--Total</t>
  </si>
  <si>
    <t>South Dakota</t>
  </si>
  <si>
    <t>Northwest Mountain Region--Total</t>
  </si>
  <si>
    <t>Southern Region--Total</t>
  </si>
  <si>
    <r>
      <t>AA (Americas)</t>
    </r>
    <r>
      <rPr>
        <vertAlign val="superscript"/>
        <sz val="8"/>
        <rFont val="Cambria"/>
        <family val="1"/>
        <scheme val="major"/>
      </rPr>
      <t>5</t>
    </r>
  </si>
  <si>
    <t>Puerto Rico</t>
  </si>
  <si>
    <t>South Carolina</t>
  </si>
  <si>
    <t>Virgin Islands</t>
  </si>
  <si>
    <t>Southwest Region--Total</t>
  </si>
  <si>
    <t>New Mexico</t>
  </si>
  <si>
    <t>Western-Pacific Region--Total</t>
  </si>
  <si>
    <t>American Samoa</t>
  </si>
  <si>
    <t>Federated States of Micronesia</t>
  </si>
  <si>
    <t>Marshall Islands</t>
  </si>
  <si>
    <t>North Mariana Islands</t>
  </si>
  <si>
    <t xml:space="preserve">Armed Forces Personnel  5/ </t>
  </si>
  <si>
    <t>U.S. Affiliates  6/</t>
  </si>
  <si>
    <t>North Dakota</t>
  </si>
  <si>
    <t>West Virginia</t>
  </si>
  <si>
    <r>
      <t>AP (Pacific)</t>
    </r>
    <r>
      <rPr>
        <vertAlign val="superscript"/>
        <sz val="8"/>
        <rFont val="Univers (W1)"/>
      </rPr>
      <t>5</t>
    </r>
  </si>
  <si>
    <t>Total 2/</t>
  </si>
  <si>
    <r>
      <t>AE (Europe and Canada)</t>
    </r>
    <r>
      <rPr>
        <vertAlign val="superscript"/>
        <sz val="8"/>
        <rFont val="Cambria"/>
        <family val="1"/>
        <scheme val="major"/>
      </rPr>
      <t>3</t>
    </r>
  </si>
  <si>
    <r>
      <t>AA (Americas)</t>
    </r>
    <r>
      <rPr>
        <vertAlign val="superscript"/>
        <sz val="8"/>
        <rFont val="Cambria"/>
        <family val="1"/>
        <scheme val="major"/>
      </rPr>
      <t>3</t>
    </r>
  </si>
  <si>
    <r>
      <t>AP (Pacific)</t>
    </r>
    <r>
      <rPr>
        <vertAlign val="superscript"/>
        <sz val="8"/>
        <rFont val="Univers (W1)"/>
      </rPr>
      <t>3</t>
    </r>
  </si>
  <si>
    <t>Private Helicopter, Private Airplane</t>
  </si>
  <si>
    <t>Private Helicopter, Private Airplane, Private Glider</t>
  </si>
  <si>
    <t>Private Helicopter, Commercial Airplane</t>
  </si>
  <si>
    <t>Private Helicopter, Commercial Airplane, Commercial Glider</t>
  </si>
  <si>
    <t>Private Gyroplane, Private Airplane</t>
  </si>
  <si>
    <t>Airline Transport Helicopter, Airline Transport Airplane</t>
  </si>
  <si>
    <t>Commercial Gyroplane, Commercial Airplane, Commercial Glider</t>
  </si>
  <si>
    <t>Commercial Helicopter, Commercial Airplane, Private Glider</t>
  </si>
  <si>
    <t>Commercial Helicopter, Commercial  Airplane</t>
  </si>
  <si>
    <t>Commercial Helicopter, Commercial Airplane, Commercial Glider</t>
  </si>
  <si>
    <t>Commercial Helicopter, Commercial Airplane, Commercial Gyroplane</t>
  </si>
  <si>
    <t>Commercial Gyroplane, Commercial Airplane</t>
  </si>
  <si>
    <t>Private Glider, Private Airplane</t>
  </si>
  <si>
    <t>Private Glider, Private Airplane, Private Helicopter</t>
  </si>
  <si>
    <t>Private Glider, Private Airplane, Commercial Helicopter</t>
  </si>
  <si>
    <t>Commercial Glider, Commercial Balloon</t>
  </si>
  <si>
    <t>Commercial Glider, Commercial Airplane, Commercial Gyroplane, Commercial Helicopter</t>
  </si>
  <si>
    <t>Commercial Glider, Commercial Airplane, Commercial Gyroplane</t>
  </si>
  <si>
    <t>Private Glider, Commercial Airplane</t>
  </si>
  <si>
    <t>Private Glider, Commercial Airplane, Commercial Helicopter</t>
  </si>
  <si>
    <t>Private Glider, Commercial Helicopter</t>
  </si>
  <si>
    <t>Commercial Glider, Commercial Airplane</t>
  </si>
  <si>
    <t>Commercial Glider, Private Airplane, Commercial Helicopter</t>
  </si>
  <si>
    <t>Commercial Glider, Commercial Airplane, Commercial Helicopter</t>
  </si>
  <si>
    <t>Commercial Glider, Commercial Helicopter</t>
  </si>
  <si>
    <t>Commercial Glider, Commercial Airplane, Private Helicopter</t>
  </si>
  <si>
    <t>Airline Transport Helicopter (only)</t>
  </si>
  <si>
    <t>Private Helicopter (only)</t>
  </si>
  <si>
    <t>Commercial Helicopter (only)</t>
  </si>
  <si>
    <t xml:space="preserve">  8/  Historically, numbers represented all certificates on record. No medical examination required. In 2016, Federal Regulation required that airmen without a plastic certificate </t>
  </si>
  <si>
    <t xml:space="preserve">Flight Instructor Certificates 6/ </t>
  </si>
  <si>
    <t xml:space="preserve">       by those under 70 years of age.</t>
  </si>
  <si>
    <t xml:space="preserve">       no longer considered active. Therefore, starting with 2016, those airmen with a paper certificate only were excluded. Data for 1996 and 1997 are limited to certificates held</t>
  </si>
  <si>
    <t xml:space="preserve">  5/  Historically, numbers represented all certificates on record. No medical examination required. In 2016, Federal Regulation required that airmen without a plastic certificate </t>
  </si>
  <si>
    <t xml:space="preserve">       no longer considered active. Therefore, starting with 2016, those airmen with a paper certificate only were excluded. </t>
  </si>
  <si>
    <t>Flight Instructor Certificates 6/</t>
  </si>
  <si>
    <t xml:space="preserve">Remote Pilot Certificates  7/ </t>
  </si>
  <si>
    <t xml:space="preserve">Remote Pilot Certificates  8/ </t>
  </si>
  <si>
    <t xml:space="preserve">8/  Remote pilot certification started in August 2016. These numbers are not included in the pilot totals. </t>
  </si>
  <si>
    <t>Remote Pilots 3/</t>
  </si>
  <si>
    <t>Outside United States (Foreign)  7/</t>
  </si>
  <si>
    <t xml:space="preserve">7/  Outside United States (Foreign) includes airmen certified by the FAA, who live outside the 50 states and other U.S. areas, territories, and affiliates. </t>
  </si>
  <si>
    <t xml:space="preserve">     Also includes those with unidentifiable addresses.</t>
  </si>
  <si>
    <t xml:space="preserve"> 6/  FS stands for the Fight Standards Region, which includes Armed Forces as explanied above (#3), and Federated States of Micronesia, </t>
  </si>
  <si>
    <t xml:space="preserve">     Marshall Islands, and Palau</t>
  </si>
  <si>
    <t>Outside United States and FS Total  6/</t>
  </si>
  <si>
    <t>Outside United States and FS Total  8/</t>
  </si>
  <si>
    <t xml:space="preserve">8/  FS stands for the Fight Standards Region, which includes Armed Forces as explanied above (#3), and Federated States of Micronesia, </t>
  </si>
  <si>
    <t xml:space="preserve">     Marshall Islands, and Palau.</t>
  </si>
  <si>
    <t>Lighter than air</t>
  </si>
  <si>
    <t>Other</t>
  </si>
  <si>
    <t>Control Tower Operator</t>
  </si>
  <si>
    <t>Student certificates issued</t>
  </si>
  <si>
    <t>Inc in Mec</t>
  </si>
  <si>
    <t>DECEMBER 31, 2017  1/</t>
  </si>
  <si>
    <t>Remote Pilots  9/</t>
  </si>
  <si>
    <t>Remote Pilots  6/</t>
  </si>
  <si>
    <t xml:space="preserve"> 6/  Remote pilot certification started in August 2016. These numbers are not included in the pilot totals. </t>
  </si>
  <si>
    <t>NA Not available.</t>
  </si>
  <si>
    <t xml:space="preserve">  9/  Remote pilot certification started in August 2016. These numbers are not included in the pilot totals. </t>
  </si>
  <si>
    <t xml:space="preserve">NA Not available. </t>
  </si>
  <si>
    <t xml:space="preserve">N/A  Not available. </t>
  </si>
  <si>
    <t xml:space="preserve">     Starting with April 2016, there is no expiration date on the new student pilot certificates, which generates a cumulative increase in the numbers.</t>
  </si>
  <si>
    <t xml:space="preserve">      Starting with April 2016, there is no expiration date on the new student pilot certificates, which generates a cumulative increase in the numbers.</t>
  </si>
  <si>
    <t xml:space="preserve">        Starting with April 2016, there is no expiration date on the new student pilot certificates, which generates a cumulative increase in the numbers.</t>
  </si>
  <si>
    <t>Table 22</t>
  </si>
  <si>
    <t>Table 21</t>
  </si>
  <si>
    <t>Table 20</t>
  </si>
  <si>
    <t>Table 19</t>
  </si>
  <si>
    <t>Table 18</t>
  </si>
  <si>
    <t>Table 17</t>
  </si>
  <si>
    <t>Table 16</t>
  </si>
  <si>
    <t>Table 15</t>
  </si>
  <si>
    <t>Table 14</t>
  </si>
  <si>
    <t>Table 13a</t>
  </si>
  <si>
    <t>Table 13</t>
  </si>
  <si>
    <t>Table 12a</t>
  </si>
  <si>
    <t>Table 12</t>
  </si>
  <si>
    <t>Table 11</t>
  </si>
  <si>
    <t>Table 10</t>
  </si>
  <si>
    <t>Table 9</t>
  </si>
  <si>
    <t>Table 8</t>
  </si>
  <si>
    <t>Table 7</t>
  </si>
  <si>
    <t>Table 6</t>
  </si>
  <si>
    <t>Table 5</t>
  </si>
  <si>
    <t>Table 4</t>
  </si>
  <si>
    <t>Table 3</t>
  </si>
  <si>
    <t>Table 2</t>
  </si>
  <si>
    <t>Table 1</t>
  </si>
  <si>
    <t>List of Tables</t>
  </si>
  <si>
    <t>The term “airmen” in this report includes men and women certified as pilots, mechanics or other aviation technicians.  An active airman is one who holds both an airmen certificate and a valid medical certificate. Airmen who must have a valid medical to exercise the privileges of their certificate are all airplane pilots, rotorcraft pilots, flight navigators, and flight engineers. Glider pilots are not required to have a medical examination but the numbers represent only those who had a valid medical certificate on record at the Aeronautical Center.</t>
  </si>
  <si>
    <t>Statistics about airmen, both pilot and nonpilot, are obtained from the official airmen certification records maintained at FAA's Aeronautical Center, Oklahoma City, Oklahoma.</t>
  </si>
  <si>
    <t>The U.S. Civil Airmen Statistics is an annual study published to meet the demands of FAA, other government agencies, and industry. It contains detailed airmen statistics not published in other FAA reports.</t>
  </si>
  <si>
    <t>U.S. Civil Airmen Statistics, 2017</t>
  </si>
  <si>
    <t>Estimated Active Airmen Certificates Held December 31, 2008-2017</t>
  </si>
  <si>
    <t>Estimated Active Women Airmen Certificates Held December 31, 2008-2017</t>
  </si>
  <si>
    <t>Estimated Active Pilot Certificates Held by Class of Certificate December 31, 2008-2017</t>
  </si>
  <si>
    <t>Estimated Active Rotorcraft Pilots by Class of Certificate December 31, 2008-2017</t>
  </si>
  <si>
    <t>Estimated Active Glider Pilots by Class of Certificate December 31, 2008-2017</t>
  </si>
  <si>
    <t>Estimated Instrument Ratings Held by Class of Certificate December 31, 2008-2017</t>
  </si>
  <si>
    <t>Estimated Total Pilots and Instrument Rated Pilots December 31, 2008-2017</t>
  </si>
  <si>
    <t>Original Airmen Certificates Issued 2008-2017</t>
  </si>
  <si>
    <t>Additional Airmen Certificates Issued 2008-2017</t>
  </si>
  <si>
    <t>Instrument Ratings Issued 2008-2017</t>
  </si>
  <si>
    <t>Student Certificates Issued by Month 2008-2017</t>
  </si>
  <si>
    <t>Estimated Active Pilot Certificates Held by Class of Certificate and by FAA Region December 31, 2017</t>
  </si>
  <si>
    <t>Estimated Active Pilots and Flight Instructors by FAA Region and State December 31, 2017</t>
  </si>
  <si>
    <t>Estimated Active Women Pilots and Flight Instructors by FAA Region and State December 31, 2017</t>
  </si>
  <si>
    <t>Estimated Instrument Ratings Held by Class of Certificate by FAA Region December 31, 2017</t>
  </si>
  <si>
    <t>Estimated Active Pilot Certificates Held by Category and Age Group of Holder December 31, 2017</t>
  </si>
  <si>
    <t>Estimated Active Women Pilot Certificates Held by Category and Age Group of Holder December 31, 2017</t>
  </si>
  <si>
    <t>Nonpilot Airmen Certificates Held by FAA Region and State December 31, 2017</t>
  </si>
  <si>
    <t>Women Nonpilot Airmen Certificates Held by FAA Region and State December 31, 2017</t>
  </si>
  <si>
    <t>Airmen Certificates Issued by Category and Conductor December 31, 2017</t>
  </si>
  <si>
    <t>Average Age of Active Pilots by Category December 31, 2002-2017</t>
  </si>
  <si>
    <t>Average Age of Active Women Pilots by Category December 31, 2010-2017</t>
  </si>
  <si>
    <t>Original Airmen Certificates Approved/Disapproved by Category and Conductor, CY 2017</t>
  </si>
  <si>
    <t>Additional Airmen Certificates Approved/Disapproved by Category and Conductor, CY 2017</t>
  </si>
  <si>
    <r>
      <t>E</t>
    </r>
    <r>
      <rPr>
        <sz val="8"/>
        <rFont val="Univers (W1)"/>
      </rPr>
      <t xml:space="preserve">  Student certificates issued are estimated.  </t>
    </r>
  </si>
  <si>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</si>
  <si>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</si>
  <si>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</si>
  <si>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</si>
  <si>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</si>
  <si>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</si>
  <si>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Note: Additional ratings are entered on current airman certificates as follows:</t>
  </si>
  <si>
    <t>*   Not Included in Total</t>
  </si>
  <si>
    <t>Authorized Aircraft Instructor</t>
  </si>
  <si>
    <t xml:space="preserve">Ground Instructor </t>
  </si>
  <si>
    <t xml:space="preserve">Parachute Rigger </t>
  </si>
  <si>
    <t>Repairman Light Sport Aircraft</t>
  </si>
  <si>
    <t>Repairman</t>
  </si>
  <si>
    <t xml:space="preserve">Mechanic </t>
  </si>
  <si>
    <t>Remote Pilot Certificates*</t>
  </si>
  <si>
    <t>Flight Instructor Certificates*</t>
  </si>
  <si>
    <t>Glider (only)</t>
  </si>
  <si>
    <t>Rotorcraft (only)</t>
  </si>
  <si>
    <t>Sport Pilot</t>
  </si>
  <si>
    <t>Recreational</t>
  </si>
  <si>
    <r>
      <t>Student</t>
    </r>
    <r>
      <rPr>
        <vertAlign val="superscript"/>
        <sz val="8"/>
        <rFont val="Univers (W1)"/>
      </rPr>
      <t>E</t>
    </r>
  </si>
  <si>
    <t>No Test</t>
  </si>
  <si>
    <t>Inspector</t>
  </si>
  <si>
    <t>Examiner</t>
  </si>
  <si>
    <t>Total Certificates Issued</t>
  </si>
  <si>
    <t>Category of Certificates</t>
  </si>
  <si>
    <t>Additional Ratings</t>
  </si>
  <si>
    <t>Original Issuances</t>
  </si>
  <si>
    <t>Calendar Year 2017</t>
  </si>
  <si>
    <t>AIRMEN CERTIFICATES ISSUED BY CATEGORY AND CONDUCTOR</t>
  </si>
  <si>
    <t xml:space="preserve">N/A  Not Available </t>
  </si>
  <si>
    <t>6/ Started in August 2016. Not included in pilot totals. The number includes applications signed by CFI.</t>
  </si>
  <si>
    <t>5/ First reported in 2005.</t>
  </si>
  <si>
    <t>4/  Prior to 1995, repairmen were included with mechanics.</t>
  </si>
  <si>
    <t>3/  Prior to 2001 Control Tower Operators were not included.</t>
  </si>
  <si>
    <t>2/  Special ratings shown on pilot certificates represented above; not included in total.</t>
  </si>
  <si>
    <t>1/  Not included in total.</t>
  </si>
  <si>
    <t xml:space="preserve">   and FAA issues the certificate.</t>
  </si>
  <si>
    <t xml:space="preserve">   student pilot certificates. Designated examiners, FAA inspectors, and Certified Flight Instructors (CFIs) process student pilot certificates, </t>
  </si>
  <si>
    <t xml:space="preserve">   As of April 2016, combined medical certificate and pilot certificates are no longer issued, and there will be no expiration date on the new</t>
  </si>
  <si>
    <t xml:space="preserve">   months for pilots under the age of 40.</t>
  </si>
  <si>
    <t xml:space="preserve">   applications and renewals. Student medical certifications remained valid for 24 calendar months for pilots age 40 or older, and for 60 </t>
  </si>
  <si>
    <t xml:space="preserve">   Pilot Certificates issued, nearly all obtained through the Medical Certification System. As such, the numbers included both first time </t>
  </si>
  <si>
    <t>Comm</t>
  </si>
  <si>
    <t>Pri</t>
  </si>
  <si>
    <t>TOTAL Instrument Rated</t>
  </si>
  <si>
    <t xml:space="preserve">   that do not require a medical examination. Until April 2016, Table 22 data displayed combined FAA Medical Certificate and Student </t>
  </si>
  <si>
    <r>
      <t>E</t>
    </r>
    <r>
      <rPr>
        <sz val="8"/>
        <rFont val="Univers (W1)"/>
      </rPr>
      <t xml:space="preserve">  Student certificates issued are estimated. They include those with a medical certification (Table 22), as well as those from Table 16</t>
    </r>
  </si>
  <si>
    <t>*/  Prior to 2001, repairmen were included with mechanics.</t>
  </si>
  <si>
    <t xml:space="preserve">Note: In previous releases all instrument ratings had been shown as additional. Total instrument ratings issued can be found in table 21. </t>
  </si>
  <si>
    <t>Authorized Aircraft Instr.</t>
  </si>
  <si>
    <t>Repairman Light Sport Aircraft 5/</t>
  </si>
  <si>
    <t>Repairman  4/</t>
  </si>
  <si>
    <t>Control Tower Operator  3/</t>
  </si>
  <si>
    <t>Remote Pilot Certificates 6/</t>
  </si>
  <si>
    <t>Instrument Ratings 2/</t>
  </si>
  <si>
    <t>Flight Instructor Certificates 1/</t>
  </si>
  <si>
    <t>CALENDAR YEARS 2008 - 2017</t>
  </si>
  <si>
    <t>ORIGINAL AIRMEN CERTIFICATES ISSUED BY CATEGORY</t>
  </si>
  <si>
    <t>TABLE 17</t>
  </si>
  <si>
    <t>NA  Not Available</t>
  </si>
  <si>
    <t>Repairman Light Sport Aircraft  5/</t>
  </si>
  <si>
    <t>Student 1/</t>
  </si>
  <si>
    <t>ADDITIONAL AIRMEN CERTIFICATES ISSUED BY CATEGORY</t>
  </si>
  <si>
    <t>TABLE 18</t>
  </si>
  <si>
    <t>N/A--Not applicable</t>
  </si>
  <si>
    <t>* Not included in Total</t>
  </si>
  <si>
    <t xml:space="preserve">        N/A</t>
  </si>
  <si>
    <t>Repairman Light Sport Arcft</t>
  </si>
  <si>
    <t>Percent Approved</t>
  </si>
  <si>
    <t xml:space="preserve">Dis approved </t>
  </si>
  <si>
    <t>Approved</t>
  </si>
  <si>
    <t>CALENDAR YEAR 2017</t>
  </si>
  <si>
    <t>ORIGINAL AIRMEN CERTIFICATES APPROVED/DISAPPROVED BY CATEGORY AND CONDUCTOR</t>
  </si>
  <si>
    <t>TABLE 19</t>
  </si>
  <si>
    <t>*  Special ratings shown on pilot certificates represented above; not included in total.</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</si>
  <si>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</si>
  <si>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</si>
  <si>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</si>
  <si>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</si>
  <si>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</si>
  <si>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</si>
  <si>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ADDITIONAL AIRMEN CERTIFICATES APPROVED/DISAPPROVED BY CATEGORY AND CONDUCTOR</t>
  </si>
  <si>
    <t>TABLE 20</t>
  </si>
  <si>
    <t>Class of Certificate</t>
  </si>
  <si>
    <t>INSTRUMENT RATINGS ISSUED:</t>
  </si>
  <si>
    <t>TABLE 21</t>
  </si>
  <si>
    <t xml:space="preserve">    result in monthly fluctuations.</t>
  </si>
  <si>
    <t xml:space="preserve">    process student pilot certificates, and FAA issues the new plastic certificate. There may be some seasonal backlogs, which </t>
  </si>
  <si>
    <t xml:space="preserve">    date on the new student pilot certificates. Designated examiners, FAA inspectors, and Certified Flight Instructors (CFIs) </t>
  </si>
  <si>
    <t xml:space="preserve">    As of April 2016, combined medical certificate and pilot certificates are no longer issued, and there will be no expiration </t>
  </si>
  <si>
    <t xml:space="preserve">    and for 60 months for pilots under the age of 40.</t>
  </si>
  <si>
    <t xml:space="preserve">    applications and renewals. Student medical certifications remained valid for 24 calendar months for pilots age 40 or older, </t>
  </si>
  <si>
    <t xml:space="preserve">    obtained through the Medical Certification System. As such, the numbers include both first time medical certification</t>
  </si>
  <si>
    <t>*  Until April 2016, this table shows combined FAA Medical Certificate and Student Pilot Certificates issued, nearly all</t>
  </si>
  <si>
    <r>
      <t>E</t>
    </r>
    <r>
      <rPr>
        <sz val="9"/>
        <rFont val="Univers (W1)"/>
      </rPr>
      <t xml:space="preserve">  Student certificates issued are estimated.</t>
    </r>
  </si>
  <si>
    <t>December</t>
  </si>
  <si>
    <t>November</t>
  </si>
  <si>
    <t>October</t>
  </si>
  <si>
    <t>September</t>
  </si>
  <si>
    <t>August</t>
  </si>
  <si>
    <t>July</t>
  </si>
  <si>
    <t>June</t>
  </si>
  <si>
    <t>May</t>
  </si>
  <si>
    <t>April</t>
  </si>
  <si>
    <t>March</t>
  </si>
  <si>
    <t>February</t>
  </si>
  <si>
    <t>January</t>
  </si>
  <si>
    <t>2016*</t>
  </si>
  <si>
    <t>2017*</t>
  </si>
  <si>
    <t>YEAR</t>
  </si>
  <si>
    <t>2008 - 2017</t>
  </si>
  <si>
    <t>STUDENT CERTIFICATES ISSUED, BY MONTH:</t>
  </si>
  <si>
    <t>TABLE 22</t>
  </si>
  <si>
    <t>3/  Certified Flight Instructor</t>
  </si>
  <si>
    <t>2/  Not included in total active pilots.</t>
  </si>
  <si>
    <t xml:space="preserve">     helicopter and commercial airplane certificates will be reported in the commercial category.</t>
  </si>
  <si>
    <t xml:space="preserve">     Pilots with multiple ratings will be reported under highest rating. For example a pilot with a private </t>
  </si>
  <si>
    <t xml:space="preserve">1/  Includes pilots with an airplane and/or a helicopter and/or a glider and/or a gyroplane certificate. </t>
  </si>
  <si>
    <t>80 and over</t>
  </si>
  <si>
    <t>75-79</t>
  </si>
  <si>
    <t>70-74</t>
  </si>
  <si>
    <t>65-69</t>
  </si>
  <si>
    <t>60-64</t>
  </si>
  <si>
    <t>55-59</t>
  </si>
  <si>
    <t>50-54</t>
  </si>
  <si>
    <t>45-49</t>
  </si>
  <si>
    <t>40-44</t>
  </si>
  <si>
    <t>35-39</t>
  </si>
  <si>
    <t>30-34</t>
  </si>
  <si>
    <t>25-29</t>
  </si>
  <si>
    <t>20-24</t>
  </si>
  <si>
    <t>16-19</t>
  </si>
  <si>
    <t>14-15</t>
  </si>
  <si>
    <t>Remote Pilot 2/</t>
  </si>
  <si>
    <t>CFI 3/</t>
  </si>
  <si>
    <t>Recre- ational</t>
  </si>
  <si>
    <t xml:space="preserve">Student </t>
  </si>
  <si>
    <t xml:space="preserve">Total </t>
  </si>
  <si>
    <t>Age Group</t>
  </si>
  <si>
    <t>Flight Instructor 2/</t>
  </si>
  <si>
    <t>Type of Pilot Certificates</t>
  </si>
  <si>
    <t>as of December 31, 2017</t>
  </si>
  <si>
    <t>BY CATEGORY AND AGE GROUP OF HOLDER</t>
  </si>
  <si>
    <t>TABLE 12</t>
  </si>
  <si>
    <t>ESTIMATED ACTIVE WOMEN PILOT CERTIFICATES HELD</t>
  </si>
  <si>
    <t>TABLE 12a</t>
  </si>
  <si>
    <t>N/A  Not available. Sport certificate first issued in 2005. Remote pilot certificate first issued in 2016.</t>
  </si>
  <si>
    <t xml:space="preserve">     under the age of 40 from 36 to 60 months. </t>
  </si>
  <si>
    <t xml:space="preserve">3/  In July 2010, the FAA issued a rule that increased the duration of validity for student pilot certificates for pilots </t>
  </si>
  <si>
    <t xml:space="preserve">     Pilots with multiple ratings will be reported under highest rating. For example a pilot with a private  </t>
  </si>
  <si>
    <t xml:space="preserve">2/  Includes pilots with an airplane and/or a helicopter and/or a glider and/or a gyroplane certificate. </t>
  </si>
  <si>
    <t>1/  Includes helicopter (only) and glider (only).</t>
  </si>
  <si>
    <t xml:space="preserve">Remote Pilot </t>
  </si>
  <si>
    <t xml:space="preserve">CFI </t>
  </si>
  <si>
    <t>Airline Transport 2/</t>
  </si>
  <si>
    <t>Commercial 2/</t>
  </si>
  <si>
    <t>Private 2/</t>
  </si>
  <si>
    <t>Student  3/</t>
  </si>
  <si>
    <t>Total  1/</t>
  </si>
  <si>
    <t xml:space="preserve">Flight Instructor </t>
  </si>
  <si>
    <t xml:space="preserve"> AVERAGE AGE OF ACTIVE PILOTS BY CATEGORY</t>
  </si>
  <si>
    <t>TABLE 13</t>
  </si>
  <si>
    <t>N/A  Not available. Remote pilot certificate first issued in 2016.</t>
  </si>
  <si>
    <t xml:space="preserve"> AVERAGE AGE OF ACTIVE WOMEN PILOTS BY CATEGORY</t>
  </si>
  <si>
    <t>TABLE 13a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</si>
</sst>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 ;\(#,##0\)"/>
    <numFmt numFmtId="165" formatCode="mmmm\ dd\,\ yyyy"/>
    <numFmt numFmtId="166" formatCode="&quot;----&quot;"/>
    <numFmt numFmtId="167" formatCode="&quot;----  &quot;"/>
    <numFmt numFmtId="169" formatCode="0.0%"/>
    <numFmt numFmtId="170" formatCode="#,##0\ \ \p"/>
    <numFmt numFmtId="171" formatCode="0.0"/>
  </numFmts>
  <fonts count="37">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10"/>
      <color rgb="FF000000"/>
      <name val="Calibri"/>
      <family val="2"/>
      <scheme val="minor"/>
    </font>
    <font>
      <sz val="9"/>
      <name val="Calibri"/>
      <family val="2"/>
      <scheme val="minor"/>
    </font>
    <font>
      <sz val="8"/>
      <name val="Helv"/>
    </font>
    <font>
      <sz val="8"/>
      <name val="Univers (W1)"/>
    </font>
    <font>
      <b/>
      <sz val="8"/>
      <name val="Univers (W1)"/>
    </font>
    <font>
      <sz val="10"/>
      <name val="MS Sans Serif"/>
      <family val="2"/>
    </font>
    <font>
      <sz val="7"/>
      <name val="Univers (W1)"/>
    </font>
    <font>
      <b/>
      <sz val="8"/>
      <name val="Helv"/>
    </font>
    <font>
      <sz val="8"/>
      <name val="Univers (W1)"/>
      <family val="2"/>
    </font>
    <font>
      <b/>
      <sz val="8"/>
      <name val="Univers (W1)"/>
      <family val="2"/>
    </font>
    <font>
      <b/>
      <sz val="7"/>
      <name val="Univers (W1)"/>
    </font>
    <font>
      <sz val="10"/>
      <name val="Helv"/>
    </font>
    <font>
      <sz val="10"/>
      <name val="Univers (W1)"/>
      <family val="2"/>
    </font>
    <font>
      <sz val="10"/>
      <name val="Univers (W1)"/>
    </font>
    <font>
      <sz val="8"/>
      <name val="Univers"/>
      <family val="2"/>
    </font>
    <font>
      <b/>
      <sz val="8"/>
      <name val="Univers"/>
      <family val="2"/>
    </font>
    <font>
      <vertAlign val="superscript"/>
      <sz val="8"/>
      <name val="Cambria"/>
      <family val="1"/>
      <scheme val="major"/>
    </font>
    <font>
      <vertAlign val="superscript"/>
      <sz val="8"/>
      <name val="Univers (W1)"/>
    </font>
    <font>
      <sz val="11"/>
      <color rgb="FF000000"/>
      <name val="Calibri"/>
      <family val="2"/>
      <scheme val="minor"/>
    </font>
    <font>
      <sz val="10"/>
      <name val="Calibri"/>
      <family val="2"/>
      <scheme val="minor"/>
    </font>
    <font>
      <sz val="9"/>
      <name val="Univers (W1)"/>
    </font>
    <font>
      <b/>
      <sz val="9"/>
      <name val="Univers (W1)"/>
    </font>
    <font>
      <sz val="7.5"/>
      <name val="Univers (W1)"/>
    </font>
    <font>
      <sz val="9"/>
      <name val="Univers (W1)"/>
      <family val="2"/>
    </font>
    <font>
      <b/>
      <sz val="9"/>
      <name val="Univers (W1)"/>
      <family val="2"/>
    </font>
    <font>
      <sz val="6"/>
      <name val="Univers (W1)"/>
    </font>
    <font>
      <b/>
      <sz val="12"/>
      <color rgb="FF000000"/>
      <name val="Calibri"/>
      <family val="2"/>
      <scheme val="minor"/>
    </font>
    <font>
      <sz val="11"/>
      <color rgb="FF333333"/>
      <name val="Calibri"/>
      <family val="2"/>
      <scheme val="minor"/>
    </font>
    <font>
      <b/>
      <sz val="14"/>
      <color rgb="FF000000"/>
      <name val="Calibri"/>
      <family val="2"/>
      <scheme val="minor"/>
    </font>
    <font>
      <b/>
      <sz val="18"/>
      <name val="Univers (W1)"/>
    </font>
    <font>
      <vertAlign val="superscript"/>
      <sz val="9"/>
      <name val="Univers (W1)"/>
    </font>
    <font>
      <sz val="12"/>
      <name val="Arial"/>
      <family val="2"/>
    </font>
  </fonts>
  <fills count="10">
    <fill>
      <patternFill patternType="none"/>
    </fill>
    <fill>
      <patternFill patternType="gray125"/>
    </fill>
    <fill>
      <patternFill patternType="solid">
        <fgColor theme="8" tint="0.79998168889431442"/>
        <bgColor indexed="64"/>
      </patternFill>
    </fill>
    <fill>
      <patternFill patternType="solid">
        <fgColor indexed="9"/>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66"/>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7">
    <xf numFmtId="0" fontId="0" fillId="0" borderId="0"/>
    <xf numFmtId="0" fontId="3" fillId="0" borderId="0"/>
    <xf numFmtId="0" fontId="7" fillId="0" borderId="0"/>
    <xf numFmtId="0" fontId="10" fillId="0" borderId="0"/>
    <xf numFmtId="0" fontId="16" fillId="0" borderId="0"/>
    <xf numFmtId="0" fontId="16" fillId="0" borderId="0"/>
    <xf numFmtId="0" fontId="2" fillId="0" borderId="0"/>
    <xf numFmtId="0" fontId="2" fillId="0" borderId="0"/>
    <xf numFmtId="0" fontId="4" fillId="0" borderId="0"/>
    <xf numFmtId="0" fontId="1" fillId="0" borderId="0"/>
    <xf numFmtId="0" fontId="1" fillId="0" borderId="0"/>
    <xf numFmtId="0" fontId="1" fillId="0" borderId="0"/>
    <xf numFmtId="0" fontId="10" fillId="0" borderId="0"/>
    <xf numFmtId="0" fontId="10" fillId="0" borderId="0"/>
    <xf numFmtId="9" fontId="36" fillId="0" borderId="0" applyFont="0" applyFill="0" applyBorder="0" applyAlignment="0" applyProtection="0"/>
    <xf numFmtId="0" fontId="7" fillId="0" borderId="0"/>
    <xf numFmtId="0" fontId="7" fillId="0" borderId="0"/>
  </cellStyleXfs>
  <cellXfs count="591">
    <xf numFmtId="0" fontId="0" fillId="0" borderId="0" xfId="0" applyFill="1" applyBorder="1" applyAlignment="1">
      <alignment horizontal="left" vertical="top"/>
    </xf>
    <xf numFmtId="0" fontId="8" fillId="0" borderId="0" xfId="2" applyFont="1" applyBorder="1"/>
    <xf numFmtId="3" fontId="8" fillId="0" borderId="0" xfId="2" applyNumberFormat="1" applyFont="1" applyBorder="1"/>
    <xf numFmtId="0" fontId="8" fillId="0" borderId="0" xfId="2" applyNumberFormat="1" applyFont="1" applyBorder="1"/>
    <xf numFmtId="0" fontId="8" fillId="0" borderId="0" xfId="2" applyFont="1"/>
    <xf numFmtId="0" fontId="8" fillId="0" borderId="0" xfId="2" applyNumberFormat="1" applyFont="1" applyBorder="1" applyAlignment="1">
      <alignment horizontal="left"/>
    </xf>
    <xf numFmtId="0" fontId="11" fillId="0" borderId="0" xfId="2" applyNumberFormat="1" applyFont="1" applyBorder="1" applyAlignment="1">
      <alignment horizontal="left"/>
    </xf>
    <xf numFmtId="0" fontId="7" fillId="0" borderId="0" xfId="2"/>
    <xf numFmtId="0" fontId="11" fillId="0" borderId="0" xfId="2" quotePrefix="1" applyNumberFormat="1" applyFont="1" applyBorder="1" applyAlignment="1">
      <alignment horizontal="left"/>
    </xf>
    <xf numFmtId="3" fontId="8" fillId="0" borderId="0" xfId="2" applyNumberFormat="1" applyFont="1"/>
    <xf numFmtId="164" fontId="8" fillId="0" borderId="0" xfId="2" applyNumberFormat="1" applyFont="1" applyBorder="1"/>
    <xf numFmtId="0" fontId="11" fillId="0" borderId="0" xfId="2" applyFont="1"/>
    <xf numFmtId="0" fontId="11" fillId="0" borderId="0" xfId="2" applyNumberFormat="1" applyFont="1" applyBorder="1"/>
    <xf numFmtId="3" fontId="8" fillId="0" borderId="0" xfId="2" applyNumberFormat="1" applyFont="1" applyBorder="1" applyAlignment="1"/>
    <xf numFmtId="3" fontId="8" fillId="0" borderId="0" xfId="2" applyNumberFormat="1" applyFont="1" applyBorder="1" applyAlignment="1">
      <alignment horizontal="left"/>
    </xf>
    <xf numFmtId="3" fontId="8" fillId="0" borderId="2" xfId="2" applyNumberFormat="1" applyFont="1" applyBorder="1" applyAlignment="1"/>
    <xf numFmtId="3" fontId="8" fillId="0" borderId="3" xfId="2" applyNumberFormat="1" applyFont="1" applyBorder="1" applyAlignment="1"/>
    <xf numFmtId="0" fontId="8" fillId="0" borderId="2" xfId="2" applyNumberFormat="1" applyFont="1" applyBorder="1" applyAlignment="1">
      <alignment horizontal="right"/>
    </xf>
    <xf numFmtId="3" fontId="8" fillId="0" borderId="4" xfId="2" applyNumberFormat="1" applyFont="1" applyBorder="1" applyAlignment="1"/>
    <xf numFmtId="3" fontId="9" fillId="0" borderId="2" xfId="2" applyNumberFormat="1" applyFont="1" applyBorder="1"/>
    <xf numFmtId="3" fontId="9" fillId="0" borderId="4" xfId="2" applyNumberFormat="1" applyFont="1" applyBorder="1"/>
    <xf numFmtId="0" fontId="9" fillId="0" borderId="0" xfId="2" applyFont="1" applyBorder="1"/>
    <xf numFmtId="3" fontId="9" fillId="0" borderId="2" xfId="2" applyNumberFormat="1" applyFont="1" applyBorder="1" applyAlignment="1"/>
    <xf numFmtId="3" fontId="9" fillId="0" borderId="3" xfId="2" applyNumberFormat="1" applyFont="1" applyBorder="1" applyAlignment="1"/>
    <xf numFmtId="0" fontId="9" fillId="0" borderId="0" xfId="2" applyNumberFormat="1" applyFont="1" applyBorder="1" applyAlignment="1">
      <alignment horizontal="left"/>
    </xf>
    <xf numFmtId="3" fontId="9" fillId="0" borderId="4" xfId="2" applyNumberFormat="1" applyFont="1" applyBorder="1" applyAlignment="1"/>
    <xf numFmtId="0" fontId="9" fillId="0" borderId="4" xfId="2" applyNumberFormat="1" applyFont="1" applyBorder="1" applyAlignment="1">
      <alignment horizontal="left"/>
    </xf>
    <xf numFmtId="3" fontId="8" fillId="0" borderId="4" xfId="2" applyNumberFormat="1" applyFont="1" applyBorder="1" applyAlignment="1">
      <alignment horizontal="right"/>
    </xf>
    <xf numFmtId="0" fontId="8" fillId="0" borderId="0" xfId="2" applyNumberFormat="1" applyFont="1" applyBorder="1" applyAlignment="1">
      <alignment vertical="center"/>
    </xf>
    <xf numFmtId="0" fontId="8" fillId="0" borderId="5" xfId="2" applyNumberFormat="1" applyFont="1" applyBorder="1" applyAlignment="1">
      <alignment horizontal="center" vertical="center"/>
    </xf>
    <xf numFmtId="0" fontId="8" fillId="0" borderId="0" xfId="2" applyFont="1" applyBorder="1" applyAlignment="1">
      <alignment horizontal="centerContinuous"/>
    </xf>
    <xf numFmtId="3" fontId="8" fillId="0" borderId="0" xfId="2" applyNumberFormat="1" applyFont="1" applyBorder="1" applyAlignment="1">
      <alignment horizontal="centerContinuous"/>
    </xf>
    <xf numFmtId="0" fontId="8" fillId="0" borderId="0" xfId="2" applyNumberFormat="1" applyFont="1" applyBorder="1" applyAlignment="1">
      <alignment horizontal="centerContinuous"/>
    </xf>
    <xf numFmtId="0" fontId="9" fillId="0" borderId="0" xfId="2" applyNumberFormat="1" applyFont="1" applyBorder="1" applyAlignment="1">
      <alignment horizontal="centerContinuous"/>
    </xf>
    <xf numFmtId="0" fontId="11" fillId="0" borderId="0" xfId="2" quotePrefix="1" applyFont="1" applyAlignment="1">
      <alignment horizontal="left"/>
    </xf>
    <xf numFmtId="3" fontId="8" fillId="0" borderId="3" xfId="2" applyNumberFormat="1" applyFont="1" applyBorder="1"/>
    <xf numFmtId="3" fontId="8" fillId="0" borderId="4" xfId="2" applyNumberFormat="1" applyFont="1" applyBorder="1"/>
    <xf numFmtId="0" fontId="8" fillId="0" borderId="4" xfId="2" applyNumberFormat="1" applyFont="1" applyBorder="1" applyAlignment="1">
      <alignment horizontal="left"/>
    </xf>
    <xf numFmtId="0" fontId="7" fillId="0" borderId="0" xfId="2" applyAlignment="1">
      <alignment horizontal="centerContinuous"/>
    </xf>
    <xf numFmtId="0" fontId="7" fillId="0" borderId="0" xfId="2" applyBorder="1"/>
    <xf numFmtId="3" fontId="13" fillId="0" borderId="0" xfId="2" applyNumberFormat="1" applyFont="1" applyBorder="1" applyAlignment="1"/>
    <xf numFmtId="0" fontId="13" fillId="0" borderId="0" xfId="2" applyFont="1" applyBorder="1"/>
    <xf numFmtId="3" fontId="13" fillId="0" borderId="0" xfId="2" applyNumberFormat="1" applyFont="1" applyBorder="1"/>
    <xf numFmtId="0" fontId="11" fillId="0" borderId="0" xfId="2" applyFont="1" applyBorder="1"/>
    <xf numFmtId="3" fontId="13" fillId="0" borderId="0" xfId="2" applyNumberFormat="1" applyFont="1" applyBorder="1" applyAlignment="1">
      <alignment horizontal="right"/>
    </xf>
    <xf numFmtId="0" fontId="7" fillId="0" borderId="0" xfId="2" applyFont="1" applyBorder="1"/>
    <xf numFmtId="0" fontId="13" fillId="0" borderId="0" xfId="2" applyFont="1"/>
    <xf numFmtId="3" fontId="13" fillId="0" borderId="0" xfId="2" applyNumberFormat="1" applyFont="1"/>
    <xf numFmtId="0" fontId="12" fillId="0" borderId="0" xfId="2" applyFont="1" applyBorder="1"/>
    <xf numFmtId="3" fontId="14" fillId="0" borderId="0" xfId="2" applyNumberFormat="1" applyFont="1" applyBorder="1" applyAlignment="1"/>
    <xf numFmtId="3" fontId="13" fillId="0" borderId="3" xfId="2" applyNumberFormat="1" applyFont="1" applyBorder="1" applyAlignment="1">
      <alignment horizontal="right"/>
    </xf>
    <xf numFmtId="3" fontId="13" fillId="0" borderId="4" xfId="2" applyNumberFormat="1" applyFont="1" applyBorder="1" applyAlignment="1"/>
    <xf numFmtId="3" fontId="13" fillId="0" borderId="4" xfId="2" applyNumberFormat="1" applyFont="1" applyBorder="1" applyAlignment="1">
      <alignment horizontal="right"/>
    </xf>
    <xf numFmtId="3" fontId="14" fillId="0" borderId="4" xfId="2" applyNumberFormat="1" applyFont="1" applyBorder="1"/>
    <xf numFmtId="164" fontId="7" fillId="0" borderId="0" xfId="2" applyNumberFormat="1" applyBorder="1"/>
    <xf numFmtId="164" fontId="12" fillId="0" borderId="0" xfId="2" applyNumberFormat="1" applyFont="1" applyBorder="1"/>
    <xf numFmtId="0" fontId="12" fillId="0" borderId="0" xfId="2" applyFont="1"/>
    <xf numFmtId="0" fontId="14" fillId="0" borderId="0" xfId="2" applyFont="1" applyBorder="1"/>
    <xf numFmtId="0" fontId="14" fillId="0" borderId="4" xfId="2" applyFont="1" applyBorder="1"/>
    <xf numFmtId="0" fontId="15" fillId="0" borderId="4" xfId="2" applyNumberFormat="1" applyFont="1" applyBorder="1" applyAlignment="1">
      <alignment horizontal="left"/>
    </xf>
    <xf numFmtId="3" fontId="14" fillId="0" borderId="6" xfId="2" applyNumberFormat="1" applyFont="1" applyBorder="1"/>
    <xf numFmtId="0" fontId="12" fillId="0" borderId="0" xfId="2" applyNumberFormat="1" applyFont="1" applyBorder="1" applyAlignment="1">
      <alignment horizontal="center" vertical="center"/>
    </xf>
    <xf numFmtId="3" fontId="13" fillId="0" borderId="0" xfId="2" applyNumberFormat="1" applyFont="1" applyBorder="1" applyAlignment="1">
      <alignment horizontal="centerContinuous"/>
    </xf>
    <xf numFmtId="0" fontId="13" fillId="0" borderId="0" xfId="2" applyFont="1" applyBorder="1" applyAlignment="1">
      <alignment horizontal="centerContinuous"/>
    </xf>
    <xf numFmtId="0" fontId="14" fillId="0" borderId="0" xfId="2" applyNumberFormat="1" applyFont="1" applyBorder="1" applyAlignment="1">
      <alignment horizontal="centerContinuous"/>
    </xf>
    <xf numFmtId="0" fontId="17" fillId="0" borderId="0" xfId="4" applyFont="1"/>
    <xf numFmtId="3" fontId="17" fillId="0" borderId="0" xfId="4" applyNumberFormat="1" applyFont="1" applyAlignment="1"/>
    <xf numFmtId="164" fontId="17" fillId="0" borderId="0" xfId="4" applyNumberFormat="1" applyFont="1" applyBorder="1"/>
    <xf numFmtId="3" fontId="17" fillId="0" borderId="0" xfId="4" applyNumberFormat="1" applyFont="1" applyBorder="1" applyAlignment="1"/>
    <xf numFmtId="0" fontId="18" fillId="0" borderId="0" xfId="4" applyFont="1" applyBorder="1"/>
    <xf numFmtId="0" fontId="18" fillId="0" borderId="0" xfId="4" applyNumberFormat="1" applyFont="1" applyBorder="1"/>
    <xf numFmtId="0" fontId="18" fillId="0" borderId="0" xfId="4" applyFont="1" applyBorder="1" applyAlignment="1">
      <alignment horizontal="centerContinuous"/>
    </xf>
    <xf numFmtId="0" fontId="19" fillId="0" borderId="0" xfId="2" applyFont="1" applyBorder="1"/>
    <xf numFmtId="0" fontId="19" fillId="0" borderId="0" xfId="2" applyNumberFormat="1" applyFont="1" applyBorder="1"/>
    <xf numFmtId="164" fontId="8" fillId="0" borderId="0" xfId="2" applyNumberFormat="1" applyFont="1" applyBorder="1" applyAlignment="1">
      <alignment horizontal="right"/>
    </xf>
    <xf numFmtId="0" fontId="19" fillId="0" borderId="0" xfId="2" applyFont="1"/>
    <xf numFmtId="164" fontId="19" fillId="0" borderId="0" xfId="2" applyNumberFormat="1" applyFont="1" applyBorder="1"/>
    <xf numFmtId="164" fontId="8" fillId="0" borderId="0" xfId="2" applyNumberFormat="1" applyFont="1" applyBorder="1" applyProtection="1">
      <protection locked="0"/>
    </xf>
    <xf numFmtId="164" fontId="9" fillId="0" borderId="3" xfId="2" applyNumberFormat="1" applyFont="1" applyBorder="1" applyProtection="1">
      <protection locked="0"/>
    </xf>
    <xf numFmtId="164" fontId="9" fillId="0" borderId="3" xfId="2" applyNumberFormat="1" applyFont="1" applyBorder="1" applyAlignment="1">
      <alignment horizontal="right"/>
    </xf>
    <xf numFmtId="164" fontId="9" fillId="0" borderId="0" xfId="2" applyNumberFormat="1" applyFont="1" applyBorder="1"/>
    <xf numFmtId="164" fontId="9" fillId="0" borderId="4" xfId="2" applyNumberFormat="1" applyFont="1" applyBorder="1" applyProtection="1">
      <protection locked="0"/>
    </xf>
    <xf numFmtId="164" fontId="9" fillId="0" borderId="4" xfId="2" applyNumberFormat="1" applyFont="1" applyBorder="1" applyAlignment="1">
      <alignment horizontal="right"/>
    </xf>
    <xf numFmtId="164" fontId="8" fillId="0" borderId="4" xfId="2" applyNumberFormat="1" applyFont="1" applyBorder="1" applyProtection="1">
      <protection locked="0"/>
    </xf>
    <xf numFmtId="164" fontId="8" fillId="0" borderId="4" xfId="2" applyNumberFormat="1" applyFont="1" applyBorder="1" applyAlignment="1">
      <alignment horizontal="right"/>
    </xf>
    <xf numFmtId="164" fontId="9" fillId="0" borderId="0" xfId="2" applyNumberFormat="1" applyFont="1" applyBorder="1" applyProtection="1">
      <protection locked="0"/>
    </xf>
    <xf numFmtId="164" fontId="8" fillId="0" borderId="4" xfId="2" applyNumberFormat="1" applyFont="1" applyBorder="1"/>
    <xf numFmtId="164" fontId="9" fillId="0" borderId="4" xfId="2" applyNumberFormat="1" applyFont="1" applyBorder="1"/>
    <xf numFmtId="164" fontId="8" fillId="0" borderId="4" xfId="2" applyNumberFormat="1" applyFont="1" applyBorder="1" applyAlignment="1" applyProtection="1">
      <alignment horizontal="right"/>
      <protection locked="0"/>
    </xf>
    <xf numFmtId="0" fontId="15" fillId="0" borderId="0" xfId="2" applyNumberFormat="1" applyFont="1" applyBorder="1"/>
    <xf numFmtId="164" fontId="9" fillId="0" borderId="6" xfId="2" applyNumberFormat="1" applyFont="1" applyBorder="1" applyAlignment="1">
      <alignment horizontal="right"/>
    </xf>
    <xf numFmtId="0" fontId="8" fillId="0" borderId="0" xfId="2" applyFont="1" applyBorder="1" applyAlignment="1">
      <alignment wrapText="1"/>
    </xf>
    <xf numFmtId="0" fontId="8" fillId="0" borderId="5" xfId="2" applyNumberFormat="1" applyFont="1" applyBorder="1" applyAlignment="1">
      <alignment horizontal="center" wrapText="1"/>
    </xf>
    <xf numFmtId="3" fontId="8" fillId="0" borderId="0" xfId="2" applyNumberFormat="1" applyFont="1" applyAlignment="1"/>
    <xf numFmtId="0" fontId="9" fillId="0" borderId="0" xfId="2" applyFont="1" applyBorder="1" applyAlignment="1">
      <alignment horizontal="right"/>
    </xf>
    <xf numFmtId="3" fontId="9" fillId="0" borderId="0" xfId="2" applyNumberFormat="1" applyFont="1" applyBorder="1"/>
    <xf numFmtId="3" fontId="9" fillId="0" borderId="0" xfId="2" applyNumberFormat="1" applyFont="1" applyBorder="1" applyAlignment="1"/>
    <xf numFmtId="0" fontId="9" fillId="0" borderId="0" xfId="2" applyNumberFormat="1" applyFont="1" applyBorder="1"/>
    <xf numFmtId="3" fontId="9" fillId="0" borderId="4" xfId="2" applyNumberFormat="1" applyFont="1" applyBorder="1" applyAlignment="1">
      <alignment horizontal="right"/>
    </xf>
    <xf numFmtId="164" fontId="8" fillId="3" borderId="4" xfId="2" applyNumberFormat="1" applyFont="1" applyFill="1" applyBorder="1" applyAlignment="1">
      <alignment horizontal="right"/>
    </xf>
    <xf numFmtId="0" fontId="15" fillId="0" borderId="4" xfId="2" applyNumberFormat="1" applyFont="1" applyBorder="1"/>
    <xf numFmtId="3" fontId="9" fillId="0" borderId="6" xfId="2" applyNumberFormat="1" applyFont="1" applyBorder="1" applyAlignment="1"/>
    <xf numFmtId="0" fontId="8" fillId="0" borderId="0" xfId="2" applyNumberFormat="1" applyFont="1" applyBorder="1" applyAlignment="1">
      <alignment horizontal="center" vertical="center"/>
    </xf>
    <xf numFmtId="3" fontId="9" fillId="0" borderId="0" xfId="2" applyNumberFormat="1" applyFont="1" applyBorder="1" applyAlignment="1">
      <alignment horizontal="centerContinuous"/>
    </xf>
    <xf numFmtId="0" fontId="15" fillId="0" borderId="0" xfId="2" applyNumberFormat="1" applyFont="1" applyBorder="1" applyAlignment="1">
      <alignment horizontal="centerContinuous"/>
    </xf>
    <xf numFmtId="165" fontId="9" fillId="0" borderId="0" xfId="2" applyNumberFormat="1" applyFont="1" applyBorder="1" applyAlignment="1">
      <alignment horizontal="centerContinuous"/>
    </xf>
    <xf numFmtId="0" fontId="8" fillId="0" borderId="0" xfId="2" applyFont="1" applyAlignment="1">
      <alignment horizontal="centerContinuous"/>
    </xf>
    <xf numFmtId="0" fontId="15" fillId="0" borderId="3" xfId="2" applyNumberFormat="1" applyFont="1" applyBorder="1" applyAlignment="1">
      <alignment horizontal="left"/>
    </xf>
    <xf numFmtId="0" fontId="11" fillId="0" borderId="5" xfId="2" applyNumberFormat="1" applyFont="1" applyBorder="1" applyAlignment="1">
      <alignment horizontal="center" wrapText="1"/>
    </xf>
    <xf numFmtId="0" fontId="11" fillId="0" borderId="5" xfId="2" applyNumberFormat="1" applyFont="1" applyBorder="1" applyAlignment="1">
      <alignment horizontal="center" vertical="center"/>
    </xf>
    <xf numFmtId="0" fontId="15" fillId="0" borderId="4" xfId="2" applyNumberFormat="1" applyFont="1" applyBorder="1" applyAlignment="1"/>
    <xf numFmtId="0" fontId="9" fillId="0" borderId="4" xfId="2" quotePrefix="1" applyNumberFormat="1" applyFont="1" applyBorder="1" applyAlignment="1">
      <alignment horizontal="left"/>
    </xf>
    <xf numFmtId="164" fontId="8" fillId="0" borderId="3" xfId="2" applyNumberFormat="1" applyFont="1" applyBorder="1" applyProtection="1">
      <protection locked="0"/>
    </xf>
    <xf numFmtId="164" fontId="8" fillId="0" borderId="3" xfId="2" applyNumberFormat="1" applyFont="1" applyBorder="1"/>
    <xf numFmtId="0" fontId="15" fillId="0" borderId="0" xfId="2" applyNumberFormat="1" applyFont="1" applyBorder="1" applyAlignment="1">
      <alignment horizontal="left"/>
    </xf>
    <xf numFmtId="164" fontId="9" fillId="0" borderId="6" xfId="2" applyNumberFormat="1" applyFont="1" applyBorder="1"/>
    <xf numFmtId="0" fontId="8" fillId="0" borderId="0" xfId="2" applyFont="1" applyBorder="1" applyAlignment="1">
      <alignment vertical="top"/>
    </xf>
    <xf numFmtId="37" fontId="9" fillId="0" borderId="0" xfId="2" applyNumberFormat="1" applyFont="1" applyBorder="1" applyAlignment="1"/>
    <xf numFmtId="37" fontId="9" fillId="0" borderId="2" xfId="2" applyNumberFormat="1" applyFont="1" applyBorder="1" applyAlignment="1"/>
    <xf numFmtId="37" fontId="9" fillId="0" borderId="3" xfId="2" applyNumberFormat="1" applyFont="1" applyBorder="1" applyAlignment="1"/>
    <xf numFmtId="37" fontId="9" fillId="0" borderId="4" xfId="2" applyNumberFormat="1" applyFont="1" applyBorder="1" applyAlignment="1"/>
    <xf numFmtId="167" fontId="9" fillId="0" borderId="4" xfId="2" applyNumberFormat="1" applyFont="1" applyBorder="1" applyAlignment="1">
      <alignment horizontal="right"/>
    </xf>
    <xf numFmtId="37" fontId="8" fillId="0" borderId="2" xfId="2" applyNumberFormat="1" applyFont="1" applyBorder="1" applyAlignment="1"/>
    <xf numFmtId="37" fontId="8" fillId="0" borderId="4" xfId="2" applyNumberFormat="1" applyFont="1" applyBorder="1" applyAlignment="1"/>
    <xf numFmtId="37" fontId="8" fillId="0" borderId="4" xfId="2" applyNumberFormat="1" applyFont="1" applyFill="1" applyBorder="1" applyAlignment="1"/>
    <xf numFmtId="37" fontId="9" fillId="0" borderId="6" xfId="2" applyNumberFormat="1" applyFont="1" applyBorder="1" applyAlignment="1"/>
    <xf numFmtId="0" fontId="8" fillId="0" borderId="0" xfId="2" applyNumberFormat="1" applyFont="1" applyBorder="1" applyAlignment="1">
      <alignment horizontal="center"/>
    </xf>
    <xf numFmtId="0" fontId="9" fillId="0" borderId="0" xfId="2" applyNumberFormat="1" applyFont="1" applyBorder="1" applyAlignment="1">
      <alignment horizontal="center"/>
    </xf>
    <xf numFmtId="0" fontId="15" fillId="0" borderId="0" xfId="2" applyNumberFormat="1" applyFont="1" applyBorder="1" applyAlignment="1">
      <alignment horizontal="center"/>
    </xf>
    <xf numFmtId="0" fontId="8" fillId="0" borderId="0" xfId="2" applyFont="1" applyBorder="1" applyAlignment="1"/>
    <xf numFmtId="167" fontId="8" fillId="0" borderId="0" xfId="2" applyNumberFormat="1" applyFont="1" applyBorder="1"/>
    <xf numFmtId="167" fontId="8" fillId="0" borderId="0" xfId="2" applyNumberFormat="1" applyFont="1" applyBorder="1" applyAlignment="1"/>
    <xf numFmtId="37" fontId="8" fillId="0" borderId="0" xfId="2" applyNumberFormat="1" applyFont="1" applyBorder="1" applyAlignment="1"/>
    <xf numFmtId="37" fontId="9" fillId="0" borderId="0" xfId="2" applyNumberFormat="1" applyFont="1" applyBorder="1" applyAlignment="1">
      <alignment horizontal="right"/>
    </xf>
    <xf numFmtId="37" fontId="9" fillId="0" borderId="2" xfId="2" applyNumberFormat="1" applyFont="1" applyBorder="1" applyAlignment="1">
      <alignment horizontal="right"/>
    </xf>
    <xf numFmtId="37" fontId="9" fillId="0" borderId="3" xfId="2" applyNumberFormat="1" applyFont="1" applyBorder="1" applyAlignment="1">
      <alignment horizontal="right"/>
    </xf>
    <xf numFmtId="0" fontId="9" fillId="0" borderId="0" xfId="2" applyNumberFormat="1" applyFont="1" applyBorder="1" applyAlignment="1"/>
    <xf numFmtId="0" fontId="11" fillId="0" borderId="5" xfId="2" applyNumberFormat="1" applyFont="1" applyBorder="1" applyAlignment="1">
      <alignment horizontal="center"/>
    </xf>
    <xf numFmtId="164" fontId="9" fillId="0" borderId="0" xfId="2" applyNumberFormat="1" applyFont="1" applyBorder="1" applyAlignment="1" applyProtection="1">
      <alignment horizontal="right"/>
      <protection locked="0"/>
    </xf>
    <xf numFmtId="164" fontId="9" fillId="0" borderId="3" xfId="2" applyNumberFormat="1" applyFont="1" applyBorder="1"/>
    <xf numFmtId="164" fontId="8" fillId="0" borderId="4" xfId="2" applyNumberFormat="1" applyFont="1" applyBorder="1" applyAlignment="1" applyProtection="1">
      <protection locked="0"/>
    </xf>
    <xf numFmtId="164" fontId="9" fillId="0" borderId="4" xfId="2" applyNumberFormat="1" applyFont="1" applyBorder="1" applyAlignment="1" applyProtection="1">
      <alignment horizontal="right"/>
      <protection locked="0"/>
    </xf>
    <xf numFmtId="165" fontId="9" fillId="0" borderId="0" xfId="2" applyNumberFormat="1" applyFont="1" applyBorder="1" applyAlignment="1">
      <alignment horizontal="center"/>
    </xf>
    <xf numFmtId="164" fontId="9" fillId="0" borderId="4" xfId="2" applyNumberFormat="1" applyFont="1" applyBorder="1" applyAlignment="1">
      <alignment horizontal="left"/>
    </xf>
    <xf numFmtId="3" fontId="17" fillId="0" borderId="0" xfId="4" applyNumberFormat="1" applyFont="1"/>
    <xf numFmtId="0" fontId="8" fillId="0" borderId="0" xfId="2" quotePrefix="1" applyNumberFormat="1" applyFont="1" applyBorder="1" applyAlignment="1">
      <alignment horizontal="left"/>
    </xf>
    <xf numFmtId="0" fontId="11" fillId="0" borderId="0" xfId="2" applyFont="1" applyBorder="1" applyAlignment="1"/>
    <xf numFmtId="0" fontId="8" fillId="0" borderId="0" xfId="2" applyNumberFormat="1" applyFont="1" applyFill="1" applyBorder="1" applyAlignment="1">
      <alignment horizontal="left"/>
    </xf>
    <xf numFmtId="166" fontId="8" fillId="0" borderId="4" xfId="2" applyNumberFormat="1" applyFont="1" applyBorder="1" applyAlignment="1">
      <alignment horizontal="right"/>
    </xf>
    <xf numFmtId="0" fontId="9" fillId="0" borderId="0" xfId="2" applyNumberFormat="1" applyFont="1" applyFill="1" applyBorder="1" applyAlignment="1">
      <alignment horizontal="centerContinuous"/>
    </xf>
    <xf numFmtId="0" fontId="8" fillId="0" borderId="0" xfId="2" applyNumberFormat="1" applyFont="1" applyBorder="1" applyAlignment="1">
      <alignment horizontal="left" indent="1"/>
    </xf>
    <xf numFmtId="0" fontId="20" fillId="0" borderId="0" xfId="2" applyNumberFormat="1" applyFont="1" applyBorder="1" applyAlignment="1">
      <alignment horizontal="centerContinuous"/>
    </xf>
    <xf numFmtId="165" fontId="20" fillId="0" borderId="0" xfId="2" applyNumberFormat="1" applyFont="1" applyBorder="1" applyAlignment="1">
      <alignment horizontal="centerContinuous"/>
    </xf>
    <xf numFmtId="164" fontId="9" fillId="0" borderId="5" xfId="2" applyNumberFormat="1" applyFont="1" applyBorder="1" applyAlignment="1">
      <alignment horizontal="center"/>
    </xf>
    <xf numFmtId="164" fontId="9" fillId="0" borderId="5" xfId="2" applyNumberFormat="1" applyFont="1" applyBorder="1" applyAlignment="1">
      <alignment horizontal="center" wrapText="1"/>
    </xf>
    <xf numFmtId="0" fontId="9" fillId="0" borderId="5" xfId="2" applyNumberFormat="1" applyFont="1" applyBorder="1" applyAlignment="1">
      <alignment horizontal="center"/>
    </xf>
    <xf numFmtId="0" fontId="9" fillId="0" borderId="5" xfId="2" applyNumberFormat="1" applyFont="1" applyBorder="1" applyAlignment="1">
      <alignment horizontal="center" wrapText="1"/>
    </xf>
    <xf numFmtId="164" fontId="15" fillId="0" borderId="5" xfId="2" applyNumberFormat="1" applyFont="1" applyBorder="1" applyAlignment="1">
      <alignment horizontal="center"/>
    </xf>
    <xf numFmtId="0" fontId="15" fillId="0" borderId="5" xfId="2" applyNumberFormat="1" applyFont="1" applyBorder="1" applyAlignment="1">
      <alignment horizontal="center" wrapText="1"/>
    </xf>
    <xf numFmtId="0" fontId="15" fillId="0" borderId="5" xfId="2" applyNumberFormat="1" applyFont="1" applyBorder="1" applyAlignment="1">
      <alignment horizontal="center"/>
    </xf>
    <xf numFmtId="3" fontId="9" fillId="0" borderId="4" xfId="2" applyNumberFormat="1" applyFont="1" applyBorder="1" applyAlignment="1">
      <alignment wrapText="1"/>
    </xf>
    <xf numFmtId="0" fontId="9" fillId="0" borderId="4" xfId="2" applyNumberFormat="1" applyFont="1" applyBorder="1" applyAlignment="1">
      <alignment horizontal="left" wrapText="1"/>
    </xf>
    <xf numFmtId="0" fontId="8" fillId="0" borderId="4" xfId="2" applyNumberFormat="1" applyFont="1" applyBorder="1" applyAlignment="1">
      <alignment horizontal="left" indent="2"/>
    </xf>
    <xf numFmtId="0" fontId="8" fillId="0" borderId="4" xfId="2" applyNumberFormat="1" applyFont="1" applyBorder="1" applyAlignment="1">
      <alignment horizontal="left" indent="3"/>
    </xf>
    <xf numFmtId="0" fontId="8" fillId="0" borderId="4" xfId="2" quotePrefix="1" applyNumberFormat="1" applyFont="1" applyBorder="1" applyAlignment="1">
      <alignment horizontal="left" indent="2"/>
    </xf>
    <xf numFmtId="0" fontId="8" fillId="0" borderId="3" xfId="2" applyNumberFormat="1" applyFont="1" applyBorder="1" applyAlignment="1">
      <alignment horizontal="left" indent="2"/>
    </xf>
    <xf numFmtId="0" fontId="15" fillId="0" borderId="4" xfId="2" applyNumberFormat="1" applyFont="1" applyBorder="1" applyAlignment="1">
      <alignment horizontal="left" indent="2"/>
    </xf>
    <xf numFmtId="0" fontId="11" fillId="0" borderId="4" xfId="2" applyNumberFormat="1" applyFont="1" applyBorder="1" applyAlignment="1">
      <alignment horizontal="left" indent="2"/>
    </xf>
    <xf numFmtId="0" fontId="11" fillId="0" borderId="4" xfId="2" applyNumberFormat="1" applyFont="1" applyBorder="1" applyAlignment="1">
      <alignment horizontal="left" indent="3"/>
    </xf>
    <xf numFmtId="0" fontId="11" fillId="0" borderId="4" xfId="2" applyNumberFormat="1" applyFont="1" applyBorder="1" applyAlignment="1">
      <alignment horizontal="left" wrapText="1" indent="3"/>
    </xf>
    <xf numFmtId="0" fontId="11" fillId="0" borderId="4" xfId="2" applyNumberFormat="1" applyFont="1" applyBorder="1" applyAlignment="1">
      <alignment horizontal="left" wrapText="1" indent="2"/>
    </xf>
    <xf numFmtId="0" fontId="15" fillId="0" borderId="4" xfId="2" applyNumberFormat="1" applyFont="1" applyBorder="1" applyAlignment="1">
      <alignment horizontal="left" wrapText="1"/>
    </xf>
    <xf numFmtId="0" fontId="15" fillId="0" borderId="4" xfId="2" applyNumberFormat="1" applyFont="1" applyBorder="1" applyAlignment="1">
      <alignment horizontal="left" wrapText="1" indent="2"/>
    </xf>
    <xf numFmtId="3" fontId="8" fillId="0" borderId="4" xfId="2" applyNumberFormat="1" applyFont="1" applyBorder="1" applyAlignment="1"/>
    <xf numFmtId="0" fontId="9" fillId="0" borderId="4" xfId="2" applyNumberFormat="1" applyFont="1" applyBorder="1" applyAlignment="1">
      <alignment horizontal="left"/>
    </xf>
    <xf numFmtId="164" fontId="9" fillId="0" borderId="4" xfId="2" applyNumberFormat="1" applyFont="1" applyBorder="1" applyAlignment="1">
      <alignment horizontal="right"/>
    </xf>
    <xf numFmtId="164" fontId="8" fillId="0" borderId="4" xfId="2" applyNumberFormat="1" applyFont="1" applyBorder="1" applyAlignment="1">
      <alignment horizontal="right"/>
    </xf>
    <xf numFmtId="164" fontId="8" fillId="0" borderId="4" xfId="2" applyNumberFormat="1" applyFont="1" applyBorder="1"/>
    <xf numFmtId="164" fontId="8" fillId="0" borderId="4" xfId="2" applyNumberFormat="1" applyFont="1" applyBorder="1" applyAlignment="1" applyProtection="1">
      <alignment horizontal="right"/>
      <protection locked="0"/>
    </xf>
    <xf numFmtId="164" fontId="9" fillId="0" borderId="6" xfId="2" applyNumberFormat="1" applyFont="1" applyBorder="1" applyAlignment="1">
      <alignment horizontal="right"/>
    </xf>
    <xf numFmtId="37" fontId="8" fillId="0" borderId="4" xfId="2" applyNumberFormat="1" applyFont="1" applyBorder="1" applyAlignment="1"/>
    <xf numFmtId="164" fontId="9" fillId="0" borderId="3" xfId="2" applyNumberFormat="1" applyFont="1" applyBorder="1" applyAlignment="1" applyProtection="1">
      <alignment horizontal="right"/>
      <protection locked="0"/>
    </xf>
    <xf numFmtId="164" fontId="9" fillId="0" borderId="4" xfId="2" applyNumberFormat="1" applyFont="1" applyBorder="1" applyAlignment="1" applyProtection="1">
      <alignment horizontal="right"/>
      <protection locked="0"/>
    </xf>
    <xf numFmtId="164" fontId="9" fillId="0" borderId="4" xfId="2" applyNumberFormat="1" applyFont="1" applyBorder="1" applyAlignment="1">
      <alignment horizontal="left"/>
    </xf>
    <xf numFmtId="0" fontId="11" fillId="0" borderId="4" xfId="0" applyNumberFormat="1" applyFont="1" applyBorder="1" applyAlignment="1">
      <alignment horizontal="left" wrapText="1" indent="2"/>
    </xf>
    <xf numFmtId="0" fontId="11" fillId="0" borderId="4" xfId="0" applyNumberFormat="1" applyFont="1" applyBorder="1" applyAlignment="1">
      <alignment horizontal="left" wrapText="1" indent="3"/>
    </xf>
    <xf numFmtId="164" fontId="8" fillId="0" borderId="4" xfId="2" applyNumberFormat="1" applyFont="1" applyBorder="1" applyAlignment="1">
      <alignment horizontal="left" indent="3"/>
    </xf>
    <xf numFmtId="0" fontId="11" fillId="0" borderId="3" xfId="2" applyNumberFormat="1" applyFont="1" applyBorder="1" applyAlignment="1">
      <alignment horizontal="left" indent="3"/>
    </xf>
    <xf numFmtId="0" fontId="9" fillId="0" borderId="4" xfId="2" applyFont="1" applyBorder="1"/>
    <xf numFmtId="0" fontId="8" fillId="0" borderId="3" xfId="2" applyFont="1" applyBorder="1" applyAlignment="1">
      <alignment horizontal="left" indent="2"/>
    </xf>
    <xf numFmtId="0" fontId="9" fillId="0" borderId="4" xfId="2" applyNumberFormat="1" applyFont="1" applyBorder="1" applyAlignment="1">
      <alignment horizontal="left" indent="2"/>
    </xf>
    <xf numFmtId="164" fontId="8" fillId="0" borderId="4" xfId="2" applyNumberFormat="1" applyFont="1" applyBorder="1" applyAlignment="1">
      <alignment horizontal="left" indent="4"/>
    </xf>
    <xf numFmtId="0" fontId="27" fillId="0" borderId="4" xfId="2" applyNumberFormat="1" applyFont="1" applyBorder="1" applyAlignment="1">
      <alignment horizontal="right"/>
    </xf>
    <xf numFmtId="0" fontId="9" fillId="0" borderId="3" xfId="2" applyNumberFormat="1" applyFont="1" applyBorder="1" applyAlignment="1">
      <alignment horizontal="left" vertical="top"/>
    </xf>
    <xf numFmtId="3" fontId="9" fillId="0" borderId="3" xfId="2" applyNumberFormat="1" applyFont="1" applyBorder="1" applyAlignment="1">
      <alignment vertical="top"/>
    </xf>
    <xf numFmtId="0" fontId="11" fillId="0" borderId="3" xfId="2" applyNumberFormat="1" applyFont="1" applyBorder="1" applyAlignment="1">
      <alignment horizontal="right" vertical="top"/>
    </xf>
    <xf numFmtId="3" fontId="9" fillId="0" borderId="2" xfId="2" applyNumberFormat="1" applyFont="1" applyBorder="1" applyAlignment="1">
      <alignment vertical="top"/>
    </xf>
    <xf numFmtId="0" fontId="7" fillId="0" borderId="0" xfId="2" applyAlignment="1">
      <alignment vertical="top"/>
    </xf>
    <xf numFmtId="0" fontId="9" fillId="0" borderId="0" xfId="2" applyFont="1" applyBorder="1" applyAlignment="1">
      <alignment vertical="top"/>
    </xf>
    <xf numFmtId="0" fontId="28" fillId="0" borderId="0" xfId="4" applyFont="1"/>
    <xf numFmtId="0" fontId="28" fillId="0" borderId="0" xfId="4" applyFont="1" applyBorder="1"/>
    <xf numFmtId="3" fontId="28" fillId="0" borderId="0" xfId="4" applyNumberFormat="1" applyFont="1" applyBorder="1" applyAlignment="1"/>
    <xf numFmtId="164" fontId="28" fillId="0" borderId="0" xfId="4" applyNumberFormat="1" applyFont="1" applyBorder="1"/>
    <xf numFmtId="3" fontId="29" fillId="0" borderId="0" xfId="4" applyNumberFormat="1" applyFont="1" applyBorder="1" applyAlignment="1">
      <alignment horizontal="centerContinuous"/>
    </xf>
    <xf numFmtId="0" fontId="28" fillId="0" borderId="0" xfId="4" applyFont="1" applyAlignment="1">
      <alignment horizontal="centerContinuous"/>
    </xf>
    <xf numFmtId="3" fontId="28" fillId="0" borderId="0" xfId="4" applyNumberFormat="1" applyFont="1" applyBorder="1" applyAlignment="1">
      <alignment horizontal="centerContinuous"/>
    </xf>
    <xf numFmtId="164" fontId="28" fillId="0" borderId="0" xfId="4" applyNumberFormat="1" applyFont="1" applyBorder="1" applyAlignment="1">
      <alignment horizontal="centerContinuous"/>
    </xf>
    <xf numFmtId="0" fontId="29" fillId="0" borderId="0" xfId="4" applyNumberFormat="1" applyFont="1" applyBorder="1" applyAlignment="1">
      <alignment horizontal="centerContinuous"/>
    </xf>
    <xf numFmtId="0" fontId="28" fillId="0" borderId="0" xfId="4" applyFont="1" applyBorder="1" applyAlignment="1">
      <alignment horizontal="centerContinuous"/>
    </xf>
    <xf numFmtId="0" fontId="29" fillId="0" borderId="0" xfId="2" applyNumberFormat="1" applyFont="1" applyFill="1" applyBorder="1" applyAlignment="1">
      <alignment horizontal="centerContinuous"/>
    </xf>
    <xf numFmtId="0" fontId="28" fillId="0" borderId="0" xfId="4" applyNumberFormat="1" applyFont="1" applyBorder="1"/>
    <xf numFmtId="0" fontId="28" fillId="0" borderId="6" xfId="4" applyFont="1" applyBorder="1"/>
    <xf numFmtId="3" fontId="28" fillId="0" borderId="6" xfId="4" applyNumberFormat="1" applyFont="1" applyBorder="1" applyAlignment="1"/>
    <xf numFmtId="3" fontId="28" fillId="0" borderId="9" xfId="4" applyNumberFormat="1" applyFont="1" applyBorder="1" applyAlignment="1">
      <alignment horizontal="centerContinuous"/>
    </xf>
    <xf numFmtId="0" fontId="28" fillId="0" borderId="5" xfId="4" applyFont="1" applyBorder="1" applyAlignment="1">
      <alignment horizontal="centerContinuous"/>
    </xf>
    <xf numFmtId="0" fontId="28" fillId="0" borderId="3" xfId="4" applyNumberFormat="1" applyFont="1" applyBorder="1" applyAlignment="1">
      <alignment horizontal="center" wrapText="1"/>
    </xf>
    <xf numFmtId="3" fontId="28" fillId="0" borderId="3" xfId="4" applyNumberFormat="1" applyFont="1" applyBorder="1" applyAlignment="1">
      <alignment horizontal="center" wrapText="1"/>
    </xf>
    <xf numFmtId="3" fontId="28" fillId="0" borderId="8" xfId="4" applyNumberFormat="1" applyFont="1" applyBorder="1" applyAlignment="1">
      <alignment horizontal="center"/>
    </xf>
    <xf numFmtId="164" fontId="28" fillId="0" borderId="3" xfId="4" applyNumberFormat="1" applyFont="1" applyBorder="1" applyAlignment="1">
      <alignment horizontal="center" wrapText="1"/>
    </xf>
    <xf numFmtId="0" fontId="28" fillId="0" borderId="4" xfId="4" applyNumberFormat="1" applyFont="1" applyBorder="1" applyAlignment="1">
      <alignment horizontal="center"/>
    </xf>
    <xf numFmtId="3" fontId="28" fillId="0" borderId="4" xfId="4" applyNumberFormat="1" applyFont="1" applyBorder="1" applyAlignment="1">
      <alignment horizontal="center"/>
    </xf>
    <xf numFmtId="9" fontId="28" fillId="0" borderId="4" xfId="4" applyNumberFormat="1" applyFont="1" applyBorder="1" applyAlignment="1">
      <alignment horizontal="center"/>
    </xf>
    <xf numFmtId="3" fontId="28" fillId="0" borderId="2" xfId="4" applyNumberFormat="1" applyFont="1" applyBorder="1" applyAlignment="1">
      <alignment horizontal="center"/>
    </xf>
    <xf numFmtId="0" fontId="28" fillId="0" borderId="3" xfId="4" applyNumberFormat="1" applyFont="1" applyBorder="1" applyAlignment="1">
      <alignment horizontal="center" vertical="top"/>
    </xf>
    <xf numFmtId="3" fontId="28" fillId="0" borderId="3" xfId="4" applyNumberFormat="1" applyFont="1" applyBorder="1" applyAlignment="1">
      <alignment horizontal="center" vertical="top"/>
    </xf>
    <xf numFmtId="3" fontId="28" fillId="0" borderId="8" xfId="4" applyNumberFormat="1" applyFont="1" applyBorder="1" applyAlignment="1">
      <alignment horizontal="center" vertical="top"/>
    </xf>
    <xf numFmtId="9" fontId="28" fillId="0" borderId="3" xfId="4" applyNumberFormat="1" applyFont="1" applyBorder="1" applyAlignment="1">
      <alignment horizontal="center" vertical="top"/>
    </xf>
    <xf numFmtId="0" fontId="28" fillId="0" borderId="5" xfId="4" applyNumberFormat="1" applyFont="1" applyBorder="1" applyAlignment="1">
      <alignment horizontal="center"/>
    </xf>
    <xf numFmtId="3" fontId="28" fillId="0" borderId="5" xfId="4" applyNumberFormat="1" applyFont="1" applyBorder="1" applyAlignment="1">
      <alignment horizontal="center"/>
    </xf>
    <xf numFmtId="3" fontId="28" fillId="0" borderId="9" xfId="4" applyNumberFormat="1" applyFont="1" applyBorder="1" applyAlignment="1">
      <alignment horizontal="center"/>
    </xf>
    <xf numFmtId="9" fontId="28" fillId="0" borderId="5" xfId="4" applyNumberFormat="1" applyFont="1" applyBorder="1" applyAlignment="1">
      <alignment horizontal="center"/>
    </xf>
    <xf numFmtId="0" fontId="28" fillId="0" borderId="0" xfId="4" applyFont="1" applyBorder="1" applyAlignment="1">
      <alignment horizontal="center"/>
    </xf>
    <xf numFmtId="0" fontId="28" fillId="0" borderId="0" xfId="4" applyNumberFormat="1" applyFont="1" applyBorder="1" applyAlignment="1">
      <alignment horizontal="left"/>
    </xf>
    <xf numFmtId="0" fontId="11" fillId="0" borderId="0" xfId="2" quotePrefix="1" applyNumberFormat="1" applyFont="1" applyFill="1" applyBorder="1" applyAlignment="1">
      <alignment horizontal="left"/>
    </xf>
    <xf numFmtId="0" fontId="11" fillId="0" borderId="0" xfId="2" applyNumberFormat="1" applyFont="1" applyFill="1" applyBorder="1" applyAlignment="1">
      <alignment horizontal="left"/>
    </xf>
    <xf numFmtId="0" fontId="24" fillId="0" borderId="0" xfId="12" applyFont="1" applyAlignment="1">
      <alignment horizontal="left"/>
    </xf>
    <xf numFmtId="0" fontId="13" fillId="5" borderId="0" xfId="12" applyNumberFormat="1" applyFont="1" applyFill="1" applyBorder="1" applyAlignment="1">
      <alignment horizontal="left"/>
    </xf>
    <xf numFmtId="3" fontId="25" fillId="0" borderId="4" xfId="4" applyNumberFormat="1" applyFont="1" applyBorder="1" applyAlignment="1">
      <alignment horizontal="center"/>
    </xf>
    <xf numFmtId="9" fontId="25" fillId="0" borderId="4" xfId="4" applyNumberFormat="1" applyFont="1" applyBorder="1" applyAlignment="1">
      <alignment horizontal="center"/>
    </xf>
    <xf numFmtId="0" fontId="8" fillId="0" borderId="5" xfId="2" applyFont="1" applyBorder="1" applyAlignment="1">
      <alignment horizontal="right" vertical="center"/>
    </xf>
    <xf numFmtId="0" fontId="8" fillId="0" borderId="5" xfId="2" applyNumberFormat="1" applyFont="1" applyBorder="1" applyAlignment="1">
      <alignment horizontal="right" vertical="center"/>
    </xf>
    <xf numFmtId="0" fontId="8" fillId="0" borderId="5" xfId="2" applyNumberFormat="1" applyFont="1" applyBorder="1" applyAlignment="1">
      <alignment vertical="center"/>
    </xf>
    <xf numFmtId="0" fontId="8" fillId="0" borderId="2" xfId="2" applyNumberFormat="1" applyFont="1" applyBorder="1" applyAlignment="1">
      <alignment vertical="center"/>
    </xf>
    <xf numFmtId="0" fontId="8" fillId="0" borderId="5" xfId="2" applyFont="1" applyBorder="1" applyAlignment="1">
      <alignment vertical="center"/>
    </xf>
    <xf numFmtId="0" fontId="8" fillId="0" borderId="2" xfId="2" applyNumberFormat="1" applyFont="1" applyBorder="1" applyAlignment="1">
      <alignment horizontal="right" vertical="center"/>
    </xf>
    <xf numFmtId="0" fontId="14" fillId="0" borderId="5" xfId="2" applyNumberFormat="1" applyFont="1" applyBorder="1" applyAlignment="1">
      <alignment horizontal="right" vertical="center"/>
    </xf>
    <xf numFmtId="0" fontId="14" fillId="0" borderId="0" xfId="2" applyNumberFormat="1" applyFont="1" applyBorder="1" applyAlignment="1">
      <alignment horizontal="right" vertical="center"/>
    </xf>
    <xf numFmtId="3" fontId="9" fillId="0" borderId="3" xfId="2" applyNumberFormat="1" applyFont="1" applyBorder="1" applyAlignment="1">
      <alignment horizontal="right"/>
    </xf>
    <xf numFmtId="0" fontId="4" fillId="0" borderId="0" xfId="8" applyFill="1" applyBorder="1" applyAlignment="1">
      <alignment horizontal="left" vertical="top"/>
    </xf>
    <xf numFmtId="0" fontId="5" fillId="0" borderId="0" xfId="8" applyFont="1" applyFill="1" applyBorder="1" applyAlignment="1">
      <alignment horizontal="left" vertical="top"/>
    </xf>
    <xf numFmtId="0" fontId="23" fillId="0" borderId="0" xfId="8" applyFont="1"/>
    <xf numFmtId="0" fontId="23" fillId="0" borderId="0" xfId="8" applyFont="1" applyFill="1" applyBorder="1" applyAlignment="1">
      <alignment horizontal="left" vertical="center"/>
    </xf>
    <xf numFmtId="0" fontId="23" fillId="0" borderId="0" xfId="8" applyFont="1" applyFill="1" applyBorder="1" applyAlignment="1">
      <alignment horizontal="left" vertical="top"/>
    </xf>
    <xf numFmtId="0" fontId="31" fillId="0" borderId="0" xfId="8" applyFont="1" applyFill="1" applyBorder="1" applyAlignment="1">
      <alignment horizontal="left" vertical="top"/>
    </xf>
    <xf numFmtId="0" fontId="32" fillId="0" borderId="0" xfId="8" applyFont="1" applyFill="1" applyBorder="1" applyAlignment="1">
      <alignment horizontal="left" wrapText="1"/>
    </xf>
    <xf numFmtId="0" fontId="33" fillId="0" borderId="0" xfId="8" applyFont="1" applyFill="1" applyBorder="1" applyAlignment="1">
      <alignment horizontal="left" vertical="top"/>
    </xf>
    <xf numFmtId="0" fontId="8" fillId="0" borderId="0" xfId="5" applyFont="1"/>
    <xf numFmtId="0" fontId="8" fillId="0" borderId="0" xfId="5" applyFont="1" applyBorder="1"/>
    <xf numFmtId="164" fontId="8" fillId="0" borderId="0" xfId="5" applyNumberFormat="1" applyFont="1" applyBorder="1"/>
    <xf numFmtId="0" fontId="22" fillId="0" borderId="0" xfId="5" applyNumberFormat="1" applyFont="1" applyBorder="1"/>
    <xf numFmtId="0" fontId="8" fillId="0" borderId="0" xfId="5" applyNumberFormat="1" applyFont="1" applyBorder="1" applyAlignment="1">
      <alignment horizontal="left"/>
    </xf>
    <xf numFmtId="0" fontId="8" fillId="0" borderId="0" xfId="5" applyNumberFormat="1" applyFont="1" applyBorder="1" applyAlignment="1">
      <alignment horizontal="right"/>
    </xf>
    <xf numFmtId="164" fontId="16" fillId="0" borderId="0" xfId="5" applyNumberFormat="1"/>
    <xf numFmtId="0" fontId="16" fillId="0" borderId="0" xfId="5"/>
    <xf numFmtId="0" fontId="8" fillId="0" borderId="0" xfId="5" applyNumberFormat="1" applyFont="1" applyBorder="1"/>
    <xf numFmtId="164" fontId="8" fillId="0" borderId="10" xfId="5" quotePrefix="1" applyNumberFormat="1" applyFont="1" applyBorder="1" applyAlignment="1">
      <alignment horizontal="right"/>
    </xf>
    <xf numFmtId="164" fontId="8" fillId="0" borderId="1" xfId="5" quotePrefix="1" applyNumberFormat="1" applyFont="1" applyBorder="1" applyAlignment="1">
      <alignment horizontal="right"/>
    </xf>
    <xf numFmtId="164" fontId="8" fillId="0" borderId="8" xfId="5" applyNumberFormat="1" applyFont="1" applyBorder="1"/>
    <xf numFmtId="164" fontId="8" fillId="0" borderId="1" xfId="5" applyNumberFormat="1" applyFont="1" applyBorder="1"/>
    <xf numFmtId="164" fontId="8" fillId="0" borderId="3" xfId="5" applyNumberFormat="1" applyFont="1" applyBorder="1"/>
    <xf numFmtId="0" fontId="8" fillId="0" borderId="3" xfId="5" applyNumberFormat="1" applyFont="1" applyBorder="1" applyAlignment="1">
      <alignment horizontal="left" indent="2"/>
    </xf>
    <xf numFmtId="164" fontId="8" fillId="0" borderId="7" xfId="5" quotePrefix="1" applyNumberFormat="1" applyFont="1" applyBorder="1" applyAlignment="1">
      <alignment horizontal="right"/>
    </xf>
    <xf numFmtId="164" fontId="8" fillId="0" borderId="0" xfId="5" quotePrefix="1" applyNumberFormat="1" applyFont="1" applyBorder="1" applyAlignment="1">
      <alignment horizontal="right"/>
    </xf>
    <xf numFmtId="164" fontId="8" fillId="0" borderId="2" xfId="5" applyNumberFormat="1" applyFont="1" applyBorder="1"/>
    <xf numFmtId="164" fontId="8" fillId="0" borderId="4" xfId="5" applyNumberFormat="1" applyFont="1" applyBorder="1"/>
    <xf numFmtId="0" fontId="8" fillId="0" borderId="4" xfId="5" applyNumberFormat="1" applyFont="1" applyBorder="1" applyAlignment="1">
      <alignment horizontal="left" indent="2"/>
    </xf>
    <xf numFmtId="0" fontId="9" fillId="0" borderId="0" xfId="5" applyFont="1" applyBorder="1"/>
    <xf numFmtId="164" fontId="9" fillId="0" borderId="11" xfId="5" applyNumberFormat="1" applyFont="1" applyBorder="1"/>
    <xf numFmtId="164" fontId="9" fillId="0" borderId="12" xfId="5" applyNumberFormat="1" applyFont="1" applyBorder="1"/>
    <xf numFmtId="164" fontId="9" fillId="0" borderId="13" xfId="5" applyNumberFormat="1" applyFont="1" applyBorder="1"/>
    <xf numFmtId="164" fontId="9" fillId="0" borderId="6" xfId="5" applyNumberFormat="1" applyFont="1" applyBorder="1"/>
    <xf numFmtId="0" fontId="9" fillId="0" borderId="4" xfId="5" quotePrefix="1" applyNumberFormat="1" applyFont="1" applyBorder="1" applyAlignment="1">
      <alignment horizontal="left"/>
    </xf>
    <xf numFmtId="0" fontId="9" fillId="0" borderId="0" xfId="5" applyFont="1" applyBorder="1" applyAlignment="1">
      <alignment vertical="top"/>
    </xf>
    <xf numFmtId="164" fontId="9" fillId="0" borderId="7" xfId="5" quotePrefix="1" applyNumberFormat="1" applyFont="1" applyBorder="1" applyAlignment="1">
      <alignment horizontal="right" vertical="top"/>
    </xf>
    <xf numFmtId="164" fontId="9" fillId="0" borderId="0" xfId="5" quotePrefix="1" applyNumberFormat="1" applyFont="1" applyBorder="1" applyAlignment="1">
      <alignment horizontal="right" vertical="top"/>
    </xf>
    <xf numFmtId="164" fontId="9" fillId="0" borderId="2" xfId="5" applyNumberFormat="1" applyFont="1" applyBorder="1" applyAlignment="1">
      <alignment vertical="top"/>
    </xf>
    <xf numFmtId="164" fontId="9" fillId="0" borderId="0" xfId="5" applyNumberFormat="1" applyFont="1" applyBorder="1" applyAlignment="1">
      <alignment vertical="top"/>
    </xf>
    <xf numFmtId="164" fontId="9" fillId="0" borderId="4" xfId="5" applyNumberFormat="1" applyFont="1" applyBorder="1" applyAlignment="1">
      <alignment vertical="top"/>
    </xf>
    <xf numFmtId="0" fontId="9" fillId="0" borderId="3" xfId="5" applyNumberFormat="1" applyFont="1" applyBorder="1" applyAlignment="1">
      <alignment horizontal="left" vertical="top"/>
    </xf>
    <xf numFmtId="164" fontId="9" fillId="0" borderId="7" xfId="5" quotePrefix="1" applyNumberFormat="1" applyFont="1" applyBorder="1" applyAlignment="1">
      <alignment horizontal="right"/>
    </xf>
    <xf numFmtId="164" fontId="9" fillId="0" borderId="0" xfId="5" quotePrefix="1" applyNumberFormat="1" applyFont="1" applyBorder="1" applyAlignment="1">
      <alignment horizontal="right"/>
    </xf>
    <xf numFmtId="164" fontId="9" fillId="0" borderId="2" xfId="5" applyNumberFormat="1" applyFont="1" applyBorder="1" applyAlignment="1"/>
    <xf numFmtId="164" fontId="9" fillId="0" borderId="0" xfId="5" applyNumberFormat="1" applyFont="1" applyBorder="1" applyAlignment="1"/>
    <xf numFmtId="164" fontId="9" fillId="0" borderId="4" xfId="5" applyNumberFormat="1" applyFont="1" applyBorder="1"/>
    <xf numFmtId="164" fontId="9" fillId="0" borderId="2" xfId="5" applyNumberFormat="1" applyFont="1" applyBorder="1"/>
    <xf numFmtId="0" fontId="9" fillId="0" borderId="4" xfId="5" applyNumberFormat="1" applyFont="1" applyBorder="1" applyAlignment="1">
      <alignment horizontal="left"/>
    </xf>
    <xf numFmtId="0" fontId="8" fillId="0" borderId="4" xfId="5" applyNumberFormat="1" applyFont="1" applyBorder="1" applyAlignment="1">
      <alignment horizontal="left" indent="3"/>
    </xf>
    <xf numFmtId="164" fontId="8" fillId="0" borderId="7" xfId="5" applyNumberFormat="1" applyFont="1" applyBorder="1"/>
    <xf numFmtId="170" fontId="9" fillId="0" borderId="0" xfId="5" applyNumberFormat="1" applyFont="1" applyBorder="1"/>
    <xf numFmtId="170" fontId="9" fillId="0" borderId="0" xfId="5" applyNumberFormat="1" applyFont="1" applyBorder="1" applyAlignment="1">
      <alignment horizontal="left"/>
    </xf>
    <xf numFmtId="164" fontId="9" fillId="0" borderId="7" xfId="5" applyNumberFormat="1" applyFont="1" applyBorder="1" applyAlignment="1">
      <alignment horizontal="right"/>
    </xf>
    <xf numFmtId="164" fontId="9" fillId="0" borderId="0" xfId="5" applyNumberFormat="1" applyFont="1" applyBorder="1" applyAlignment="1">
      <alignment horizontal="right"/>
    </xf>
    <xf numFmtId="164" fontId="9" fillId="0" borderId="2" xfId="5" applyNumberFormat="1" applyFont="1" applyBorder="1" applyAlignment="1">
      <alignment horizontal="right"/>
    </xf>
    <xf numFmtId="164" fontId="9" fillId="0" borderId="6" xfId="5" applyNumberFormat="1" applyFont="1" applyFill="1" applyBorder="1" applyAlignment="1">
      <alignment horizontal="right"/>
    </xf>
    <xf numFmtId="164" fontId="9" fillId="0" borderId="13" xfId="5" applyNumberFormat="1" applyFont="1" applyFill="1" applyBorder="1" applyAlignment="1">
      <alignment horizontal="right"/>
    </xf>
    <xf numFmtId="170" fontId="9" fillId="0" borderId="6" xfId="5" applyNumberFormat="1" applyFont="1" applyBorder="1" applyAlignment="1">
      <alignment horizontal="left"/>
    </xf>
    <xf numFmtId="0" fontId="8" fillId="0" borderId="10" xfId="5" applyNumberFormat="1" applyFont="1" applyBorder="1" applyAlignment="1">
      <alignment horizontal="center" vertical="center"/>
    </xf>
    <xf numFmtId="0" fontId="8" fillId="0" borderId="1" xfId="5" applyNumberFormat="1" applyFont="1" applyBorder="1" applyAlignment="1">
      <alignment horizontal="center" vertical="center"/>
    </xf>
    <xf numFmtId="0" fontId="8" fillId="0" borderId="8" xfId="5" applyNumberFormat="1" applyFont="1" applyBorder="1" applyAlignment="1">
      <alignment horizontal="center" vertical="center"/>
    </xf>
    <xf numFmtId="0" fontId="8" fillId="0" borderId="8" xfId="5" applyNumberFormat="1" applyFont="1" applyBorder="1" applyAlignment="1">
      <alignment horizontal="centerContinuous" vertical="center"/>
    </xf>
    <xf numFmtId="0" fontId="8" fillId="0" borderId="4" xfId="5" applyNumberFormat="1" applyFont="1" applyBorder="1" applyAlignment="1">
      <alignment horizontal="centerContinuous" vertical="center"/>
    </xf>
    <xf numFmtId="0" fontId="8" fillId="0" borderId="3" xfId="5" applyNumberFormat="1" applyFont="1" applyBorder="1" applyAlignment="1">
      <alignment horizontal="center" vertical="top" wrapText="1"/>
    </xf>
    <xf numFmtId="0" fontId="8" fillId="0" borderId="3" xfId="5" applyNumberFormat="1" applyFont="1" applyBorder="1" applyAlignment="1">
      <alignment horizontal="left" vertical="top"/>
    </xf>
    <xf numFmtId="0" fontId="8" fillId="0" borderId="14" xfId="5" applyNumberFormat="1" applyFont="1" applyBorder="1" applyAlignment="1">
      <alignment horizontal="centerContinuous"/>
    </xf>
    <xf numFmtId="0" fontId="8" fillId="0" borderId="15" xfId="5" applyFont="1" applyBorder="1" applyAlignment="1">
      <alignment horizontal="centerContinuous"/>
    </xf>
    <xf numFmtId="0" fontId="8" fillId="0" borderId="9" xfId="5" applyFont="1" applyBorder="1" applyAlignment="1">
      <alignment horizontal="centerContinuous"/>
    </xf>
    <xf numFmtId="0" fontId="8" fillId="0" borderId="6" xfId="5" applyNumberFormat="1" applyFont="1" applyBorder="1" applyAlignment="1">
      <alignment horizontal="center"/>
    </xf>
    <xf numFmtId="0" fontId="8" fillId="0" borderId="6" xfId="5" applyNumberFormat="1" applyFont="1" applyBorder="1"/>
    <xf numFmtId="0" fontId="34" fillId="0" borderId="0" xfId="5" applyNumberFormat="1" applyFont="1" applyBorder="1"/>
    <xf numFmtId="0" fontId="9" fillId="0" borderId="0" xfId="5" applyFont="1" applyBorder="1" applyAlignment="1">
      <alignment horizontal="centerContinuous"/>
    </xf>
    <xf numFmtId="0" fontId="8" fillId="0" borderId="0" xfId="5" applyFont="1" applyBorder="1" applyAlignment="1">
      <alignment horizontal="centerContinuous"/>
    </xf>
    <xf numFmtId="0" fontId="9" fillId="0" borderId="0" xfId="5" applyNumberFormat="1" applyFont="1" applyBorder="1" applyAlignment="1">
      <alignment horizontal="centerContinuous"/>
    </xf>
    <xf numFmtId="0" fontId="7" fillId="0" borderId="0" xfId="5" applyFont="1" applyAlignment="1">
      <alignment horizontal="centerContinuous"/>
    </xf>
    <xf numFmtId="15" fontId="9" fillId="0" borderId="0" xfId="5" applyNumberFormat="1" applyFont="1" applyBorder="1" applyAlignment="1">
      <alignment horizontal="centerContinuous"/>
    </xf>
    <xf numFmtId="0" fontId="13" fillId="0" borderId="0" xfId="12" applyFont="1"/>
    <xf numFmtId="0" fontId="10" fillId="0" borderId="0" xfId="12"/>
    <xf numFmtId="3" fontId="24" fillId="4" borderId="5" xfId="12" applyNumberFormat="1" applyFont="1" applyFill="1" applyBorder="1"/>
    <xf numFmtId="0" fontId="24" fillId="0" borderId="5" xfId="12" applyFont="1" applyBorder="1" applyAlignment="1">
      <alignment horizontal="left" vertical="center"/>
    </xf>
    <xf numFmtId="3" fontId="24" fillId="0" borderId="0" xfId="12" applyNumberFormat="1" applyFont="1"/>
    <xf numFmtId="3" fontId="24" fillId="6" borderId="5" xfId="12" applyNumberFormat="1" applyFont="1" applyFill="1" applyBorder="1"/>
    <xf numFmtId="3" fontId="24" fillId="7" borderId="5" xfId="12" applyNumberFormat="1" applyFont="1" applyFill="1" applyBorder="1"/>
    <xf numFmtId="3" fontId="24" fillId="8" borderId="5" xfId="12" applyNumberFormat="1" applyFont="1" applyFill="1" applyBorder="1"/>
    <xf numFmtId="0" fontId="13" fillId="0" borderId="0" xfId="12" applyNumberFormat="1" applyFont="1" applyBorder="1" applyAlignment="1">
      <alignment horizontal="left"/>
    </xf>
    <xf numFmtId="0" fontId="8" fillId="0" borderId="0" xfId="13" applyNumberFormat="1" applyFont="1" applyBorder="1" applyAlignment="1">
      <alignment horizontal="left"/>
    </xf>
    <xf numFmtId="164" fontId="13" fillId="0" borderId="0" xfId="12" applyNumberFormat="1" applyFont="1" applyBorder="1"/>
    <xf numFmtId="3" fontId="13" fillId="0" borderId="0" xfId="12" applyNumberFormat="1" applyFont="1" applyBorder="1" applyAlignment="1"/>
    <xf numFmtId="3" fontId="13" fillId="0" borderId="0" xfId="12" applyNumberFormat="1" applyFont="1" applyBorder="1"/>
    <xf numFmtId="0" fontId="13" fillId="0" borderId="0" xfId="12" applyFont="1" applyBorder="1"/>
    <xf numFmtId="0" fontId="24" fillId="6" borderId="0" xfId="12" applyFont="1" applyFill="1" applyBorder="1" applyAlignment="1">
      <alignment horizontal="left"/>
    </xf>
    <xf numFmtId="0" fontId="24" fillId="7" borderId="0" xfId="12" applyFont="1" applyFill="1" applyBorder="1" applyAlignment="1">
      <alignment horizontal="left"/>
    </xf>
    <xf numFmtId="0" fontId="24" fillId="8" borderId="0" xfId="12" applyFont="1" applyFill="1" applyBorder="1" applyAlignment="1">
      <alignment horizontal="left"/>
    </xf>
    <xf numFmtId="0" fontId="10" fillId="4" borderId="0" xfId="12" applyFill="1"/>
    <xf numFmtId="0" fontId="24" fillId="4" borderId="0" xfId="12" applyFont="1" applyFill="1" applyBorder="1" applyAlignment="1">
      <alignment horizontal="left"/>
    </xf>
    <xf numFmtId="0" fontId="10" fillId="0" borderId="1" xfId="12" applyBorder="1"/>
    <xf numFmtId="0" fontId="24" fillId="0" borderId="1" xfId="12" applyFont="1" applyBorder="1"/>
    <xf numFmtId="0" fontId="22" fillId="0" borderId="0" xfId="12" applyNumberFormat="1" applyFont="1" applyBorder="1"/>
    <xf numFmtId="0" fontId="8" fillId="5" borderId="0" xfId="12" applyFont="1" applyFill="1"/>
    <xf numFmtId="3" fontId="13" fillId="0" borderId="3" xfId="12" applyNumberFormat="1" applyFont="1" applyBorder="1"/>
    <xf numFmtId="3" fontId="13" fillId="0" borderId="3" xfId="12" applyNumberFormat="1" applyFont="1" applyFill="1" applyBorder="1" applyAlignment="1">
      <alignment horizontal="right"/>
    </xf>
    <xf numFmtId="0" fontId="13" fillId="0" borderId="3" xfId="12" applyNumberFormat="1" applyFont="1" applyBorder="1" applyAlignment="1">
      <alignment horizontal="left" indent="2"/>
    </xf>
    <xf numFmtId="3" fontId="13" fillId="0" borderId="4" xfId="12" applyNumberFormat="1" applyFont="1" applyBorder="1"/>
    <xf numFmtId="3" fontId="13" fillId="0" borderId="4" xfId="12" applyNumberFormat="1" applyFont="1" applyFill="1" applyBorder="1" applyAlignment="1">
      <alignment horizontal="right"/>
    </xf>
    <xf numFmtId="0" fontId="13" fillId="0" borderId="4" xfId="12" applyNumberFormat="1" applyFont="1" applyBorder="1" applyAlignment="1">
      <alignment horizontal="left" indent="2"/>
    </xf>
    <xf numFmtId="3" fontId="13" fillId="0" borderId="4" xfId="12" applyNumberFormat="1" applyFont="1" applyBorder="1" applyAlignment="1">
      <alignment horizontal="right"/>
    </xf>
    <xf numFmtId="3" fontId="30" fillId="5" borderId="4" xfId="12" applyNumberFormat="1" applyFont="1" applyFill="1" applyBorder="1"/>
    <xf numFmtId="3" fontId="14" fillId="0" borderId="4" xfId="12" applyNumberFormat="1" applyFont="1" applyBorder="1"/>
    <xf numFmtId="0" fontId="14" fillId="0" borderId="4" xfId="12" applyNumberFormat="1" applyFont="1" applyBorder="1" applyAlignment="1">
      <alignment horizontal="left"/>
    </xf>
    <xf numFmtId="0" fontId="13" fillId="0" borderId="0" xfId="12" applyFont="1" applyAlignment="1">
      <alignment vertical="top"/>
    </xf>
    <xf numFmtId="0" fontId="10" fillId="0" borderId="0" xfId="12" applyAlignment="1">
      <alignment vertical="top"/>
    </xf>
    <xf numFmtId="3" fontId="8" fillId="0" borderId="3" xfId="12" applyNumberFormat="1" applyFont="1" applyBorder="1" applyAlignment="1">
      <alignment horizontal="right" vertical="top"/>
    </xf>
    <xf numFmtId="3" fontId="14" fillId="0" borderId="3" xfId="12" applyNumberFormat="1" applyFont="1" applyBorder="1" applyAlignment="1">
      <alignment vertical="top"/>
    </xf>
    <xf numFmtId="0" fontId="14" fillId="0" borderId="3" xfId="12" applyNumberFormat="1" applyFont="1" applyBorder="1" applyAlignment="1">
      <alignment vertical="top"/>
    </xf>
    <xf numFmtId="0" fontId="13" fillId="0" borderId="0" xfId="12" applyFont="1" applyAlignment="1">
      <alignment vertical="center"/>
    </xf>
    <xf numFmtId="0" fontId="10" fillId="0" borderId="0" xfId="12" applyAlignment="1">
      <alignment vertical="center"/>
    </xf>
    <xf numFmtId="3" fontId="14" fillId="0" borderId="4" xfId="12" applyNumberFormat="1" applyFont="1" applyBorder="1" applyAlignment="1">
      <alignment vertical="center"/>
    </xf>
    <xf numFmtId="3" fontId="14" fillId="0" borderId="4" xfId="12" applyNumberFormat="1" applyFont="1" applyBorder="1" applyAlignment="1">
      <alignment horizontal="center" vertical="center"/>
    </xf>
    <xf numFmtId="3" fontId="9" fillId="0" borderId="4" xfId="12" applyNumberFormat="1" applyFont="1" applyFill="1" applyBorder="1" applyAlignment="1">
      <alignment horizontal="right" vertical="center"/>
    </xf>
    <xf numFmtId="0" fontId="14" fillId="0" borderId="4" xfId="12" applyNumberFormat="1" applyFont="1" applyBorder="1" applyAlignment="1">
      <alignment horizontal="left" vertical="center"/>
    </xf>
    <xf numFmtId="3" fontId="9" fillId="0" borderId="4" xfId="12" applyNumberFormat="1" applyFont="1" applyFill="1" applyBorder="1" applyAlignment="1">
      <alignment horizontal="right"/>
    </xf>
    <xf numFmtId="0" fontId="13" fillId="0" borderId="4" xfId="12" applyNumberFormat="1" applyFont="1" applyBorder="1" applyAlignment="1">
      <alignment horizontal="left" indent="3"/>
    </xf>
    <xf numFmtId="164" fontId="8" fillId="0" borderId="4" xfId="12" applyNumberFormat="1" applyFont="1" applyBorder="1"/>
    <xf numFmtId="3" fontId="13" fillId="9" borderId="4" xfId="12" applyNumberFormat="1" applyFont="1" applyFill="1" applyBorder="1"/>
    <xf numFmtId="3" fontId="13" fillId="2" borderId="4" xfId="12" applyNumberFormat="1" applyFont="1" applyFill="1" applyBorder="1"/>
    <xf numFmtId="3" fontId="8" fillId="0" borderId="4" xfId="12" applyNumberFormat="1" applyFont="1" applyFill="1" applyBorder="1" applyAlignment="1">
      <alignment horizontal="right"/>
    </xf>
    <xf numFmtId="0" fontId="8" fillId="0" borderId="4" xfId="12" applyNumberFormat="1" applyFont="1" applyBorder="1" applyAlignment="1">
      <alignment horizontal="left" indent="2"/>
    </xf>
    <xf numFmtId="3" fontId="14" fillId="0" borderId="4" xfId="12" applyNumberFormat="1" applyFont="1" applyFill="1" applyBorder="1" applyAlignment="1">
      <alignment horizontal="right"/>
    </xf>
    <xf numFmtId="0" fontId="13" fillId="0" borderId="5" xfId="12" applyFont="1" applyBorder="1" applyAlignment="1">
      <alignment horizontal="center" vertical="center"/>
    </xf>
    <xf numFmtId="0" fontId="13" fillId="0" borderId="5" xfId="12" applyNumberFormat="1" applyFont="1" applyBorder="1" applyAlignment="1">
      <alignment horizontal="center" vertical="center"/>
    </xf>
    <xf numFmtId="0" fontId="13" fillId="0" borderId="0" xfId="12" applyFont="1" applyBorder="1" applyAlignment="1">
      <alignment horizontal="centerContinuous"/>
    </xf>
    <xf numFmtId="3" fontId="13" fillId="0" borderId="0" xfId="12" applyNumberFormat="1" applyFont="1" applyBorder="1" applyAlignment="1">
      <alignment horizontal="centerContinuous"/>
    </xf>
    <xf numFmtId="0" fontId="13" fillId="0" borderId="0" xfId="12" applyFont="1" applyAlignment="1">
      <alignment horizontal="centerContinuous"/>
    </xf>
    <xf numFmtId="0" fontId="14" fillId="0" borderId="0" xfId="12" applyNumberFormat="1" applyFont="1" applyBorder="1" applyAlignment="1">
      <alignment horizontal="centerContinuous"/>
    </xf>
    <xf numFmtId="0" fontId="10" fillId="9" borderId="0" xfId="12" applyFill="1"/>
    <xf numFmtId="0" fontId="10" fillId="2" borderId="0" xfId="12" applyFill="1"/>
    <xf numFmtId="0" fontId="6" fillId="2" borderId="0" xfId="12" applyFont="1" applyFill="1"/>
    <xf numFmtId="3" fontId="13" fillId="0" borderId="0" xfId="12" applyNumberFormat="1" applyFont="1" applyBorder="1" applyAlignment="1">
      <alignment horizontal="left"/>
    </xf>
    <xf numFmtId="0" fontId="13" fillId="0" borderId="0" xfId="12" applyNumberFormat="1" applyFont="1" applyBorder="1" applyAlignment="1">
      <alignment horizontal="right"/>
    </xf>
    <xf numFmtId="3" fontId="13" fillId="0" borderId="0" xfId="12" applyNumberFormat="1" applyFont="1" applyFill="1" applyBorder="1" applyAlignment="1">
      <alignment horizontal="right"/>
    </xf>
    <xf numFmtId="0" fontId="10" fillId="0" borderId="0" xfId="12" applyBorder="1"/>
    <xf numFmtId="3" fontId="14" fillId="0" borderId="3" xfId="12" applyNumberFormat="1" applyFont="1" applyBorder="1"/>
    <xf numFmtId="0" fontId="14" fillId="0" borderId="3" xfId="12" applyNumberFormat="1" applyFont="1" applyBorder="1" applyAlignment="1">
      <alignment horizontal="left"/>
    </xf>
    <xf numFmtId="0" fontId="14" fillId="0" borderId="0" xfId="12" applyFont="1" applyBorder="1" applyAlignment="1">
      <alignment horizontal="centerContinuous"/>
    </xf>
    <xf numFmtId="0" fontId="13" fillId="0" borderId="0" xfId="13" applyFont="1"/>
    <xf numFmtId="169" fontId="13" fillId="0" borderId="0" xfId="13" applyNumberFormat="1" applyFont="1"/>
    <xf numFmtId="164" fontId="13" fillId="0" borderId="0" xfId="13" applyNumberFormat="1" applyFont="1"/>
    <xf numFmtId="0" fontId="13" fillId="0" borderId="0" xfId="13" applyFont="1" applyBorder="1"/>
    <xf numFmtId="169" fontId="13" fillId="0" borderId="0" xfId="13" applyNumberFormat="1" applyFont="1" applyBorder="1"/>
    <xf numFmtId="164" fontId="13" fillId="0" borderId="0" xfId="13" applyNumberFormat="1" applyFont="1" applyBorder="1"/>
    <xf numFmtId="169" fontId="8" fillId="0" borderId="0" xfId="13" applyNumberFormat="1" applyFont="1" applyBorder="1" applyAlignment="1">
      <alignment wrapText="1"/>
    </xf>
    <xf numFmtId="0" fontId="13" fillId="0" borderId="0" xfId="13" applyNumberFormat="1" applyFont="1" applyBorder="1" applyAlignment="1">
      <alignment horizontal="left"/>
    </xf>
    <xf numFmtId="169" fontId="13" fillId="0" borderId="3" xfId="13" applyNumberFormat="1" applyFont="1" applyBorder="1"/>
    <xf numFmtId="164" fontId="13" fillId="0" borderId="3" xfId="13" applyNumberFormat="1" applyFont="1" applyBorder="1"/>
    <xf numFmtId="169" fontId="8" fillId="0" borderId="3" xfId="13" applyNumberFormat="1" applyFont="1" applyBorder="1" applyAlignment="1">
      <alignment wrapText="1"/>
    </xf>
    <xf numFmtId="0" fontId="13" fillId="0" borderId="3" xfId="13" applyNumberFormat="1" applyFont="1" applyBorder="1" applyAlignment="1">
      <alignment horizontal="left" indent="2"/>
    </xf>
    <xf numFmtId="169" fontId="8" fillId="0" borderId="4" xfId="13" applyNumberFormat="1" applyFont="1" applyBorder="1" applyAlignment="1">
      <alignment horizontal="right" wrapText="1"/>
    </xf>
    <xf numFmtId="164" fontId="13" fillId="0" borderId="4" xfId="13" applyNumberFormat="1" applyFont="1" applyBorder="1"/>
    <xf numFmtId="0" fontId="13" fillId="0" borderId="4" xfId="13" applyNumberFormat="1" applyFont="1" applyBorder="1" applyAlignment="1">
      <alignment horizontal="left" indent="2"/>
    </xf>
    <xf numFmtId="169" fontId="13" fillId="0" borderId="4" xfId="13" applyNumberFormat="1" applyFont="1" applyBorder="1"/>
    <xf numFmtId="169" fontId="8" fillId="0" borderId="4" xfId="13" applyNumberFormat="1" applyFont="1" applyBorder="1" applyAlignment="1">
      <alignment wrapText="1"/>
    </xf>
    <xf numFmtId="169" fontId="8" fillId="0" borderId="4" xfId="3" applyNumberFormat="1" applyFont="1" applyBorder="1" applyAlignment="1">
      <alignment horizontal="right" wrapText="1"/>
    </xf>
    <xf numFmtId="169" fontId="9" fillId="0" borderId="4" xfId="13" applyNumberFormat="1" applyFont="1" applyBorder="1"/>
    <xf numFmtId="164" fontId="9" fillId="0" borderId="4" xfId="13" applyNumberFormat="1" applyFont="1" applyBorder="1"/>
    <xf numFmtId="164" fontId="14" fillId="0" borderId="4" xfId="13" applyNumberFormat="1" applyFont="1" applyBorder="1"/>
    <xf numFmtId="169" fontId="14" fillId="0" borderId="4" xfId="13" applyNumberFormat="1" applyFont="1" applyBorder="1" applyAlignment="1">
      <alignment wrapText="1"/>
    </xf>
    <xf numFmtId="0" fontId="14" fillId="0" borderId="4" xfId="13" applyNumberFormat="1" applyFont="1" applyBorder="1" applyAlignment="1">
      <alignment horizontal="left"/>
    </xf>
    <xf numFmtId="169" fontId="9" fillId="0" borderId="3" xfId="13" applyNumberFormat="1" applyFont="1" applyBorder="1"/>
    <xf numFmtId="164" fontId="9" fillId="0" borderId="3" xfId="13" applyNumberFormat="1" applyFont="1" applyBorder="1"/>
    <xf numFmtId="164" fontId="9" fillId="0" borderId="3" xfId="5" applyNumberFormat="1" applyFont="1" applyBorder="1"/>
    <xf numFmtId="169" fontId="9" fillId="0" borderId="3" xfId="13" applyNumberFormat="1" applyFont="1" applyBorder="1" applyAlignment="1">
      <alignment wrapText="1"/>
    </xf>
    <xf numFmtId="0" fontId="14" fillId="0" borderId="3" xfId="13" applyNumberFormat="1" applyFont="1" applyBorder="1" applyAlignment="1">
      <alignment horizontal="left"/>
    </xf>
    <xf numFmtId="0" fontId="13" fillId="0" borderId="4" xfId="13" applyNumberFormat="1" applyFont="1" applyBorder="1" applyAlignment="1">
      <alignment horizontal="left" indent="3"/>
    </xf>
    <xf numFmtId="169" fontId="9" fillId="0" borderId="6" xfId="13" applyNumberFormat="1" applyFont="1" applyBorder="1"/>
    <xf numFmtId="169" fontId="13" fillId="0" borderId="5" xfId="13" applyNumberFormat="1" applyFont="1" applyBorder="1" applyAlignment="1">
      <alignment horizontal="center" wrapText="1"/>
    </xf>
    <xf numFmtId="0" fontId="13" fillId="0" borderId="3" xfId="13" applyFont="1" applyBorder="1" applyAlignment="1">
      <alignment horizontal="center"/>
    </xf>
    <xf numFmtId="0" fontId="13" fillId="0" borderId="5" xfId="13" applyFont="1" applyBorder="1" applyAlignment="1">
      <alignment horizontal="center" wrapText="1"/>
    </xf>
    <xf numFmtId="0" fontId="13" fillId="0" borderId="5" xfId="13" applyNumberFormat="1" applyFont="1" applyBorder="1" applyAlignment="1">
      <alignment horizontal="center"/>
    </xf>
    <xf numFmtId="0" fontId="13" fillId="0" borderId="5" xfId="13" applyFont="1" applyBorder="1" applyAlignment="1">
      <alignment horizontal="center"/>
    </xf>
    <xf numFmtId="0" fontId="13" fillId="0" borderId="3" xfId="13" applyNumberFormat="1" applyFont="1" applyBorder="1" applyAlignment="1">
      <alignment horizontal="center"/>
    </xf>
    <xf numFmtId="169" fontId="13" fillId="0" borderId="5" xfId="13" applyNumberFormat="1" applyFont="1" applyBorder="1" applyAlignment="1">
      <alignment horizontal="centerContinuous"/>
    </xf>
    <xf numFmtId="0" fontId="13" fillId="0" borderId="14" xfId="13" applyFont="1" applyBorder="1" applyAlignment="1">
      <alignment horizontal="centerContinuous"/>
    </xf>
    <xf numFmtId="0" fontId="13" fillId="0" borderId="11" xfId="13" applyFont="1" applyBorder="1" applyAlignment="1">
      <alignment horizontal="centerContinuous"/>
    </xf>
    <xf numFmtId="0" fontId="13" fillId="0" borderId="9" xfId="13" applyNumberFormat="1" applyFont="1" applyBorder="1" applyAlignment="1">
      <alignment horizontal="centerContinuous"/>
    </xf>
    <xf numFmtId="169" fontId="13" fillId="0" borderId="15" xfId="13" applyNumberFormat="1" applyFont="1" applyBorder="1" applyAlignment="1">
      <alignment horizontal="centerContinuous"/>
    </xf>
    <xf numFmtId="0" fontId="13" fillId="0" borderId="15" xfId="13" applyNumberFormat="1" applyFont="1" applyBorder="1" applyAlignment="1">
      <alignment horizontal="centerContinuous" wrapText="1"/>
    </xf>
    <xf numFmtId="0" fontId="10" fillId="0" borderId="6" xfId="13" applyBorder="1"/>
    <xf numFmtId="0" fontId="14" fillId="0" borderId="0" xfId="13" applyNumberFormat="1" applyFont="1" applyBorder="1"/>
    <xf numFmtId="0" fontId="14" fillId="0" borderId="0" xfId="13" applyFont="1"/>
    <xf numFmtId="169" fontId="14" fillId="0" borderId="0" xfId="13" applyNumberFormat="1" applyFont="1" applyAlignment="1">
      <alignment horizontal="centerContinuous"/>
    </xf>
    <xf numFmtId="0" fontId="14" fillId="0" borderId="0" xfId="13" applyFont="1" applyAlignment="1">
      <alignment horizontal="centerContinuous"/>
    </xf>
    <xf numFmtId="169" fontId="13" fillId="0" borderId="0" xfId="13" applyNumberFormat="1" applyFont="1" applyBorder="1" applyAlignment="1">
      <alignment horizontal="left"/>
    </xf>
    <xf numFmtId="169" fontId="8" fillId="0" borderId="0" xfId="13" applyNumberFormat="1" applyFont="1" applyBorder="1"/>
    <xf numFmtId="164" fontId="8" fillId="0" borderId="0" xfId="13" applyNumberFormat="1" applyFont="1" applyBorder="1"/>
    <xf numFmtId="169" fontId="8" fillId="0" borderId="3" xfId="13" applyNumberFormat="1" applyFont="1" applyBorder="1" applyAlignment="1">
      <alignment horizontal="right"/>
    </xf>
    <xf numFmtId="164" fontId="8" fillId="0" borderId="3" xfId="13" applyNumberFormat="1" applyFont="1" applyBorder="1"/>
    <xf numFmtId="164" fontId="8" fillId="0" borderId="4" xfId="13" applyNumberFormat="1" applyFont="1" applyBorder="1"/>
    <xf numFmtId="169" fontId="8" fillId="0" borderId="4" xfId="13" applyNumberFormat="1" applyFont="1" applyBorder="1"/>
    <xf numFmtId="164" fontId="14" fillId="0" borderId="3" xfId="13" applyNumberFormat="1" applyFont="1" applyBorder="1"/>
    <xf numFmtId="169" fontId="14" fillId="0" borderId="4" xfId="13" applyNumberFormat="1" applyFont="1" applyBorder="1"/>
    <xf numFmtId="169" fontId="13" fillId="0" borderId="14" xfId="13" applyNumberFormat="1" applyFont="1" applyBorder="1" applyAlignment="1">
      <alignment horizontal="centerContinuous"/>
    </xf>
    <xf numFmtId="0" fontId="13" fillId="0" borderId="15" xfId="13" applyFont="1" applyBorder="1" applyAlignment="1">
      <alignment horizontal="centerContinuous"/>
    </xf>
    <xf numFmtId="0" fontId="10" fillId="0" borderId="12" xfId="13" applyBorder="1" applyAlignment="1">
      <alignment horizontal="centerContinuous"/>
    </xf>
    <xf numFmtId="0" fontId="13" fillId="0" borderId="0" xfId="13" applyNumberFormat="1" applyFont="1" applyBorder="1" applyAlignment="1">
      <alignment horizontal="centerContinuous"/>
    </xf>
    <xf numFmtId="169" fontId="13" fillId="0" borderId="0" xfId="13" applyNumberFormat="1" applyFont="1" applyBorder="1" applyAlignment="1">
      <alignment horizontal="centerContinuous"/>
    </xf>
    <xf numFmtId="169" fontId="13" fillId="0" borderId="0" xfId="13" applyNumberFormat="1" applyFont="1" applyAlignment="1">
      <alignment horizontal="centerContinuous"/>
    </xf>
    <xf numFmtId="0" fontId="13" fillId="0" borderId="0" xfId="13" applyFont="1" applyAlignment="1">
      <alignment horizontal="centerContinuous"/>
    </xf>
    <xf numFmtId="0" fontId="14" fillId="0" borderId="0" xfId="13" applyNumberFormat="1" applyFont="1" applyBorder="1" applyAlignment="1">
      <alignment horizontal="centerContinuous"/>
    </xf>
    <xf numFmtId="0" fontId="8" fillId="0" borderId="0" xfId="13" applyFont="1"/>
    <xf numFmtId="0" fontId="10" fillId="0" borderId="0" xfId="13"/>
    <xf numFmtId="164" fontId="25" fillId="0" borderId="3" xfId="13" applyNumberFormat="1" applyFont="1" applyBorder="1"/>
    <xf numFmtId="0" fontId="25" fillId="0" borderId="3" xfId="13" applyNumberFormat="1" applyFont="1" applyBorder="1" applyAlignment="1">
      <alignment horizontal="left"/>
    </xf>
    <xf numFmtId="3" fontId="8" fillId="0" borderId="2" xfId="13" applyNumberFormat="1" applyFont="1" applyBorder="1" applyAlignment="1">
      <alignment horizontal="right"/>
    </xf>
    <xf numFmtId="3" fontId="8" fillId="0" borderId="4" xfId="13" applyNumberFormat="1" applyFont="1" applyBorder="1" applyAlignment="1">
      <alignment horizontal="right"/>
    </xf>
    <xf numFmtId="3" fontId="25" fillId="0" borderId="4" xfId="13" applyNumberFormat="1" applyFont="1" applyBorder="1" applyAlignment="1">
      <alignment horizontal="right"/>
    </xf>
    <xf numFmtId="164" fontId="25" fillId="0" borderId="4" xfId="13" applyNumberFormat="1" applyFont="1" applyBorder="1" applyAlignment="1"/>
    <xf numFmtId="0" fontId="25" fillId="0" borderId="4" xfId="13" applyNumberFormat="1" applyFont="1" applyBorder="1" applyAlignment="1">
      <alignment horizontal="left"/>
    </xf>
    <xf numFmtId="164" fontId="25" fillId="0" borderId="4" xfId="13" applyNumberFormat="1" applyFont="1" applyBorder="1"/>
    <xf numFmtId="0" fontId="25" fillId="0" borderId="4" xfId="13" applyNumberFormat="1" applyFont="1" applyBorder="1" applyAlignment="1">
      <alignment horizontal="left" indent="2"/>
    </xf>
    <xf numFmtId="164" fontId="8" fillId="0" borderId="4" xfId="13" applyNumberFormat="1" applyFont="1" applyBorder="1" applyAlignment="1"/>
    <xf numFmtId="164" fontId="25" fillId="0" borderId="4" xfId="5" applyNumberFormat="1" applyFont="1" applyBorder="1"/>
    <xf numFmtId="3" fontId="8" fillId="0" borderId="4" xfId="13" applyNumberFormat="1" applyFont="1" applyBorder="1" applyAlignment="1"/>
    <xf numFmtId="3" fontId="25" fillId="0" borderId="4" xfId="13" applyNumberFormat="1" applyFont="1" applyBorder="1" applyAlignment="1"/>
    <xf numFmtId="164" fontId="26" fillId="0" borderId="4" xfId="13" applyNumberFormat="1" applyFont="1" applyBorder="1" applyAlignment="1"/>
    <xf numFmtId="3" fontId="9" fillId="0" borderId="6" xfId="13" applyNumberFormat="1" applyFont="1" applyBorder="1" applyAlignment="1"/>
    <xf numFmtId="3" fontId="26" fillId="0" borderId="6" xfId="13" applyNumberFormat="1" applyFont="1" applyBorder="1" applyAlignment="1"/>
    <xf numFmtId="0" fontId="26" fillId="0" borderId="4" xfId="13" applyNumberFormat="1" applyFont="1" applyBorder="1" applyAlignment="1">
      <alignment horizontal="left"/>
    </xf>
    <xf numFmtId="0" fontId="8" fillId="0" borderId="0" xfId="13" applyFont="1" applyAlignment="1">
      <alignment vertical="center"/>
    </xf>
    <xf numFmtId="0" fontId="8" fillId="0" borderId="5" xfId="13" applyNumberFormat="1" applyFont="1" applyBorder="1" applyAlignment="1">
      <alignment horizontal="center" vertical="center"/>
    </xf>
    <xf numFmtId="0" fontId="25" fillId="0" borderId="5" xfId="13" applyNumberFormat="1" applyFont="1" applyBorder="1" applyAlignment="1">
      <alignment horizontal="center" vertical="center"/>
    </xf>
    <xf numFmtId="3" fontId="8" fillId="0" borderId="0" xfId="13" applyNumberFormat="1" applyFont="1" applyBorder="1" applyAlignment="1"/>
    <xf numFmtId="3" fontId="8" fillId="0" borderId="0" xfId="13" applyNumberFormat="1" applyFont="1" applyBorder="1"/>
    <xf numFmtId="0" fontId="25" fillId="0" borderId="0" xfId="13" applyNumberFormat="1" applyFont="1" applyBorder="1"/>
    <xf numFmtId="3" fontId="8" fillId="0" borderId="0" xfId="13" applyNumberFormat="1" applyFont="1" applyBorder="1" applyAlignment="1">
      <alignment horizontal="centerContinuous"/>
    </xf>
    <xf numFmtId="0" fontId="8" fillId="0" borderId="0" xfId="13" applyFont="1" applyAlignment="1">
      <alignment horizontal="centerContinuous"/>
    </xf>
    <xf numFmtId="3" fontId="26" fillId="0" borderId="0" xfId="13" applyNumberFormat="1" applyFont="1" applyBorder="1" applyAlignment="1">
      <alignment horizontal="centerContinuous"/>
    </xf>
    <xf numFmtId="0" fontId="25" fillId="0" borderId="0" xfId="13" applyNumberFormat="1" applyFont="1" applyBorder="1" applyAlignment="1">
      <alignment horizontal="left"/>
    </xf>
    <xf numFmtId="3" fontId="8" fillId="0" borderId="0" xfId="13" applyNumberFormat="1" applyFont="1" applyFill="1" applyBorder="1" applyAlignment="1"/>
    <xf numFmtId="0" fontId="22" fillId="0" borderId="0" xfId="13" applyNumberFormat="1" applyFont="1" applyFill="1" applyBorder="1"/>
    <xf numFmtId="0" fontId="8" fillId="0" borderId="0" xfId="13" applyNumberFormat="1" applyFont="1" applyFill="1" applyBorder="1" applyAlignment="1">
      <alignment horizontal="left"/>
    </xf>
    <xf numFmtId="164" fontId="8" fillId="0" borderId="0" xfId="13" applyNumberFormat="1" applyFont="1" applyFill="1" applyBorder="1" applyProtection="1">
      <protection locked="0"/>
    </xf>
    <xf numFmtId="164" fontId="8" fillId="0" borderId="0" xfId="13" applyNumberFormat="1" applyFont="1" applyFill="1" applyBorder="1" applyAlignment="1">
      <alignment horizontal="right"/>
    </xf>
    <xf numFmtId="3" fontId="8" fillId="0" borderId="0" xfId="13" applyNumberFormat="1" applyFont="1" applyFill="1" applyBorder="1" applyAlignment="1">
      <alignment horizontal="right"/>
    </xf>
    <xf numFmtId="3" fontId="8" fillId="0" borderId="0" xfId="13" applyNumberFormat="1" applyFont="1" applyFill="1" applyBorder="1"/>
    <xf numFmtId="0" fontId="35" fillId="0" borderId="0" xfId="13" applyNumberFormat="1" applyFont="1" applyFill="1" applyBorder="1"/>
    <xf numFmtId="3" fontId="25" fillId="0" borderId="3" xfId="13" applyNumberFormat="1" applyFont="1" applyFill="1" applyBorder="1" applyAlignment="1"/>
    <xf numFmtId="3" fontId="25" fillId="0" borderId="3" xfId="13" applyNumberFormat="1" applyFont="1" applyFill="1" applyBorder="1" applyAlignment="1">
      <alignment horizontal="right"/>
    </xf>
    <xf numFmtId="0" fontId="25" fillId="0" borderId="3" xfId="13" applyNumberFormat="1" applyFont="1" applyFill="1" applyBorder="1" applyAlignment="1">
      <alignment horizontal="left" indent="1"/>
    </xf>
    <xf numFmtId="9" fontId="8" fillId="0" borderId="0" xfId="14" applyFont="1"/>
    <xf numFmtId="3" fontId="25" fillId="0" borderId="4" xfId="13" applyNumberFormat="1" applyFont="1" applyFill="1" applyBorder="1" applyAlignment="1"/>
    <xf numFmtId="164" fontId="25" fillId="0" borderId="4" xfId="13" applyNumberFormat="1" applyFont="1" applyFill="1" applyBorder="1" applyAlignment="1">
      <alignment horizontal="left" indent="1"/>
    </xf>
    <xf numFmtId="0" fontId="25" fillId="0" borderId="4" xfId="13" applyNumberFormat="1" applyFont="1" applyFill="1" applyBorder="1" applyAlignment="1">
      <alignment horizontal="left" indent="1"/>
    </xf>
    <xf numFmtId="3" fontId="26" fillId="0" borderId="4" xfId="13" applyNumberFormat="1" applyFont="1" applyFill="1" applyBorder="1" applyAlignment="1"/>
    <xf numFmtId="0" fontId="26" fillId="0" borderId="4" xfId="13" applyNumberFormat="1" applyFont="1" applyFill="1" applyBorder="1" applyAlignment="1">
      <alignment horizontal="left" indent="1"/>
    </xf>
    <xf numFmtId="0" fontId="8" fillId="0" borderId="0" xfId="13" applyFont="1" applyAlignment="1">
      <alignment horizontal="center" vertical="center"/>
    </xf>
    <xf numFmtId="0" fontId="25" fillId="0" borderId="5" xfId="13" applyNumberFormat="1" applyFont="1" applyFill="1" applyBorder="1" applyAlignment="1">
      <alignment horizontal="right" vertical="center"/>
    </xf>
    <xf numFmtId="0" fontId="25" fillId="0" borderId="5" xfId="13" applyNumberFormat="1" applyFont="1" applyFill="1" applyBorder="1" applyAlignment="1">
      <alignment horizontal="left" vertical="center" indent="1"/>
    </xf>
    <xf numFmtId="0" fontId="8" fillId="0" borderId="0" xfId="13" applyNumberFormat="1" applyFont="1" applyFill="1" applyBorder="1" applyProtection="1">
      <protection locked="0"/>
    </xf>
    <xf numFmtId="0" fontId="8" fillId="0" borderId="0" xfId="13" applyFont="1" applyFill="1" applyBorder="1"/>
    <xf numFmtId="0" fontId="8" fillId="0" borderId="0" xfId="13" applyFont="1" applyFill="1"/>
    <xf numFmtId="0" fontId="25" fillId="0" borderId="0" xfId="13" applyFont="1" applyFill="1" applyBorder="1"/>
    <xf numFmtId="0" fontId="8" fillId="0" borderId="0" xfId="13" applyFont="1" applyFill="1" applyBorder="1" applyAlignment="1">
      <alignment horizontal="centerContinuous"/>
    </xf>
    <xf numFmtId="3" fontId="8" fillId="0" borderId="0" xfId="13" applyNumberFormat="1" applyFont="1" applyFill="1" applyBorder="1" applyAlignment="1">
      <alignment horizontal="centerContinuous"/>
    </xf>
    <xf numFmtId="0" fontId="8" fillId="0" borderId="0" xfId="13" applyFont="1" applyFill="1" applyAlignment="1">
      <alignment horizontal="centerContinuous"/>
    </xf>
    <xf numFmtId="0" fontId="25" fillId="0" borderId="0" xfId="13" applyFont="1" applyFill="1" applyAlignment="1">
      <alignment horizontal="centerContinuous"/>
    </xf>
    <xf numFmtId="3" fontId="26" fillId="0" borderId="0" xfId="13" applyNumberFormat="1" applyFont="1" applyFill="1" applyBorder="1" applyAlignment="1">
      <alignment horizontal="centerContinuous"/>
    </xf>
    <xf numFmtId="0" fontId="25" fillId="0" borderId="0" xfId="13" applyFont="1" applyFill="1" applyBorder="1" applyAlignment="1">
      <alignment horizontal="centerContinuous"/>
    </xf>
    <xf numFmtId="0" fontId="26" fillId="0" borderId="0" xfId="13" applyNumberFormat="1" applyFont="1" applyFill="1" applyBorder="1" applyAlignment="1">
      <alignment horizontal="centerContinuous"/>
    </xf>
    <xf numFmtId="0" fontId="18" fillId="0" borderId="0" xfId="15" applyFont="1" applyBorder="1"/>
    <xf numFmtId="164" fontId="18" fillId="0" borderId="0" xfId="15" applyNumberFormat="1" applyFont="1" applyBorder="1"/>
    <xf numFmtId="0" fontId="8" fillId="0" borderId="0" xfId="15" applyFont="1" applyBorder="1"/>
    <xf numFmtId="0" fontId="8" fillId="0" borderId="0" xfId="15" applyNumberFormat="1" applyFont="1" applyBorder="1" applyAlignment="1">
      <alignment horizontal="left"/>
    </xf>
    <xf numFmtId="0" fontId="18" fillId="0" borderId="0" xfId="15" applyFont="1"/>
    <xf numFmtId="3" fontId="18" fillId="0" borderId="0" xfId="15" applyNumberFormat="1" applyFont="1"/>
    <xf numFmtId="0" fontId="8" fillId="0" borderId="0" xfId="15" applyFont="1"/>
    <xf numFmtId="164" fontId="25" fillId="0" borderId="0" xfId="15" applyNumberFormat="1" applyFont="1" applyBorder="1"/>
    <xf numFmtId="0" fontId="25" fillId="0" borderId="0" xfId="15" applyFont="1" applyBorder="1"/>
    <xf numFmtId="0" fontId="18" fillId="0" borderId="0" xfId="15" applyFont="1" applyBorder="1" applyAlignment="1">
      <alignment vertical="top"/>
    </xf>
    <xf numFmtId="164" fontId="25" fillId="0" borderId="3" xfId="15" applyNumberFormat="1" applyFont="1" applyBorder="1" applyAlignment="1">
      <alignment vertical="top"/>
    </xf>
    <xf numFmtId="0" fontId="25" fillId="0" borderId="3" xfId="15" applyNumberFormat="1" applyFont="1" applyBorder="1" applyAlignment="1">
      <alignment horizontal="center" vertical="top"/>
    </xf>
    <xf numFmtId="164" fontId="25" fillId="0" borderId="4" xfId="15" applyNumberFormat="1" applyFont="1" applyBorder="1"/>
    <xf numFmtId="0" fontId="25" fillId="0" borderId="4" xfId="15" applyNumberFormat="1" applyFont="1" applyBorder="1" applyAlignment="1">
      <alignment horizontal="center"/>
    </xf>
    <xf numFmtId="0" fontId="18" fillId="0" borderId="0" xfId="15" applyFont="1" applyBorder="1" applyAlignment="1">
      <alignment vertical="center"/>
    </xf>
    <xf numFmtId="164" fontId="26" fillId="0" borderId="4" xfId="15" applyNumberFormat="1" applyFont="1" applyBorder="1" applyAlignment="1">
      <alignment vertical="center"/>
    </xf>
    <xf numFmtId="0" fontId="26" fillId="0" borderId="4" xfId="15" applyNumberFormat="1" applyFont="1" applyBorder="1" applyAlignment="1">
      <alignment horizontal="center" vertical="center"/>
    </xf>
    <xf numFmtId="0" fontId="25" fillId="0" borderId="3" xfId="15" applyFont="1" applyBorder="1" applyAlignment="1">
      <alignment horizontal="center" vertical="center" wrapText="1"/>
    </xf>
    <xf numFmtId="0" fontId="25" fillId="0" borderId="5" xfId="15" applyNumberFormat="1" applyFont="1" applyBorder="1" applyAlignment="1">
      <alignment horizontal="center" vertical="center"/>
    </xf>
    <xf numFmtId="0" fontId="25" fillId="0" borderId="3" xfId="15" applyNumberFormat="1" applyFont="1" applyBorder="1" applyAlignment="1">
      <alignment horizontal="center" vertical="center" wrapText="1"/>
    </xf>
    <xf numFmtId="0" fontId="25" fillId="0" borderId="3" xfId="15" applyNumberFormat="1" applyFont="1" applyBorder="1" applyAlignment="1">
      <alignment horizontal="center" vertical="center"/>
    </xf>
    <xf numFmtId="0" fontId="25" fillId="0" borderId="3" xfId="15" applyFont="1" applyBorder="1" applyAlignment="1">
      <alignment horizontal="center" vertical="center"/>
    </xf>
    <xf numFmtId="0" fontId="25" fillId="0" borderId="6" xfId="15" applyFont="1" applyBorder="1"/>
    <xf numFmtId="0" fontId="25" fillId="0" borderId="6" xfId="15" applyFont="1" applyBorder="1" applyAlignment="1">
      <alignment horizontal="center" wrapText="1"/>
    </xf>
    <xf numFmtId="164" fontId="25" fillId="0" borderId="14" xfId="15" applyNumberFormat="1" applyFont="1" applyBorder="1" applyAlignment="1">
      <alignment horizontal="centerContinuous" vertical="center"/>
    </xf>
    <xf numFmtId="164" fontId="25" fillId="0" borderId="15" xfId="15" applyNumberFormat="1" applyFont="1" applyBorder="1" applyAlignment="1">
      <alignment horizontal="centerContinuous" vertical="center"/>
    </xf>
    <xf numFmtId="164" fontId="25" fillId="0" borderId="9" xfId="15" applyNumberFormat="1" applyFont="1" applyBorder="1" applyAlignment="1">
      <alignment horizontal="centerContinuous" vertical="center"/>
    </xf>
    <xf numFmtId="0" fontId="26" fillId="0" borderId="0" xfId="15" applyNumberFormat="1" applyFont="1" applyBorder="1" applyAlignment="1">
      <alignment horizontal="center"/>
    </xf>
    <xf numFmtId="0" fontId="25" fillId="0" borderId="1" xfId="15" applyFont="1" applyBorder="1"/>
    <xf numFmtId="0" fontId="25" fillId="0" borderId="0" xfId="15" applyFont="1" applyBorder="1" applyAlignment="1">
      <alignment horizontal="centerContinuous"/>
    </xf>
    <xf numFmtId="0" fontId="25" fillId="0" borderId="0" xfId="15" applyFont="1" applyAlignment="1">
      <alignment horizontal="centerContinuous"/>
    </xf>
    <xf numFmtId="0" fontId="26" fillId="0" borderId="0" xfId="16" applyNumberFormat="1" applyFont="1" applyBorder="1" applyAlignment="1">
      <alignment horizontal="centerContinuous"/>
    </xf>
    <xf numFmtId="0" fontId="26" fillId="0" borderId="0" xfId="15" applyNumberFormat="1" applyFont="1" applyBorder="1" applyAlignment="1">
      <alignment horizontal="centerContinuous"/>
    </xf>
    <xf numFmtId="0" fontId="18" fillId="0" borderId="0" xfId="16" applyFont="1" applyBorder="1"/>
    <xf numFmtId="164" fontId="18" fillId="0" borderId="0" xfId="16" applyNumberFormat="1" applyFont="1" applyBorder="1"/>
    <xf numFmtId="0" fontId="8" fillId="0" borderId="0" xfId="16" applyFont="1" applyBorder="1"/>
    <xf numFmtId="0" fontId="8" fillId="0" borderId="0" xfId="16" applyNumberFormat="1" applyFont="1" applyBorder="1" applyAlignment="1">
      <alignment horizontal="left"/>
    </xf>
    <xf numFmtId="0" fontId="18" fillId="0" borderId="0" xfId="16" applyFont="1"/>
    <xf numFmtId="3" fontId="18" fillId="0" borderId="0" xfId="16" applyNumberFormat="1" applyFont="1"/>
    <xf numFmtId="0" fontId="8" fillId="0" borderId="0" xfId="16" applyFont="1"/>
    <xf numFmtId="164" fontId="25" fillId="0" borderId="3" xfId="16" applyNumberFormat="1" applyFont="1" applyBorder="1" applyAlignment="1">
      <alignment vertical="top"/>
    </xf>
    <xf numFmtId="0" fontId="25" fillId="0" borderId="3" xfId="16" applyNumberFormat="1" applyFont="1" applyBorder="1" applyAlignment="1">
      <alignment horizontal="center" vertical="top"/>
    </xf>
    <xf numFmtId="164" fontId="25" fillId="0" borderId="4" xfId="16" applyNumberFormat="1" applyFont="1" applyBorder="1"/>
    <xf numFmtId="0" fontId="25" fillId="0" borderId="4" xfId="16" applyNumberFormat="1" applyFont="1" applyBorder="1" applyAlignment="1">
      <alignment horizontal="center"/>
    </xf>
    <xf numFmtId="164" fontId="26" fillId="0" borderId="4" xfId="16" applyNumberFormat="1" applyFont="1" applyBorder="1" applyAlignment="1">
      <alignment vertical="center"/>
    </xf>
    <xf numFmtId="0" fontId="26" fillId="0" borderId="4" xfId="16" applyNumberFormat="1" applyFont="1" applyBorder="1" applyAlignment="1">
      <alignment horizontal="center" vertical="center"/>
    </xf>
    <xf numFmtId="0" fontId="25" fillId="0" borderId="3" xfId="16" applyFont="1" applyBorder="1" applyAlignment="1">
      <alignment horizontal="center" vertical="center" wrapText="1"/>
    </xf>
    <xf numFmtId="0" fontId="25" fillId="0" borderId="5" xfId="16" applyNumberFormat="1" applyFont="1" applyBorder="1" applyAlignment="1">
      <alignment horizontal="center" vertical="center"/>
    </xf>
    <xf numFmtId="0" fontId="25" fillId="0" borderId="3" xfId="16" applyNumberFormat="1" applyFont="1" applyBorder="1" applyAlignment="1">
      <alignment horizontal="center" vertical="center" wrapText="1"/>
    </xf>
    <xf numFmtId="0" fontId="25" fillId="0" borderId="3" xfId="16" applyNumberFormat="1" applyFont="1" applyBorder="1" applyAlignment="1">
      <alignment horizontal="center" vertical="center"/>
    </xf>
    <xf numFmtId="0" fontId="25" fillId="0" borderId="3" xfId="16" applyFont="1" applyBorder="1" applyAlignment="1">
      <alignment horizontal="center" vertical="center"/>
    </xf>
    <xf numFmtId="0" fontId="25" fillId="0" borderId="6" xfId="16" applyFont="1" applyBorder="1"/>
    <xf numFmtId="0" fontId="25" fillId="0" borderId="6" xfId="16" applyFont="1" applyBorder="1" applyAlignment="1">
      <alignment horizontal="center" wrapText="1"/>
    </xf>
    <xf numFmtId="164" fontId="25" fillId="0" borderId="14" xfId="16" applyNumberFormat="1" applyFont="1" applyBorder="1" applyAlignment="1">
      <alignment horizontal="centerContinuous" vertical="center"/>
    </xf>
    <xf numFmtId="164" fontId="25" fillId="0" borderId="15" xfId="16" applyNumberFormat="1" applyFont="1" applyBorder="1" applyAlignment="1">
      <alignment horizontal="centerContinuous" vertical="center"/>
    </xf>
    <xf numFmtId="164" fontId="25" fillId="0" borderId="9" xfId="16" applyNumberFormat="1" applyFont="1" applyBorder="1" applyAlignment="1">
      <alignment horizontal="centerContinuous" vertical="center"/>
    </xf>
    <xf numFmtId="0" fontId="25" fillId="0" borderId="0" xfId="16" applyFont="1" applyBorder="1"/>
    <xf numFmtId="0" fontId="26" fillId="0" borderId="0" xfId="16" applyNumberFormat="1" applyFont="1" applyBorder="1" applyAlignment="1">
      <alignment horizontal="center"/>
    </xf>
    <xf numFmtId="0" fontId="25" fillId="0" borderId="0" xfId="16" applyFont="1" applyBorder="1" applyAlignment="1">
      <alignment horizontal="centerContinuous"/>
    </xf>
    <xf numFmtId="0" fontId="25" fillId="0" borderId="0" xfId="16" applyFont="1" applyAlignment="1">
      <alignment horizontal="centerContinuous"/>
    </xf>
    <xf numFmtId="0" fontId="16" fillId="0" borderId="0" xfId="16" applyFont="1" applyBorder="1" applyAlignment="1">
      <alignment horizontal="center"/>
    </xf>
    <xf numFmtId="171" fontId="25" fillId="0" borderId="5" xfId="16" applyNumberFormat="1" applyFont="1" applyBorder="1" applyAlignment="1">
      <alignment horizontal="center"/>
    </xf>
    <xf numFmtId="171" fontId="18" fillId="0" borderId="5" xfId="16" quotePrefix="1" applyNumberFormat="1" applyFont="1" applyBorder="1" applyAlignment="1">
      <alignment horizontal="center"/>
    </xf>
    <xf numFmtId="0" fontId="18" fillId="0" borderId="5" xfId="16" applyFont="1" applyBorder="1" applyAlignment="1">
      <alignment horizontal="center"/>
    </xf>
    <xf numFmtId="171" fontId="8" fillId="0" borderId="3" xfId="16" applyNumberFormat="1" applyFont="1" applyBorder="1" applyAlignment="1">
      <alignment horizontal="center" vertical="top"/>
    </xf>
    <xf numFmtId="171" fontId="25" fillId="0" borderId="3" xfId="16" quotePrefix="1" applyNumberFormat="1" applyFont="1" applyBorder="1" applyAlignment="1">
      <alignment horizontal="center" vertical="top"/>
    </xf>
    <xf numFmtId="171" fontId="25" fillId="0" borderId="3" xfId="16" applyNumberFormat="1" applyFont="1" applyBorder="1" applyAlignment="1">
      <alignment horizontal="center" vertical="top"/>
    </xf>
    <xf numFmtId="0" fontId="25" fillId="0" borderId="3" xfId="16" applyFont="1" applyBorder="1" applyAlignment="1">
      <alignment horizontal="center" vertical="top"/>
    </xf>
    <xf numFmtId="171" fontId="8" fillId="0" borderId="4" xfId="16" applyNumberFormat="1" applyFont="1" applyBorder="1" applyAlignment="1">
      <alignment horizontal="center"/>
    </xf>
    <xf numFmtId="171" fontId="25" fillId="0" borderId="4" xfId="16" quotePrefix="1" applyNumberFormat="1" applyFont="1" applyBorder="1" applyAlignment="1">
      <alignment horizontal="center"/>
    </xf>
    <xf numFmtId="0" fontId="25" fillId="0" borderId="4" xfId="16" applyFont="1" applyBorder="1" applyAlignment="1">
      <alignment horizontal="center"/>
    </xf>
    <xf numFmtId="0" fontId="25" fillId="0" borderId="0" xfId="16" applyNumberFormat="1" applyFont="1" applyBorder="1"/>
    <xf numFmtId="0" fontId="26" fillId="0" borderId="0" xfId="2" applyNumberFormat="1" applyFont="1" applyFill="1" applyBorder="1" applyAlignment="1">
      <alignment horizontal="centerContinuous"/>
    </xf>
    <xf numFmtId="171" fontId="25" fillId="0" borderId="10" xfId="16" quotePrefix="1" applyNumberFormat="1" applyFont="1" applyBorder="1" applyAlignment="1">
      <alignment horizontal="center" vertical="top"/>
    </xf>
    <xf numFmtId="171" fontId="25" fillId="0" borderId="7" xfId="16" quotePrefix="1" applyNumberFormat="1" applyFont="1" applyBorder="1" applyAlignment="1">
      <alignment horizontal="center"/>
    </xf>
  </cellXfs>
  <cellStyles count="17">
    <cellStyle name="Normal" xfId="0" builtinId="0"/>
    <cellStyle name="Normal 2" xfId="1"/>
    <cellStyle name="Normal 2 2" xfId="5"/>
    <cellStyle name="Normal 2 3" xfId="7"/>
    <cellStyle name="Normal 2 3 2" xfId="11"/>
    <cellStyle name="Normal 2 4" xfId="9"/>
    <cellStyle name="Normal 2 4 2" xfId="16"/>
    <cellStyle name="Normal 2 5" xfId="15"/>
    <cellStyle name="Normal 2 5 2" xfId="13"/>
    <cellStyle name="Normal 3" xfId="3"/>
    <cellStyle name="Normal 4" xfId="2"/>
    <cellStyle name="Normal 4 2" xfId="12"/>
    <cellStyle name="Normal 5" xfId="4"/>
    <cellStyle name="Normal 6" xfId="6"/>
    <cellStyle name="Normal 6 2" xfId="10"/>
    <cellStyle name="Normal 7" xfId="8"/>
    <cellStyle name="Percent 2" xfId="14"/>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a:pPr>
          <a:endParaRPr lang="en-US"/>
        </a:p>
      </c:txPr>
    </c:title>
    <c:autoTitleDeleted val="0"/>
    <c:plotArea>
      <c:layout>
        <c:manualLayout>
          <c:layoutTarget val="inner"/>
          <c:xMode val="edge"/>
          <c:yMode val="edge"/>
          <c:x val="0.10523235410313676"/>
          <c:y val="0.13515055409740448"/>
          <c:w val="0.87221733795142498"/>
          <c:h val="0.71148549139690875"/>
        </c:manualLayout>
      </c:layout>
      <c:lineChart>
        <c:grouping val="standard"/>
        <c:varyColors val="0"/>
        <c:ser>
          <c:idx val="1"/>
          <c:order val="0"/>
          <c:tx>
            <c:strRef>
              <c:f>'Table 17'!$BC$33</c:f>
              <c:strCache>
                <c:ptCount val="1"/>
                <c:pt idx="0">
                  <c:v>Student certificates issued</c:v>
                </c:pt>
              </c:strCache>
            </c:strRef>
          </c:tx>
          <c:marker>
            <c:symbol val="none"/>
          </c:marker>
          <c:val>
            <c:numRef>
              <c:f>'Table 17'!$BD$34:$BD$123</c:f>
            </c:numRef>
          </c:val>
          <c:smooth val="0"/>
          <c:extLst>
            <c:ext xmlns:c15="http://schemas.microsoft.com/office/drawing/2012/chart" uri="{02D57815-91ED-43cb-92C2-25804820EDAC}">
              <c15:filteredCategoryTitle>
                <c15:cat>
                  <c:multiLvlStrRef>
                    <c:extLst>
                      <c:ext uri="{02D57815-91ED-43cb-92C2-25804820EDAC}">
                        <c15:formulaRef>
                          <c15:sqref>'Table 17'!$BC$34:$BC$123</c15:sqref>
                        </c15:formulaRef>
                      </c:ext>
                    </c:extLst>
                  </c:multiLvlStrRef>
                </c15:cat>
              </c15:filteredCategoryTitle>
            </c:ext>
            <c:ext xmlns:c16="http://schemas.microsoft.com/office/drawing/2014/chart" uri="{C3380CC4-5D6E-409C-BE32-E72D297353CC}">
              <c16:uniqueId val="{00000000-6E6F-42C4-B9E5-C3EB9EDDC3D4}"/>
            </c:ext>
          </c:extLst>
        </c:ser>
        <c:dLbls>
          <c:showLegendKey val="0"/>
          <c:showVal val="0"/>
          <c:showCatName val="0"/>
          <c:showSerName val="0"/>
          <c:showPercent val="0"/>
          <c:showBubbleSize val="0"/>
        </c:dLbls>
        <c:marker val="1"/>
        <c:smooth val="0"/>
        <c:axId val="74781056"/>
        <c:axId val="74782592"/>
      </c:lineChart>
      <c:catAx>
        <c:axId val="74781056"/>
        <c:scaling>
          <c:orientation val="minMax"/>
        </c:scaling>
        <c:delete val="0"/>
        <c:axPos val="b"/>
        <c:numFmt formatCode="General" sourceLinked="1"/>
        <c:majorTickMark val="out"/>
        <c:minorTickMark val="none"/>
        <c:tickLblPos val="nextTo"/>
        <c:txPr>
          <a:bodyPr/>
          <a:lstStyle/>
          <a:p>
            <a:pPr>
              <a:defRPr sz="900"/>
            </a:pPr>
            <a:endParaRPr lang="en-US"/>
          </a:p>
        </c:txPr>
        <c:crossAx val="74782592"/>
        <c:crosses val="autoZero"/>
        <c:auto val="1"/>
        <c:lblAlgn val="ctr"/>
        <c:lblOffset val="100"/>
        <c:noMultiLvlLbl val="0"/>
      </c:catAx>
      <c:valAx>
        <c:axId val="74782592"/>
        <c:scaling>
          <c:orientation val="minMax"/>
          <c:max val="200000"/>
        </c:scaling>
        <c:delete val="0"/>
        <c:axPos val="l"/>
        <c:majorGridlines/>
        <c:numFmt formatCode="#,##0" sourceLinked="1"/>
        <c:majorTickMark val="out"/>
        <c:minorTickMark val="none"/>
        <c:tickLblPos val="nextTo"/>
        <c:txPr>
          <a:bodyPr/>
          <a:lstStyle/>
          <a:p>
            <a:pPr>
              <a:defRPr sz="900"/>
            </a:pPr>
            <a:endParaRPr lang="en-US"/>
          </a:p>
        </c:txPr>
        <c:crossAx val="7478105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40</xdr:col>
      <xdr:colOff>67732</xdr:colOff>
      <xdr:row>40</xdr:row>
      <xdr:rowOff>39793</xdr:rowOff>
    </xdr:from>
    <xdr:to>
      <xdr:col>52</xdr:col>
      <xdr:colOff>469899</xdr:colOff>
      <xdr:row>55</xdr:row>
      <xdr:rowOff>115993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20Barlett/Documents/Airmen%20Stats/Airmen%20Stats%202014/Final%20Tables%20to%20the%20Website/2014%20Civil%20Airmen%20Statis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1"/>
      <sheetName val="Table 2"/>
      <sheetName val="Table 3"/>
      <sheetName val="Table 4"/>
      <sheetName val="Table 5"/>
      <sheetName val="Table 6"/>
      <sheetName val="Table 7"/>
      <sheetName val="Table 8"/>
      <sheetName val="Table 9"/>
      <sheetName val="Table 10"/>
      <sheetName val="Table 11"/>
      <sheetName val="Table 12"/>
      <sheetName val="Table 12a"/>
      <sheetName val="Table 13"/>
      <sheetName val="Table 13a"/>
      <sheetName val="Table 14"/>
      <sheetName val="Table 15"/>
      <sheetName val="Table 16"/>
      <sheetName val="Table 17"/>
      <sheetName val="Table 18"/>
      <sheetName val="Table 19"/>
      <sheetName val="Table 20"/>
      <sheetName val="Table 21"/>
      <sheetName val="Table 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39"/>
  <sheetViews>
    <sheetView showGridLines="0" zoomScale="90" zoomScaleNormal="90" workbookViewId="0">
      <selection activeCell="D1" sqref="D1"/>
    </sheetView>
  </sheetViews>
  <sheetFormatPr defaultRowHeight="13.2"/>
  <cols>
    <col min="1" max="1" width="11.109375" style="248" customWidth="1"/>
    <col min="2" max="2" width="102.77734375" style="248" customWidth="1"/>
    <col min="3" max="16384" width="8.88671875" style="248"/>
  </cols>
  <sheetData>
    <row r="1" spans="1:2" ht="18">
      <c r="A1" s="255" t="s">
        <v>415</v>
      </c>
      <c r="B1" s="252"/>
    </row>
    <row r="2" spans="1:2" ht="14.4">
      <c r="A2" s="252"/>
      <c r="B2" s="252"/>
    </row>
    <row r="3" spans="1:2" ht="42.75" customHeight="1">
      <c r="A3" s="252"/>
      <c r="B3" s="254" t="s">
        <v>414</v>
      </c>
    </row>
    <row r="4" spans="1:2" ht="38.25" customHeight="1">
      <c r="A4" s="252"/>
      <c r="B4" s="254" t="s">
        <v>413</v>
      </c>
    </row>
    <row r="5" spans="1:2" ht="87.6" customHeight="1">
      <c r="A5" s="252"/>
      <c r="B5" s="254" t="s">
        <v>412</v>
      </c>
    </row>
    <row r="6" spans="1:2" ht="14.4">
      <c r="A6" s="252"/>
      <c r="B6" s="252"/>
    </row>
    <row r="7" spans="1:2" ht="15.6">
      <c r="A7" s="253" t="s">
        <v>411</v>
      </c>
      <c r="B7" s="252"/>
    </row>
    <row r="8" spans="1:2" ht="14.4">
      <c r="A8" s="252"/>
      <c r="B8" s="252"/>
    </row>
    <row r="9" spans="1:2" ht="14.4">
      <c r="A9" s="251" t="s">
        <v>410</v>
      </c>
      <c r="B9" s="250" t="s">
        <v>416</v>
      </c>
    </row>
    <row r="10" spans="1:2" ht="14.4">
      <c r="A10" s="251" t="s">
        <v>409</v>
      </c>
      <c r="B10" s="250" t="s">
        <v>417</v>
      </c>
    </row>
    <row r="11" spans="1:2" ht="14.4">
      <c r="A11" s="251" t="s">
        <v>408</v>
      </c>
      <c r="B11" s="250" t="s">
        <v>427</v>
      </c>
    </row>
    <row r="12" spans="1:2" ht="14.4">
      <c r="A12" s="251" t="s">
        <v>407</v>
      </c>
      <c r="B12" s="250" t="s">
        <v>418</v>
      </c>
    </row>
    <row r="13" spans="1:2" ht="14.4">
      <c r="A13" s="251" t="s">
        <v>406</v>
      </c>
      <c r="B13" s="250" t="s">
        <v>428</v>
      </c>
    </row>
    <row r="14" spans="1:2" ht="14.4">
      <c r="A14" s="251" t="s">
        <v>405</v>
      </c>
      <c r="B14" s="250" t="s">
        <v>429</v>
      </c>
    </row>
    <row r="15" spans="1:2" ht="14.4">
      <c r="A15" s="251" t="s">
        <v>404</v>
      </c>
      <c r="B15" s="250" t="s">
        <v>419</v>
      </c>
    </row>
    <row r="16" spans="1:2" ht="14.4">
      <c r="A16" s="251" t="s">
        <v>403</v>
      </c>
      <c r="B16" s="250" t="s">
        <v>420</v>
      </c>
    </row>
    <row r="17" spans="1:2" ht="14.4">
      <c r="A17" s="251" t="s">
        <v>402</v>
      </c>
      <c r="B17" s="250" t="s">
        <v>430</v>
      </c>
    </row>
    <row r="18" spans="1:2" ht="14.4">
      <c r="A18" s="251" t="s">
        <v>401</v>
      </c>
      <c r="B18" s="250" t="s">
        <v>421</v>
      </c>
    </row>
    <row r="19" spans="1:2" ht="14.4">
      <c r="A19" s="251" t="s">
        <v>400</v>
      </c>
      <c r="B19" s="250" t="s">
        <v>422</v>
      </c>
    </row>
    <row r="20" spans="1:2" ht="14.4">
      <c r="A20" s="251" t="s">
        <v>399</v>
      </c>
      <c r="B20" s="250" t="s">
        <v>431</v>
      </c>
    </row>
    <row r="21" spans="1:2" ht="14.4">
      <c r="A21" s="251" t="s">
        <v>398</v>
      </c>
      <c r="B21" s="250" t="s">
        <v>432</v>
      </c>
    </row>
    <row r="22" spans="1:2" ht="14.4">
      <c r="A22" s="251" t="s">
        <v>397</v>
      </c>
      <c r="B22" s="250" t="s">
        <v>436</v>
      </c>
    </row>
    <row r="23" spans="1:2" ht="14.4">
      <c r="A23" s="251" t="s">
        <v>396</v>
      </c>
      <c r="B23" s="250" t="s">
        <v>437</v>
      </c>
    </row>
    <row r="24" spans="1:2" ht="14.4">
      <c r="A24" s="251" t="s">
        <v>395</v>
      </c>
      <c r="B24" s="250" t="s">
        <v>433</v>
      </c>
    </row>
    <row r="25" spans="1:2" ht="14.4">
      <c r="A25" s="251" t="s">
        <v>394</v>
      </c>
      <c r="B25" s="250" t="s">
        <v>434</v>
      </c>
    </row>
    <row r="26" spans="1:2" ht="14.4">
      <c r="A26" s="251" t="s">
        <v>393</v>
      </c>
      <c r="B26" s="250" t="s">
        <v>435</v>
      </c>
    </row>
    <row r="27" spans="1:2" ht="14.4">
      <c r="A27" s="251" t="s">
        <v>392</v>
      </c>
      <c r="B27" s="250" t="s">
        <v>423</v>
      </c>
    </row>
    <row r="28" spans="1:2" ht="14.4">
      <c r="A28" s="251" t="s">
        <v>391</v>
      </c>
      <c r="B28" s="250" t="s">
        <v>424</v>
      </c>
    </row>
    <row r="29" spans="1:2" ht="14.4">
      <c r="A29" s="251" t="s">
        <v>390</v>
      </c>
      <c r="B29" s="250" t="s">
        <v>438</v>
      </c>
    </row>
    <row r="30" spans="1:2" ht="14.4">
      <c r="A30" s="251" t="s">
        <v>389</v>
      </c>
      <c r="B30" s="250" t="s">
        <v>439</v>
      </c>
    </row>
    <row r="31" spans="1:2" ht="14.4">
      <c r="A31" s="251" t="s">
        <v>388</v>
      </c>
      <c r="B31" s="250" t="s">
        <v>425</v>
      </c>
    </row>
    <row r="32" spans="1:2" ht="14.4">
      <c r="A32" s="251" t="s">
        <v>387</v>
      </c>
      <c r="B32" s="250" t="s">
        <v>426</v>
      </c>
    </row>
    <row r="37" spans="1:1" ht="13.8">
      <c r="A37" s="249"/>
    </row>
    <row r="39" spans="1:1" ht="13.8">
      <c r="A39" s="249"/>
    </row>
  </sheetData>
  <pageMargins left="0.7" right="0.45" top="1" bottom="1" header="0.3" footer="0.3"/>
  <pageSetup scale="90" orientation="portrait" verticalDpi="597" r:id="rId1"/>
  <headerFooter>
    <oddFooter>&amp;C1 of 31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272"/>
  <sheetViews>
    <sheetView showGridLines="0" zoomScaleNormal="100" workbookViewId="0">
      <pane xSplit="1" ySplit="6" topLeftCell="B7" activePane="bottomRight" state="frozen"/>
      <selection activeCell="D1" sqref="D1"/>
      <selection pane="topRight" activeCell="D1" sqref="D1"/>
      <selection pane="bottomLeft" activeCell="D1" sqref="D1"/>
      <selection pane="bottomRight" activeCell="M1" sqref="M1"/>
    </sheetView>
  </sheetViews>
  <sheetFormatPr defaultColWidth="10.77734375" defaultRowHeight="10.199999999999999"/>
  <cols>
    <col min="1" max="1" width="34.33203125" style="43" customWidth="1"/>
    <col min="2" max="2" width="7.77734375" style="1" customWidth="1"/>
    <col min="3" max="3" width="7.44140625" style="1" customWidth="1"/>
    <col min="4" max="4" width="7.109375" style="1" customWidth="1"/>
    <col min="5" max="5" width="7.44140625" style="1" customWidth="1"/>
    <col min="6" max="6" width="7" style="1" customWidth="1"/>
    <col min="7" max="7" width="7.77734375" style="1" customWidth="1"/>
    <col min="8" max="8" width="7" style="1" customWidth="1"/>
    <col min="9" max="9" width="6.77734375" style="1" customWidth="1"/>
    <col min="10" max="10" width="8" style="1" customWidth="1"/>
    <col min="11" max="11" width="7.33203125" style="1" customWidth="1"/>
    <col min="12" max="16384" width="10.77734375" style="1"/>
  </cols>
  <sheetData>
    <row r="1" spans="1:21">
      <c r="A1" s="33" t="s">
        <v>60</v>
      </c>
      <c r="B1" s="30"/>
      <c r="C1" s="30"/>
      <c r="D1" s="30"/>
      <c r="E1" s="30"/>
      <c r="F1" s="106"/>
      <c r="G1" s="30"/>
      <c r="H1" s="33"/>
      <c r="I1" s="30"/>
      <c r="J1" s="30"/>
      <c r="K1" s="30"/>
    </row>
    <row r="2" spans="1:21" ht="13.5" customHeight="1">
      <c r="A2" s="33" t="s">
        <v>20</v>
      </c>
      <c r="B2" s="30"/>
      <c r="C2" s="30"/>
      <c r="D2" s="30"/>
      <c r="E2" s="30"/>
      <c r="F2" s="106"/>
      <c r="G2" s="30"/>
      <c r="H2" s="30"/>
      <c r="I2" s="30"/>
      <c r="J2" s="30"/>
      <c r="K2" s="30"/>
      <c r="N2" s="4"/>
      <c r="O2" s="4"/>
      <c r="P2" s="4"/>
      <c r="Q2" s="4"/>
    </row>
    <row r="3" spans="1:21">
      <c r="A3" s="33" t="s">
        <v>59</v>
      </c>
      <c r="B3" s="30"/>
      <c r="C3" s="30"/>
      <c r="D3" s="30"/>
      <c r="E3" s="30"/>
      <c r="F3" s="106"/>
      <c r="G3" s="30"/>
      <c r="H3" s="30"/>
      <c r="I3" s="30"/>
      <c r="J3" s="30"/>
      <c r="K3" s="30"/>
      <c r="N3" s="4"/>
      <c r="O3" s="4"/>
      <c r="P3" s="4"/>
      <c r="Q3" s="4"/>
    </row>
    <row r="4" spans="1:21">
      <c r="A4" s="33" t="str">
        <f>'Table 6'!D4</f>
        <v>DECEMBER 31, 2017</v>
      </c>
      <c r="B4" s="30"/>
      <c r="C4" s="30"/>
      <c r="D4" s="30"/>
      <c r="E4" s="30"/>
      <c r="F4" s="106"/>
      <c r="G4" s="30"/>
      <c r="H4" s="30"/>
      <c r="I4" s="30"/>
      <c r="J4" s="30"/>
      <c r="K4" s="30"/>
      <c r="O4" s="5"/>
    </row>
    <row r="5" spans="1:21" s="72" customFormat="1" ht="11.1" customHeight="1">
      <c r="A5" s="73"/>
    </row>
    <row r="6" spans="1:21" s="116" customFormat="1" ht="22.5" customHeight="1">
      <c r="A6" s="108" t="s">
        <v>46</v>
      </c>
      <c r="B6" s="92" t="s">
        <v>45</v>
      </c>
      <c r="C6" s="92" t="s">
        <v>44</v>
      </c>
      <c r="D6" s="92" t="s">
        <v>116</v>
      </c>
      <c r="E6" s="92" t="s">
        <v>105</v>
      </c>
      <c r="F6" s="92" t="s">
        <v>43</v>
      </c>
      <c r="G6" s="92" t="s">
        <v>42</v>
      </c>
      <c r="H6" s="92" t="s">
        <v>106</v>
      </c>
      <c r="I6" s="92" t="s">
        <v>107</v>
      </c>
      <c r="J6" s="92" t="s">
        <v>41</v>
      </c>
      <c r="K6" s="92" t="s">
        <v>58</v>
      </c>
    </row>
    <row r="7" spans="1:21">
      <c r="A7" s="59" t="s">
        <v>18</v>
      </c>
      <c r="B7" s="115">
        <f t="shared" ref="B7:K7" si="0">(B9+B16+B34+B38)</f>
        <v>306652</v>
      </c>
      <c r="C7" s="115">
        <f t="shared" si="0"/>
        <v>3831</v>
      </c>
      <c r="D7" s="115">
        <f t="shared" si="0"/>
        <v>20840</v>
      </c>
      <c r="E7" s="115">
        <f t="shared" si="0"/>
        <v>49454</v>
      </c>
      <c r="F7" s="115">
        <f t="shared" si="0"/>
        <v>40505</v>
      </c>
      <c r="G7" s="115">
        <f t="shared" si="0"/>
        <v>33140</v>
      </c>
      <c r="H7" s="115">
        <f t="shared" si="0"/>
        <v>51192</v>
      </c>
      <c r="I7" s="115">
        <f t="shared" si="0"/>
        <v>40147</v>
      </c>
      <c r="J7" s="115">
        <f t="shared" si="0"/>
        <v>43010</v>
      </c>
      <c r="K7" s="87">
        <f t="shared" si="0"/>
        <v>24533</v>
      </c>
      <c r="L7" s="10"/>
      <c r="M7" s="10"/>
      <c r="N7" s="10"/>
      <c r="O7" s="10"/>
      <c r="P7" s="10"/>
      <c r="Q7" s="10"/>
      <c r="R7" s="10"/>
      <c r="S7" s="10"/>
      <c r="T7" s="10"/>
      <c r="U7" s="10"/>
    </row>
    <row r="8" spans="1:21">
      <c r="A8" s="59" t="s">
        <v>57</v>
      </c>
      <c r="B8" s="87"/>
      <c r="C8" s="87"/>
      <c r="D8" s="87"/>
      <c r="E8" s="87"/>
      <c r="F8" s="87"/>
      <c r="G8" s="87"/>
      <c r="H8" s="87"/>
      <c r="I8" s="87"/>
      <c r="J8" s="87"/>
      <c r="K8" s="87"/>
      <c r="L8" s="10"/>
      <c r="M8" s="10"/>
      <c r="N8" s="10"/>
      <c r="O8" s="10"/>
      <c r="P8" s="10"/>
      <c r="Q8" s="10"/>
      <c r="R8" s="10"/>
      <c r="S8" s="10"/>
      <c r="T8" s="10"/>
      <c r="U8" s="10"/>
    </row>
    <row r="9" spans="1:21">
      <c r="A9" s="166" t="s">
        <v>197</v>
      </c>
      <c r="B9" s="87">
        <f t="shared" ref="B9:K9" si="1">SUM(B10:B15)</f>
        <v>47491</v>
      </c>
      <c r="C9" s="87">
        <f t="shared" si="1"/>
        <v>274</v>
      </c>
      <c r="D9" s="87">
        <f t="shared" si="1"/>
        <v>3852</v>
      </c>
      <c r="E9" s="87">
        <f t="shared" si="1"/>
        <v>8983</v>
      </c>
      <c r="F9" s="87">
        <f t="shared" si="1"/>
        <v>7535</v>
      </c>
      <c r="G9" s="87">
        <f t="shared" si="1"/>
        <v>4467</v>
      </c>
      <c r="H9" s="87">
        <f t="shared" si="1"/>
        <v>7007</v>
      </c>
      <c r="I9" s="87">
        <f t="shared" si="1"/>
        <v>6224</v>
      </c>
      <c r="J9" s="87">
        <f t="shared" si="1"/>
        <v>7209</v>
      </c>
      <c r="K9" s="87">
        <f t="shared" si="1"/>
        <v>1940</v>
      </c>
      <c r="L9" s="10"/>
      <c r="M9" s="10"/>
      <c r="N9" s="10"/>
      <c r="O9" s="10"/>
      <c r="P9" s="10"/>
      <c r="Q9" s="10"/>
      <c r="R9" s="10"/>
      <c r="S9" s="10"/>
      <c r="T9" s="10"/>
      <c r="U9" s="10"/>
    </row>
    <row r="10" spans="1:21">
      <c r="A10" s="168" t="s">
        <v>199</v>
      </c>
      <c r="B10" s="86">
        <f t="shared" ref="B10:B15" si="2">SUM(C10:K10)</f>
        <v>45651</v>
      </c>
      <c r="C10" s="83">
        <v>262</v>
      </c>
      <c r="D10" s="83">
        <v>3732</v>
      </c>
      <c r="E10" s="83">
        <v>8646</v>
      </c>
      <c r="F10" s="83">
        <v>7300</v>
      </c>
      <c r="G10" s="83">
        <v>4240</v>
      </c>
      <c r="H10" s="83">
        <v>6758</v>
      </c>
      <c r="I10" s="83">
        <v>6005</v>
      </c>
      <c r="J10" s="83">
        <v>6829</v>
      </c>
      <c r="K10" s="83">
        <v>1879</v>
      </c>
      <c r="L10" s="10"/>
      <c r="M10" s="10"/>
      <c r="N10" s="10"/>
      <c r="O10" s="10"/>
      <c r="P10" s="10"/>
      <c r="Q10" s="10"/>
      <c r="R10" s="10"/>
      <c r="S10" s="10"/>
      <c r="T10" s="10"/>
      <c r="U10" s="10"/>
    </row>
    <row r="11" spans="1:21">
      <c r="A11" s="168" t="s">
        <v>200</v>
      </c>
      <c r="B11" s="86">
        <f t="shared" si="2"/>
        <v>867</v>
      </c>
      <c r="C11" s="83">
        <v>6</v>
      </c>
      <c r="D11" s="83">
        <v>54</v>
      </c>
      <c r="E11" s="83">
        <v>186</v>
      </c>
      <c r="F11" s="83">
        <v>109</v>
      </c>
      <c r="G11" s="83">
        <v>105</v>
      </c>
      <c r="H11" s="83">
        <v>102</v>
      </c>
      <c r="I11" s="83">
        <v>99</v>
      </c>
      <c r="J11" s="83">
        <v>189</v>
      </c>
      <c r="K11" s="83">
        <v>17</v>
      </c>
      <c r="L11" s="10"/>
      <c r="M11" s="10"/>
      <c r="N11" s="10"/>
      <c r="O11" s="10"/>
      <c r="P11" s="10"/>
      <c r="Q11" s="10"/>
      <c r="R11" s="10"/>
      <c r="S11" s="10"/>
      <c r="T11" s="10"/>
      <c r="U11" s="10"/>
    </row>
    <row r="12" spans="1:21">
      <c r="A12" s="168" t="s">
        <v>201</v>
      </c>
      <c r="B12" s="86">
        <f t="shared" si="2"/>
        <v>14</v>
      </c>
      <c r="C12" s="83">
        <v>0</v>
      </c>
      <c r="D12" s="83">
        <v>3</v>
      </c>
      <c r="E12" s="83">
        <v>1</v>
      </c>
      <c r="F12" s="83">
        <v>3</v>
      </c>
      <c r="G12" s="83">
        <v>1</v>
      </c>
      <c r="H12" s="83">
        <v>1</v>
      </c>
      <c r="I12" s="83">
        <v>3</v>
      </c>
      <c r="J12" s="83">
        <v>2</v>
      </c>
      <c r="K12" s="83">
        <v>0</v>
      </c>
      <c r="L12" s="10"/>
      <c r="M12" s="10"/>
      <c r="N12" s="10"/>
      <c r="O12" s="10"/>
      <c r="P12" s="10"/>
      <c r="Q12" s="10"/>
      <c r="R12" s="10"/>
      <c r="S12" s="10"/>
      <c r="T12" s="10"/>
      <c r="U12" s="10"/>
    </row>
    <row r="13" spans="1:21">
      <c r="A13" s="168" t="s">
        <v>202</v>
      </c>
      <c r="B13" s="86">
        <f t="shared" si="2"/>
        <v>918</v>
      </c>
      <c r="C13" s="83">
        <v>6</v>
      </c>
      <c r="D13" s="83">
        <v>61</v>
      </c>
      <c r="E13" s="83">
        <v>143</v>
      </c>
      <c r="F13" s="83">
        <v>120</v>
      </c>
      <c r="G13" s="83">
        <v>117</v>
      </c>
      <c r="H13" s="83">
        <v>139</v>
      </c>
      <c r="I13" s="83">
        <v>111</v>
      </c>
      <c r="J13" s="83">
        <v>181</v>
      </c>
      <c r="K13" s="83">
        <v>40</v>
      </c>
      <c r="L13" s="10"/>
      <c r="M13" s="10"/>
      <c r="N13" s="10"/>
      <c r="O13" s="10"/>
      <c r="P13" s="10"/>
      <c r="Q13" s="10"/>
      <c r="R13" s="10"/>
      <c r="S13" s="10"/>
      <c r="T13" s="10"/>
      <c r="U13" s="10"/>
    </row>
    <row r="14" spans="1:21" ht="21" customHeight="1">
      <c r="A14" s="169" t="s">
        <v>228</v>
      </c>
      <c r="B14" s="86">
        <f t="shared" si="2"/>
        <v>35</v>
      </c>
      <c r="C14" s="83">
        <v>0</v>
      </c>
      <c r="D14" s="83">
        <v>0</v>
      </c>
      <c r="E14" s="83">
        <v>7</v>
      </c>
      <c r="F14" s="83">
        <v>3</v>
      </c>
      <c r="G14" s="83">
        <v>3</v>
      </c>
      <c r="H14" s="83">
        <v>6</v>
      </c>
      <c r="I14" s="83">
        <v>5</v>
      </c>
      <c r="J14" s="83">
        <v>8</v>
      </c>
      <c r="K14" s="83">
        <v>3</v>
      </c>
      <c r="L14" s="10"/>
      <c r="M14" s="10"/>
      <c r="N14" s="10"/>
      <c r="O14" s="10"/>
      <c r="P14" s="10"/>
      <c r="Q14" s="10"/>
      <c r="R14" s="10"/>
      <c r="S14" s="10"/>
      <c r="T14" s="10"/>
      <c r="U14" s="10"/>
    </row>
    <row r="15" spans="1:21">
      <c r="A15" s="168" t="s">
        <v>204</v>
      </c>
      <c r="B15" s="86">
        <f t="shared" si="2"/>
        <v>6</v>
      </c>
      <c r="C15" s="83">
        <v>0</v>
      </c>
      <c r="D15" s="83">
        <v>2</v>
      </c>
      <c r="E15" s="83">
        <v>0</v>
      </c>
      <c r="F15" s="83">
        <v>0</v>
      </c>
      <c r="G15" s="83">
        <v>1</v>
      </c>
      <c r="H15" s="83">
        <v>1</v>
      </c>
      <c r="I15" s="83">
        <v>1</v>
      </c>
      <c r="J15" s="83">
        <v>0</v>
      </c>
      <c r="K15" s="83">
        <v>1</v>
      </c>
      <c r="L15" s="10"/>
      <c r="M15" s="10"/>
      <c r="N15" s="10"/>
      <c r="O15" s="10"/>
      <c r="P15" s="10"/>
      <c r="Q15" s="10"/>
      <c r="R15" s="10"/>
      <c r="S15" s="10"/>
      <c r="T15" s="10"/>
      <c r="U15" s="10"/>
    </row>
    <row r="16" spans="1:21">
      <c r="A16" s="166" t="s">
        <v>237</v>
      </c>
      <c r="B16" s="87">
        <f t="shared" ref="B16:K16" si="3">SUM(B17:B33)</f>
        <v>89335</v>
      </c>
      <c r="C16" s="87">
        <f t="shared" si="3"/>
        <v>1293</v>
      </c>
      <c r="D16" s="87">
        <f t="shared" si="3"/>
        <v>5460</v>
      </c>
      <c r="E16" s="87">
        <f t="shared" si="3"/>
        <v>12982</v>
      </c>
      <c r="F16" s="87">
        <f t="shared" si="3"/>
        <v>10940</v>
      </c>
      <c r="G16" s="87">
        <f t="shared" si="3"/>
        <v>8530</v>
      </c>
      <c r="H16" s="87">
        <f t="shared" si="3"/>
        <v>13130</v>
      </c>
      <c r="I16" s="87">
        <f t="shared" si="3"/>
        <v>10834</v>
      </c>
      <c r="J16" s="87">
        <f t="shared" si="3"/>
        <v>12346</v>
      </c>
      <c r="K16" s="87">
        <f t="shared" si="3"/>
        <v>13820</v>
      </c>
      <c r="L16" s="10"/>
      <c r="M16" s="10"/>
      <c r="N16" s="10"/>
      <c r="O16" s="10"/>
      <c r="P16" s="10"/>
      <c r="Q16" s="10"/>
      <c r="R16" s="10"/>
      <c r="S16" s="10"/>
      <c r="T16" s="10"/>
      <c r="U16" s="10"/>
    </row>
    <row r="17" spans="1:21">
      <c r="A17" s="169" t="s">
        <v>205</v>
      </c>
      <c r="B17" s="86">
        <f t="shared" ref="B17:B33" si="4">SUM(C17:K17)</f>
        <v>74728</v>
      </c>
      <c r="C17" s="83">
        <v>1066</v>
      </c>
      <c r="D17" s="83">
        <v>4414</v>
      </c>
      <c r="E17" s="83">
        <v>10265</v>
      </c>
      <c r="F17" s="83">
        <v>9462</v>
      </c>
      <c r="G17" s="83">
        <v>6805</v>
      </c>
      <c r="H17" s="83">
        <v>10628</v>
      </c>
      <c r="I17" s="83">
        <v>8868</v>
      </c>
      <c r="J17" s="83">
        <v>9765</v>
      </c>
      <c r="K17" s="83">
        <v>13455</v>
      </c>
      <c r="L17" s="10"/>
      <c r="M17" s="10"/>
      <c r="N17" s="10"/>
      <c r="O17" s="10"/>
      <c r="P17" s="10"/>
      <c r="Q17" s="10"/>
      <c r="R17" s="10"/>
      <c r="S17" s="10"/>
      <c r="T17" s="10"/>
      <c r="U17" s="10"/>
    </row>
    <row r="18" spans="1:21">
      <c r="A18" s="169" t="s">
        <v>206</v>
      </c>
      <c r="B18" s="86">
        <f t="shared" si="4"/>
        <v>979</v>
      </c>
      <c r="C18" s="83">
        <v>23</v>
      </c>
      <c r="D18" s="83">
        <v>67</v>
      </c>
      <c r="E18" s="83">
        <v>173</v>
      </c>
      <c r="F18" s="83">
        <v>122</v>
      </c>
      <c r="G18" s="83">
        <v>153</v>
      </c>
      <c r="H18" s="83">
        <v>118</v>
      </c>
      <c r="I18" s="83">
        <v>118</v>
      </c>
      <c r="J18" s="83">
        <v>184</v>
      </c>
      <c r="K18" s="83">
        <v>21</v>
      </c>
      <c r="L18" s="10"/>
      <c r="M18" s="10"/>
      <c r="N18" s="10"/>
      <c r="O18" s="10"/>
      <c r="P18" s="10"/>
      <c r="Q18" s="10"/>
      <c r="R18" s="10"/>
      <c r="S18" s="10"/>
      <c r="T18" s="10"/>
      <c r="U18" s="10"/>
    </row>
    <row r="19" spans="1:21" ht="10.199999999999999" customHeight="1">
      <c r="A19" s="169" t="s">
        <v>219</v>
      </c>
      <c r="B19" s="86">
        <f t="shared" si="4"/>
        <v>1714</v>
      </c>
      <c r="C19" s="83">
        <v>26</v>
      </c>
      <c r="D19" s="83">
        <v>109</v>
      </c>
      <c r="E19" s="83">
        <v>338</v>
      </c>
      <c r="F19" s="83">
        <v>250</v>
      </c>
      <c r="G19" s="83">
        <v>255</v>
      </c>
      <c r="H19" s="83">
        <v>210</v>
      </c>
      <c r="I19" s="83">
        <v>190</v>
      </c>
      <c r="J19" s="83">
        <v>305</v>
      </c>
      <c r="K19" s="83">
        <v>31</v>
      </c>
      <c r="L19" s="10" t="s">
        <v>7</v>
      </c>
      <c r="M19" s="10"/>
      <c r="N19" s="10"/>
      <c r="O19" s="10"/>
      <c r="P19" s="10"/>
      <c r="Q19" s="10"/>
      <c r="R19" s="10"/>
      <c r="S19" s="10"/>
      <c r="T19" s="10"/>
      <c r="U19" s="10"/>
    </row>
    <row r="20" spans="1:21" ht="21" customHeight="1">
      <c r="A20" s="169" t="s">
        <v>220</v>
      </c>
      <c r="B20" s="86">
        <f t="shared" si="4"/>
        <v>6</v>
      </c>
      <c r="C20" s="83">
        <v>0</v>
      </c>
      <c r="D20" s="83">
        <v>1</v>
      </c>
      <c r="E20" s="83">
        <v>2</v>
      </c>
      <c r="F20" s="83">
        <v>2</v>
      </c>
      <c r="G20" s="83">
        <v>0</v>
      </c>
      <c r="H20" s="83">
        <v>0</v>
      </c>
      <c r="I20" s="83">
        <v>1</v>
      </c>
      <c r="J20" s="83">
        <v>0</v>
      </c>
      <c r="K20" s="83">
        <v>0</v>
      </c>
      <c r="L20" s="10"/>
      <c r="M20" s="10"/>
      <c r="N20" s="10"/>
      <c r="O20" s="10"/>
      <c r="P20" s="10"/>
      <c r="Q20" s="10"/>
      <c r="R20" s="10"/>
      <c r="S20" s="10"/>
      <c r="T20" s="10"/>
      <c r="U20" s="10"/>
    </row>
    <row r="21" spans="1:21" ht="10.199999999999999" customHeight="1">
      <c r="A21" s="169" t="s">
        <v>221</v>
      </c>
      <c r="B21" s="86">
        <f t="shared" si="4"/>
        <v>756</v>
      </c>
      <c r="C21" s="83">
        <v>11</v>
      </c>
      <c r="D21" s="83">
        <v>49</v>
      </c>
      <c r="E21" s="83">
        <v>143</v>
      </c>
      <c r="F21" s="83">
        <v>95</v>
      </c>
      <c r="G21" s="83">
        <v>89</v>
      </c>
      <c r="H21" s="83">
        <v>120</v>
      </c>
      <c r="I21" s="83">
        <v>93</v>
      </c>
      <c r="J21" s="83">
        <v>107</v>
      </c>
      <c r="K21" s="83">
        <v>49</v>
      </c>
      <c r="L21" s="10"/>
      <c r="M21" s="10"/>
      <c r="N21" s="10"/>
      <c r="O21" s="10"/>
      <c r="P21" s="10"/>
      <c r="Q21" s="10"/>
      <c r="R21" s="10"/>
      <c r="S21" s="10"/>
      <c r="T21" s="10"/>
      <c r="U21" s="10"/>
    </row>
    <row r="22" spans="1:21" ht="21" customHeight="1">
      <c r="A22" s="169" t="s">
        <v>222</v>
      </c>
      <c r="B22" s="86">
        <f t="shared" si="4"/>
        <v>44</v>
      </c>
      <c r="C22" s="83">
        <v>0</v>
      </c>
      <c r="D22" s="83">
        <v>2</v>
      </c>
      <c r="E22" s="83">
        <v>12</v>
      </c>
      <c r="F22" s="83">
        <v>5</v>
      </c>
      <c r="G22" s="83">
        <v>9</v>
      </c>
      <c r="H22" s="83">
        <v>7</v>
      </c>
      <c r="I22" s="83">
        <v>4</v>
      </c>
      <c r="J22" s="83">
        <v>4</v>
      </c>
      <c r="K22" s="83">
        <v>1</v>
      </c>
      <c r="L22" s="10"/>
      <c r="M22" s="10"/>
      <c r="N22" s="10"/>
      <c r="O22" s="10"/>
      <c r="P22" s="10"/>
      <c r="Q22" s="10"/>
      <c r="R22" s="10"/>
      <c r="S22" s="10"/>
      <c r="T22" s="10"/>
      <c r="U22" s="10"/>
    </row>
    <row r="23" spans="1:21" ht="10.199999999999999" customHeight="1">
      <c r="A23" s="169" t="s">
        <v>223</v>
      </c>
      <c r="B23" s="86">
        <f t="shared" si="4"/>
        <v>7553</v>
      </c>
      <c r="C23" s="83">
        <v>113</v>
      </c>
      <c r="D23" s="83">
        <v>507</v>
      </c>
      <c r="E23" s="83">
        <v>1515</v>
      </c>
      <c r="F23" s="83">
        <v>675</v>
      </c>
      <c r="G23" s="83">
        <v>742</v>
      </c>
      <c r="H23" s="83">
        <v>1406</v>
      </c>
      <c r="I23" s="83">
        <v>1063</v>
      </c>
      <c r="J23" s="83">
        <v>1352</v>
      </c>
      <c r="K23" s="83">
        <v>180</v>
      </c>
      <c r="L23" s="10"/>
      <c r="M23" s="10"/>
      <c r="N23" s="10"/>
      <c r="O23" s="10"/>
      <c r="P23" s="10"/>
      <c r="Q23" s="10"/>
      <c r="R23" s="10"/>
      <c r="S23" s="10"/>
      <c r="T23" s="10"/>
      <c r="U23" s="10"/>
    </row>
    <row r="24" spans="1:21" ht="21" customHeight="1">
      <c r="A24" s="169" t="s">
        <v>224</v>
      </c>
      <c r="B24" s="86">
        <f t="shared" si="4"/>
        <v>104</v>
      </c>
      <c r="C24" s="83">
        <v>0</v>
      </c>
      <c r="D24" s="83">
        <v>5</v>
      </c>
      <c r="E24" s="83">
        <v>14</v>
      </c>
      <c r="F24" s="83">
        <v>14</v>
      </c>
      <c r="G24" s="83">
        <v>12</v>
      </c>
      <c r="H24" s="83">
        <v>29</v>
      </c>
      <c r="I24" s="83">
        <v>10</v>
      </c>
      <c r="J24" s="83">
        <v>17</v>
      </c>
      <c r="K24" s="83">
        <v>3</v>
      </c>
    </row>
    <row r="25" spans="1:21" ht="21" customHeight="1">
      <c r="A25" s="169" t="s">
        <v>225</v>
      </c>
      <c r="B25" s="86">
        <f t="shared" si="4"/>
        <v>239</v>
      </c>
      <c r="C25" s="83">
        <v>5</v>
      </c>
      <c r="D25" s="83">
        <v>18</v>
      </c>
      <c r="E25" s="83">
        <v>45</v>
      </c>
      <c r="F25" s="83">
        <v>28</v>
      </c>
      <c r="G25" s="83">
        <v>24</v>
      </c>
      <c r="H25" s="83">
        <v>41</v>
      </c>
      <c r="I25" s="83">
        <v>22</v>
      </c>
      <c r="J25" s="83">
        <v>51</v>
      </c>
      <c r="K25" s="83">
        <v>5</v>
      </c>
    </row>
    <row r="26" spans="1:21" ht="21" customHeight="1">
      <c r="A26" s="169" t="s">
        <v>226</v>
      </c>
      <c r="B26" s="86">
        <f t="shared" si="4"/>
        <v>28</v>
      </c>
      <c r="C26" s="83">
        <v>0</v>
      </c>
      <c r="D26" s="83">
        <v>4</v>
      </c>
      <c r="E26" s="83">
        <v>1</v>
      </c>
      <c r="F26" s="83">
        <v>5</v>
      </c>
      <c r="G26" s="83">
        <v>2</v>
      </c>
      <c r="H26" s="83">
        <v>5</v>
      </c>
      <c r="I26" s="83">
        <v>5</v>
      </c>
      <c r="J26" s="83">
        <v>3</v>
      </c>
      <c r="K26" s="83">
        <v>3</v>
      </c>
    </row>
    <row r="27" spans="1:21" ht="10.199999999999999" customHeight="1">
      <c r="A27" s="169" t="s">
        <v>229</v>
      </c>
      <c r="B27" s="86">
        <f t="shared" si="4"/>
        <v>14</v>
      </c>
      <c r="C27" s="83">
        <v>1</v>
      </c>
      <c r="D27" s="83">
        <v>2</v>
      </c>
      <c r="E27" s="83">
        <v>2</v>
      </c>
      <c r="F27" s="83">
        <v>0</v>
      </c>
      <c r="G27" s="83">
        <v>0</v>
      </c>
      <c r="H27" s="83">
        <v>4</v>
      </c>
      <c r="I27" s="83">
        <v>4</v>
      </c>
      <c r="J27" s="83">
        <v>1</v>
      </c>
      <c r="K27" s="83">
        <v>0</v>
      </c>
    </row>
    <row r="28" spans="1:21" ht="21" customHeight="1">
      <c r="A28" s="185" t="s">
        <v>227</v>
      </c>
      <c r="B28" s="86">
        <f t="shared" si="4"/>
        <v>18</v>
      </c>
      <c r="C28" s="83">
        <v>0</v>
      </c>
      <c r="D28" s="83">
        <v>4</v>
      </c>
      <c r="E28" s="83">
        <v>0</v>
      </c>
      <c r="F28" s="83">
        <v>1</v>
      </c>
      <c r="G28" s="83">
        <v>0</v>
      </c>
      <c r="H28" s="83">
        <v>6</v>
      </c>
      <c r="I28" s="83">
        <v>1</v>
      </c>
      <c r="J28" s="83">
        <v>6</v>
      </c>
      <c r="K28" s="83">
        <v>0</v>
      </c>
    </row>
    <row r="29" spans="1:21" ht="10.199999999999999" customHeight="1">
      <c r="A29" s="169" t="s">
        <v>207</v>
      </c>
      <c r="B29" s="86">
        <f t="shared" si="4"/>
        <v>2860</v>
      </c>
      <c r="C29" s="83">
        <v>44</v>
      </c>
      <c r="D29" s="83">
        <v>259</v>
      </c>
      <c r="E29" s="83">
        <v>410</v>
      </c>
      <c r="F29" s="83">
        <v>244</v>
      </c>
      <c r="G29" s="83">
        <v>400</v>
      </c>
      <c r="H29" s="83">
        <v>521</v>
      </c>
      <c r="I29" s="83">
        <v>427</v>
      </c>
      <c r="J29" s="83">
        <v>490</v>
      </c>
      <c r="K29" s="83">
        <v>65</v>
      </c>
    </row>
    <row r="30" spans="1:21" ht="21" customHeight="1">
      <c r="A30" s="169" t="s">
        <v>231</v>
      </c>
      <c r="B30" s="86">
        <f t="shared" si="4"/>
        <v>19</v>
      </c>
      <c r="C30" s="83">
        <v>1</v>
      </c>
      <c r="D30" s="83">
        <v>1</v>
      </c>
      <c r="E30" s="83">
        <v>2</v>
      </c>
      <c r="F30" s="83">
        <v>2</v>
      </c>
      <c r="G30" s="83">
        <v>2</v>
      </c>
      <c r="H30" s="83">
        <v>4</v>
      </c>
      <c r="I30" s="83">
        <v>2</v>
      </c>
      <c r="J30" s="83">
        <v>5</v>
      </c>
      <c r="K30" s="83">
        <v>0</v>
      </c>
    </row>
    <row r="31" spans="1:21" ht="21" customHeight="1">
      <c r="A31" s="169" t="s">
        <v>236</v>
      </c>
      <c r="B31" s="86">
        <f t="shared" si="4"/>
        <v>12</v>
      </c>
      <c r="C31" s="83">
        <v>0</v>
      </c>
      <c r="D31" s="83">
        <v>0</v>
      </c>
      <c r="E31" s="83">
        <v>2</v>
      </c>
      <c r="F31" s="83">
        <v>0</v>
      </c>
      <c r="G31" s="83">
        <v>3</v>
      </c>
      <c r="H31" s="83">
        <v>3</v>
      </c>
      <c r="I31" s="83">
        <v>3</v>
      </c>
      <c r="J31" s="83">
        <v>1</v>
      </c>
      <c r="K31" s="83">
        <v>0</v>
      </c>
    </row>
    <row r="32" spans="1:21">
      <c r="A32" s="169" t="s">
        <v>208</v>
      </c>
      <c r="B32" s="86">
        <f t="shared" si="4"/>
        <v>111</v>
      </c>
      <c r="C32" s="83">
        <v>0</v>
      </c>
      <c r="D32" s="83">
        <v>4</v>
      </c>
      <c r="E32" s="83">
        <v>34</v>
      </c>
      <c r="F32" s="83">
        <v>16</v>
      </c>
      <c r="G32" s="83">
        <v>16</v>
      </c>
      <c r="H32" s="83">
        <v>7</v>
      </c>
      <c r="I32" s="83">
        <v>7</v>
      </c>
      <c r="J32" s="83">
        <v>27</v>
      </c>
      <c r="K32" s="83">
        <v>0</v>
      </c>
    </row>
    <row r="33" spans="1:11">
      <c r="A33" s="169" t="s">
        <v>209</v>
      </c>
      <c r="B33" s="86">
        <f t="shared" si="4"/>
        <v>150</v>
      </c>
      <c r="C33" s="83">
        <v>3</v>
      </c>
      <c r="D33" s="83">
        <v>14</v>
      </c>
      <c r="E33" s="83">
        <v>24</v>
      </c>
      <c r="F33" s="83">
        <v>19</v>
      </c>
      <c r="G33" s="83">
        <v>18</v>
      </c>
      <c r="H33" s="83">
        <v>21</v>
      </c>
      <c r="I33" s="83">
        <v>16</v>
      </c>
      <c r="J33" s="83">
        <v>28</v>
      </c>
      <c r="K33" s="83">
        <v>7</v>
      </c>
    </row>
    <row r="34" spans="1:11">
      <c r="A34" s="166" t="s">
        <v>198</v>
      </c>
      <c r="B34" s="87">
        <f t="shared" ref="B34:K34" si="5">SUM(B35:B37)</f>
        <v>159825</v>
      </c>
      <c r="C34" s="87">
        <f t="shared" si="5"/>
        <v>2169</v>
      </c>
      <c r="D34" s="87">
        <f t="shared" si="5"/>
        <v>10908</v>
      </c>
      <c r="E34" s="87">
        <f t="shared" si="5"/>
        <v>26247</v>
      </c>
      <c r="F34" s="87">
        <f t="shared" si="5"/>
        <v>21416</v>
      </c>
      <c r="G34" s="87">
        <f t="shared" si="5"/>
        <v>18498</v>
      </c>
      <c r="H34" s="87">
        <f t="shared" si="5"/>
        <v>29511</v>
      </c>
      <c r="I34" s="87">
        <f t="shared" si="5"/>
        <v>21803</v>
      </c>
      <c r="J34" s="87">
        <f t="shared" si="5"/>
        <v>21729</v>
      </c>
      <c r="K34" s="87">
        <f t="shared" si="5"/>
        <v>7544</v>
      </c>
    </row>
    <row r="35" spans="1:11">
      <c r="A35" s="168" t="s">
        <v>210</v>
      </c>
      <c r="B35" s="86">
        <f>SUM(C35:K35)</f>
        <v>154942</v>
      </c>
      <c r="C35" s="83">
        <v>2076</v>
      </c>
      <c r="D35" s="83">
        <v>10644</v>
      </c>
      <c r="E35" s="83">
        <v>25206</v>
      </c>
      <c r="F35" s="83">
        <v>21059</v>
      </c>
      <c r="G35" s="83">
        <v>18032</v>
      </c>
      <c r="H35" s="83">
        <v>28532</v>
      </c>
      <c r="I35" s="83">
        <v>20946</v>
      </c>
      <c r="J35" s="83">
        <v>21078</v>
      </c>
      <c r="K35" s="83">
        <v>7369</v>
      </c>
    </row>
    <row r="36" spans="1:11" ht="21" customHeight="1">
      <c r="A36" s="169" t="s">
        <v>230</v>
      </c>
      <c r="B36" s="86">
        <f>SUM(C36:K36)</f>
        <v>2339</v>
      </c>
      <c r="C36" s="83">
        <v>59</v>
      </c>
      <c r="D36" s="83">
        <v>130</v>
      </c>
      <c r="E36" s="83">
        <v>512</v>
      </c>
      <c r="F36" s="83">
        <v>200</v>
      </c>
      <c r="G36" s="83">
        <v>205</v>
      </c>
      <c r="H36" s="83">
        <v>492</v>
      </c>
      <c r="I36" s="83">
        <v>354</v>
      </c>
      <c r="J36" s="83">
        <v>309</v>
      </c>
      <c r="K36" s="83">
        <v>78</v>
      </c>
    </row>
    <row r="37" spans="1:11">
      <c r="A37" s="168" t="s">
        <v>211</v>
      </c>
      <c r="B37" s="86">
        <f>SUM(C37:K37)</f>
        <v>2544</v>
      </c>
      <c r="C37" s="83">
        <v>34</v>
      </c>
      <c r="D37" s="83">
        <v>134</v>
      </c>
      <c r="E37" s="83">
        <v>529</v>
      </c>
      <c r="F37" s="83">
        <v>157</v>
      </c>
      <c r="G37" s="83">
        <v>261</v>
      </c>
      <c r="H37" s="83">
        <v>487</v>
      </c>
      <c r="I37" s="83">
        <v>503</v>
      </c>
      <c r="J37" s="83">
        <v>342</v>
      </c>
      <c r="K37" s="83">
        <v>97</v>
      </c>
    </row>
    <row r="38" spans="1:11">
      <c r="A38" s="59" t="s">
        <v>16</v>
      </c>
      <c r="B38" s="87">
        <f t="shared" ref="B38:K38" si="6">SUM(B39:B45)</f>
        <v>10001</v>
      </c>
      <c r="C38" s="87">
        <f t="shared" si="6"/>
        <v>95</v>
      </c>
      <c r="D38" s="87">
        <f t="shared" si="6"/>
        <v>620</v>
      </c>
      <c r="E38" s="87">
        <f t="shared" si="6"/>
        <v>1242</v>
      </c>
      <c r="F38" s="87">
        <f t="shared" si="6"/>
        <v>614</v>
      </c>
      <c r="G38" s="87">
        <f t="shared" si="6"/>
        <v>1645</v>
      </c>
      <c r="H38" s="87">
        <f t="shared" si="6"/>
        <v>1544</v>
      </c>
      <c r="I38" s="87">
        <f t="shared" si="6"/>
        <v>1286</v>
      </c>
      <c r="J38" s="87">
        <f t="shared" si="6"/>
        <v>1726</v>
      </c>
      <c r="K38" s="87">
        <f t="shared" si="6"/>
        <v>1229</v>
      </c>
    </row>
    <row r="39" spans="1:11">
      <c r="A39" s="168" t="s">
        <v>213</v>
      </c>
      <c r="B39" s="86">
        <f t="shared" ref="B39:B45" si="7">SUM(C39:K39)</f>
        <v>309</v>
      </c>
      <c r="C39" s="83">
        <v>4</v>
      </c>
      <c r="D39" s="83">
        <v>14</v>
      </c>
      <c r="E39" s="83">
        <v>31</v>
      </c>
      <c r="F39" s="83">
        <v>27</v>
      </c>
      <c r="G39" s="83">
        <v>99</v>
      </c>
      <c r="H39" s="83">
        <v>19</v>
      </c>
      <c r="I39" s="83">
        <v>29</v>
      </c>
      <c r="J39" s="83">
        <v>72</v>
      </c>
      <c r="K39" s="83">
        <v>14</v>
      </c>
    </row>
    <row r="40" spans="1:11">
      <c r="A40" s="168" t="s">
        <v>214</v>
      </c>
      <c r="B40" s="86">
        <f t="shared" si="7"/>
        <v>7857</v>
      </c>
      <c r="C40" s="83">
        <v>78</v>
      </c>
      <c r="D40" s="83">
        <v>533</v>
      </c>
      <c r="E40" s="83">
        <v>944</v>
      </c>
      <c r="F40" s="83">
        <v>492</v>
      </c>
      <c r="G40" s="83">
        <v>1365</v>
      </c>
      <c r="H40" s="83">
        <v>1261</v>
      </c>
      <c r="I40" s="83">
        <v>939</v>
      </c>
      <c r="J40" s="83">
        <v>1458</v>
      </c>
      <c r="K40" s="83">
        <v>787</v>
      </c>
    </row>
    <row r="41" spans="1:11" ht="10.199999999999999" customHeight="1">
      <c r="A41" s="169" t="s">
        <v>234</v>
      </c>
      <c r="B41" s="86">
        <f t="shared" si="7"/>
        <v>1</v>
      </c>
      <c r="C41" s="83">
        <v>0</v>
      </c>
      <c r="D41" s="83">
        <v>0</v>
      </c>
      <c r="E41" s="83">
        <v>0</v>
      </c>
      <c r="F41" s="83">
        <v>0</v>
      </c>
      <c r="G41" s="83">
        <v>0</v>
      </c>
      <c r="H41" s="83">
        <v>0</v>
      </c>
      <c r="I41" s="83">
        <v>0</v>
      </c>
      <c r="J41" s="83">
        <v>1</v>
      </c>
      <c r="K41" s="83">
        <v>0</v>
      </c>
    </row>
    <row r="42" spans="1:11">
      <c r="A42" s="168" t="s">
        <v>238</v>
      </c>
      <c r="B42" s="86">
        <f t="shared" si="7"/>
        <v>2</v>
      </c>
      <c r="C42" s="83">
        <v>0</v>
      </c>
      <c r="D42" s="83">
        <v>1</v>
      </c>
      <c r="E42" s="83">
        <v>0</v>
      </c>
      <c r="F42" s="83">
        <v>0</v>
      </c>
      <c r="G42" s="83">
        <v>0</v>
      </c>
      <c r="H42" s="83">
        <v>1</v>
      </c>
      <c r="I42" s="83">
        <v>0</v>
      </c>
      <c r="J42" s="83">
        <v>0</v>
      </c>
      <c r="K42" s="83">
        <v>0</v>
      </c>
    </row>
    <row r="43" spans="1:11" ht="10.199999999999999" customHeight="1">
      <c r="A43" s="169" t="s">
        <v>235</v>
      </c>
      <c r="B43" s="86">
        <f t="shared" si="7"/>
        <v>7</v>
      </c>
      <c r="C43" s="83">
        <v>0</v>
      </c>
      <c r="D43" s="83">
        <v>1</v>
      </c>
      <c r="E43" s="83">
        <v>1</v>
      </c>
      <c r="F43" s="83">
        <v>1</v>
      </c>
      <c r="G43" s="83">
        <v>1</v>
      </c>
      <c r="H43" s="83">
        <v>3</v>
      </c>
      <c r="I43" s="83">
        <v>0</v>
      </c>
      <c r="J43" s="83">
        <v>0</v>
      </c>
      <c r="K43" s="83">
        <v>0</v>
      </c>
    </row>
    <row r="44" spans="1:11">
      <c r="A44" s="168" t="s">
        <v>215</v>
      </c>
      <c r="B44" s="86">
        <f t="shared" si="7"/>
        <v>1823</v>
      </c>
      <c r="C44" s="83">
        <v>13</v>
      </c>
      <c r="D44" s="83">
        <v>71</v>
      </c>
      <c r="E44" s="83">
        <v>266</v>
      </c>
      <c r="F44" s="83">
        <v>94</v>
      </c>
      <c r="G44" s="83">
        <v>180</v>
      </c>
      <c r="H44" s="83">
        <v>258</v>
      </c>
      <c r="I44" s="83">
        <v>318</v>
      </c>
      <c r="J44" s="83">
        <v>195</v>
      </c>
      <c r="K44" s="83">
        <v>428</v>
      </c>
    </row>
    <row r="45" spans="1:11">
      <c r="A45" s="187" t="s">
        <v>233</v>
      </c>
      <c r="B45" s="113">
        <f t="shared" si="7"/>
        <v>2</v>
      </c>
      <c r="C45" s="112">
        <v>0</v>
      </c>
      <c r="D45" s="112">
        <v>0</v>
      </c>
      <c r="E45" s="112">
        <v>0</v>
      </c>
      <c r="F45" s="112">
        <v>0</v>
      </c>
      <c r="G45" s="112">
        <v>0</v>
      </c>
      <c r="H45" s="112">
        <v>2</v>
      </c>
      <c r="I45" s="112">
        <v>0</v>
      </c>
      <c r="J45" s="112">
        <v>0</v>
      </c>
      <c r="K45" s="112">
        <v>0</v>
      </c>
    </row>
    <row r="47" spans="1:11">
      <c r="A47" s="6" t="s">
        <v>56</v>
      </c>
    </row>
    <row r="48" spans="1:11">
      <c r="A48" s="6" t="s">
        <v>115</v>
      </c>
    </row>
    <row r="49" spans="1:1">
      <c r="A49" s="6"/>
    </row>
    <row r="50" spans="1:1">
      <c r="A50" s="6"/>
    </row>
    <row r="51" spans="1:1">
      <c r="A51" s="6"/>
    </row>
    <row r="52" spans="1:1">
      <c r="A52" s="6"/>
    </row>
    <row r="53" spans="1:1">
      <c r="A53" s="6"/>
    </row>
    <row r="1272" spans="1:1">
      <c r="A1272" s="43" t="s">
        <v>55</v>
      </c>
    </row>
  </sheetData>
  <pageMargins left="0.5" right="0.25" top="1" bottom="0.82" header="0.5" footer="0.5"/>
  <pageSetup firstPageNumber="14" fitToHeight="2" orientation="portrait" useFirstPageNumber="1" r:id="rId1"/>
  <headerFooter alignWithMargins="0">
    <oddFooter>&amp;C&amp;P of 31</oddFooter>
  </headerFooter>
  <rowBreaks count="3" manualBreakCount="3">
    <brk id="33" max="10" man="1"/>
    <brk id="37" max="10" man="1"/>
    <brk id="43" max="10" man="1"/>
  </rowBreaks>
  <ignoredErrors>
    <ignoredError sqref="B16 B34 B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0"/>
  <sheetViews>
    <sheetView showGridLines="0" zoomScaleNormal="100" workbookViewId="0">
      <pane xSplit="1" ySplit="5" topLeftCell="B6" activePane="bottomRight" state="frozen"/>
      <selection activeCell="D1" sqref="D1"/>
      <selection pane="topRight" activeCell="D1" sqref="D1"/>
      <selection pane="bottomLeft" activeCell="D1" sqref="D1"/>
      <selection pane="bottomRight" activeCell="T1" sqref="T1"/>
    </sheetView>
  </sheetViews>
  <sheetFormatPr defaultColWidth="10.77734375" defaultRowHeight="10.199999999999999"/>
  <cols>
    <col min="1" max="1" width="34.5546875" style="43" customWidth="1"/>
    <col min="2" max="11" width="7.5546875" style="43" customWidth="1"/>
    <col min="12" max="12" width="7.5546875" style="40" hidden="1" customWidth="1"/>
    <col min="13" max="15" width="7.77734375" style="42" hidden="1" customWidth="1"/>
    <col min="16" max="16" width="7.44140625" style="42" hidden="1" customWidth="1"/>
    <col min="17" max="18" width="9.33203125" style="41" hidden="1" customWidth="1"/>
    <col min="19" max="20" width="9.33203125" style="7" customWidth="1"/>
    <col min="21" max="16384" width="10.77734375" style="39"/>
  </cols>
  <sheetData>
    <row r="1" spans="1:36">
      <c r="A1" s="33" t="s">
        <v>21</v>
      </c>
      <c r="B1" s="33"/>
      <c r="C1" s="33"/>
      <c r="D1" s="33"/>
      <c r="E1" s="33"/>
      <c r="F1" s="33"/>
      <c r="G1" s="33"/>
      <c r="H1" s="33"/>
      <c r="I1" s="33"/>
      <c r="J1" s="33"/>
      <c r="K1" s="33"/>
      <c r="L1" s="62"/>
      <c r="M1" s="62"/>
      <c r="N1" s="62"/>
      <c r="O1" s="62"/>
      <c r="P1" s="62"/>
      <c r="Q1" s="63"/>
      <c r="R1" s="64"/>
    </row>
    <row r="2" spans="1:36" ht="13.5" customHeight="1">
      <c r="A2" s="33" t="s">
        <v>20</v>
      </c>
      <c r="B2" s="33"/>
      <c r="C2" s="33"/>
      <c r="D2" s="33"/>
      <c r="E2" s="33"/>
      <c r="F2" s="33"/>
      <c r="G2" s="33"/>
      <c r="H2" s="33"/>
      <c r="I2" s="33"/>
      <c r="J2" s="33"/>
      <c r="K2" s="33"/>
      <c r="L2" s="62"/>
      <c r="M2" s="62"/>
      <c r="N2" s="62"/>
      <c r="O2" s="62"/>
      <c r="P2" s="62"/>
      <c r="Q2" s="63"/>
      <c r="R2" s="64"/>
    </row>
    <row r="3" spans="1:36">
      <c r="A3" s="149" t="s">
        <v>123</v>
      </c>
      <c r="B3" s="33"/>
      <c r="C3" s="33"/>
      <c r="D3" s="33"/>
      <c r="E3" s="33"/>
      <c r="F3" s="33"/>
      <c r="G3" s="33"/>
      <c r="H3" s="33"/>
      <c r="I3" s="33"/>
      <c r="J3" s="33"/>
      <c r="K3" s="33"/>
      <c r="L3" s="62"/>
      <c r="M3" s="62"/>
      <c r="N3" s="62"/>
      <c r="O3" s="62"/>
      <c r="P3" s="62"/>
      <c r="Q3" s="63"/>
      <c r="R3" s="64"/>
    </row>
    <row r="4" spans="1:36">
      <c r="A4" s="1"/>
      <c r="B4" s="1"/>
      <c r="C4" s="1"/>
      <c r="D4" s="1"/>
      <c r="E4" s="1"/>
      <c r="F4" s="1"/>
      <c r="G4" s="1"/>
      <c r="H4" s="1"/>
      <c r="I4" s="1"/>
      <c r="J4" s="1"/>
      <c r="K4" s="1"/>
      <c r="L4" s="62"/>
      <c r="N4" s="62"/>
      <c r="O4" s="62"/>
      <c r="P4" s="62"/>
      <c r="Q4" s="63"/>
      <c r="R4" s="63"/>
    </row>
    <row r="5" spans="1:36" s="61" customFormat="1" ht="16.5" customHeight="1">
      <c r="A5" s="29" t="s">
        <v>19</v>
      </c>
      <c r="B5" s="240">
        <v>2017</v>
      </c>
      <c r="C5" s="240">
        <v>2016</v>
      </c>
      <c r="D5" s="240">
        <v>2015</v>
      </c>
      <c r="E5" s="240">
        <v>2014</v>
      </c>
      <c r="F5" s="240">
        <v>2013</v>
      </c>
      <c r="G5" s="240">
        <v>2012</v>
      </c>
      <c r="H5" s="240">
        <v>2011</v>
      </c>
      <c r="I5" s="240">
        <v>2010</v>
      </c>
      <c r="J5" s="240">
        <v>2009</v>
      </c>
      <c r="K5" s="240">
        <v>2008</v>
      </c>
      <c r="L5" s="240">
        <v>2007</v>
      </c>
      <c r="M5" s="240">
        <v>2006</v>
      </c>
      <c r="N5" s="240">
        <v>2005</v>
      </c>
      <c r="O5" s="240">
        <v>2004</v>
      </c>
      <c r="P5" s="240">
        <v>2003</v>
      </c>
      <c r="Q5" s="240">
        <v>2002</v>
      </c>
      <c r="R5" s="245">
        <v>2001</v>
      </c>
      <c r="S5" s="246"/>
      <c r="T5" s="7"/>
    </row>
    <row r="6" spans="1:36" s="48" customFormat="1">
      <c r="A6" s="59" t="s">
        <v>18</v>
      </c>
      <c r="B6" s="60">
        <f t="shared" ref="B6:R6" si="0">B8+B15+B32+B36</f>
        <v>306652</v>
      </c>
      <c r="C6" s="60">
        <f t="shared" si="0"/>
        <v>302572</v>
      </c>
      <c r="D6" s="60">
        <f t="shared" ref="D6:E6" si="1">D8+D15+D32+D36</f>
        <v>304329</v>
      </c>
      <c r="E6" s="60">
        <f t="shared" si="1"/>
        <v>306066</v>
      </c>
      <c r="F6" s="60">
        <f t="shared" si="0"/>
        <v>307120</v>
      </c>
      <c r="G6" s="60">
        <f t="shared" si="0"/>
        <v>311952</v>
      </c>
      <c r="H6" s="60">
        <f t="shared" si="0"/>
        <v>314122</v>
      </c>
      <c r="I6" s="60">
        <f t="shared" si="0"/>
        <v>318001</v>
      </c>
      <c r="J6" s="60">
        <f t="shared" si="0"/>
        <v>323495</v>
      </c>
      <c r="K6" s="60">
        <f t="shared" si="0"/>
        <v>325247</v>
      </c>
      <c r="L6" s="60">
        <f t="shared" si="0"/>
        <v>309865</v>
      </c>
      <c r="M6" s="60">
        <f t="shared" si="0"/>
        <v>309333</v>
      </c>
      <c r="N6" s="60">
        <f t="shared" si="0"/>
        <v>311828</v>
      </c>
      <c r="O6" s="60">
        <f t="shared" si="0"/>
        <v>313545</v>
      </c>
      <c r="P6" s="60">
        <f t="shared" si="0"/>
        <v>315413</v>
      </c>
      <c r="Q6" s="53">
        <f t="shared" si="0"/>
        <v>317389</v>
      </c>
      <c r="R6" s="53">
        <f t="shared" si="0"/>
        <v>315276</v>
      </c>
      <c r="S6" s="49"/>
      <c r="T6" s="7"/>
      <c r="U6" s="55"/>
      <c r="V6" s="55"/>
      <c r="W6" s="55"/>
      <c r="X6" s="55"/>
      <c r="Y6" s="55"/>
      <c r="Z6" s="55"/>
      <c r="AA6" s="55"/>
      <c r="AB6" s="55"/>
      <c r="AC6" s="55"/>
      <c r="AD6" s="55"/>
      <c r="AE6" s="55"/>
      <c r="AF6" s="55"/>
      <c r="AG6" s="55"/>
      <c r="AH6" s="55"/>
      <c r="AI6" s="55"/>
      <c r="AJ6" s="55"/>
    </row>
    <row r="7" spans="1:36" s="56" customFormat="1">
      <c r="A7" s="59" t="s">
        <v>17</v>
      </c>
      <c r="B7" s="59"/>
      <c r="C7" s="59"/>
      <c r="D7" s="59"/>
      <c r="E7" s="59"/>
      <c r="F7" s="59"/>
      <c r="G7" s="59"/>
      <c r="H7" s="59"/>
      <c r="I7" s="59"/>
      <c r="J7" s="59"/>
      <c r="K7" s="59"/>
      <c r="L7" s="59"/>
      <c r="M7" s="58"/>
      <c r="N7" s="58"/>
      <c r="O7" s="58"/>
      <c r="P7" s="58"/>
      <c r="Q7" s="58"/>
      <c r="R7" s="58"/>
      <c r="S7" s="57"/>
      <c r="T7" s="7"/>
    </row>
    <row r="8" spans="1:36" s="48" customFormat="1">
      <c r="A8" s="166" t="s">
        <v>197</v>
      </c>
      <c r="B8" s="53">
        <f t="shared" ref="B8:R8" si="2">SUM(B9:B14)</f>
        <v>47491</v>
      </c>
      <c r="C8" s="53">
        <f t="shared" ref="C8" si="3">SUM(C9:C14)</f>
        <v>47500</v>
      </c>
      <c r="D8" s="53">
        <f t="shared" ref="D8:E8" si="4">SUM(D9:D14)</f>
        <v>48737</v>
      </c>
      <c r="E8" s="53">
        <f t="shared" si="4"/>
        <v>49716</v>
      </c>
      <c r="F8" s="53">
        <f t="shared" si="2"/>
        <v>50909</v>
      </c>
      <c r="G8" s="53">
        <f t="shared" si="2"/>
        <v>52604</v>
      </c>
      <c r="H8" s="53">
        <f t="shared" si="2"/>
        <v>54117</v>
      </c>
      <c r="I8" s="53">
        <f t="shared" si="2"/>
        <v>55979</v>
      </c>
      <c r="J8" s="53">
        <f t="shared" si="2"/>
        <v>57727</v>
      </c>
      <c r="K8" s="53">
        <f t="shared" si="2"/>
        <v>59422</v>
      </c>
      <c r="L8" s="53">
        <f t="shared" si="2"/>
        <v>58029</v>
      </c>
      <c r="M8" s="53">
        <f t="shared" si="2"/>
        <v>58676</v>
      </c>
      <c r="N8" s="53">
        <f t="shared" si="2"/>
        <v>59437</v>
      </c>
      <c r="O8" s="53">
        <f t="shared" si="2"/>
        <v>59974</v>
      </c>
      <c r="P8" s="53">
        <f t="shared" si="2"/>
        <v>59774</v>
      </c>
      <c r="Q8" s="53">
        <f t="shared" si="2"/>
        <v>59299</v>
      </c>
      <c r="R8" s="53">
        <f t="shared" si="2"/>
        <v>57612</v>
      </c>
      <c r="S8" s="49"/>
      <c r="T8" s="7"/>
      <c r="U8" s="55"/>
      <c r="V8" s="55"/>
      <c r="W8" s="55"/>
      <c r="X8" s="55"/>
      <c r="Y8" s="55"/>
      <c r="Z8" s="55"/>
      <c r="AA8" s="55"/>
      <c r="AB8" s="55"/>
      <c r="AC8" s="55"/>
      <c r="AD8" s="55"/>
      <c r="AE8" s="55"/>
      <c r="AF8" s="55"/>
      <c r="AG8" s="55"/>
      <c r="AH8" s="55"/>
      <c r="AI8" s="55"/>
      <c r="AJ8" s="55"/>
    </row>
    <row r="9" spans="1:36">
      <c r="A9" s="168" t="s">
        <v>199</v>
      </c>
      <c r="B9" s="18">
        <v>45651</v>
      </c>
      <c r="C9" s="173">
        <v>45672</v>
      </c>
      <c r="D9" s="173">
        <v>46817</v>
      </c>
      <c r="E9" s="173">
        <v>47784</v>
      </c>
      <c r="F9" s="18">
        <v>48984</v>
      </c>
      <c r="G9" s="18">
        <v>50617</v>
      </c>
      <c r="H9" s="18">
        <v>52089</v>
      </c>
      <c r="I9" s="18">
        <v>53901</v>
      </c>
      <c r="J9" s="51">
        <v>55625</v>
      </c>
      <c r="K9" s="51">
        <v>57327</v>
      </c>
      <c r="L9" s="51">
        <v>55947</v>
      </c>
      <c r="M9" s="51">
        <v>56617</v>
      </c>
      <c r="N9" s="51">
        <v>57398</v>
      </c>
      <c r="O9" s="51">
        <v>57959</v>
      </c>
      <c r="P9" s="51">
        <v>57837</v>
      </c>
      <c r="Q9" s="51">
        <v>57379</v>
      </c>
      <c r="R9" s="51">
        <v>55740</v>
      </c>
      <c r="S9" s="40"/>
      <c r="U9" s="54"/>
      <c r="V9" s="54"/>
      <c r="W9" s="54"/>
      <c r="X9" s="54"/>
      <c r="Y9" s="54"/>
      <c r="Z9" s="54"/>
      <c r="AA9" s="54"/>
      <c r="AB9" s="54"/>
      <c r="AC9" s="54"/>
      <c r="AD9" s="54"/>
      <c r="AE9" s="54"/>
      <c r="AF9" s="54"/>
      <c r="AG9" s="54"/>
      <c r="AH9" s="54"/>
      <c r="AI9" s="54"/>
      <c r="AJ9" s="54"/>
    </row>
    <row r="10" spans="1:36">
      <c r="A10" s="168" t="s">
        <v>200</v>
      </c>
      <c r="B10" s="18">
        <v>867</v>
      </c>
      <c r="C10" s="173">
        <v>857</v>
      </c>
      <c r="D10" s="173">
        <v>906</v>
      </c>
      <c r="E10" s="173">
        <v>915</v>
      </c>
      <c r="F10" s="18">
        <v>934</v>
      </c>
      <c r="G10" s="18">
        <v>977</v>
      </c>
      <c r="H10" s="18">
        <v>1008</v>
      </c>
      <c r="I10" s="18">
        <v>1025</v>
      </c>
      <c r="J10" s="51">
        <v>1062</v>
      </c>
      <c r="K10" s="51">
        <v>1077</v>
      </c>
      <c r="L10" s="51">
        <v>1100</v>
      </c>
      <c r="M10" s="51">
        <v>1130</v>
      </c>
      <c r="N10" s="51">
        <v>1137</v>
      </c>
      <c r="O10" s="51">
        <v>1154</v>
      </c>
      <c r="P10" s="51">
        <v>1134</v>
      </c>
      <c r="Q10" s="51">
        <v>1153</v>
      </c>
      <c r="R10" s="51">
        <v>1142</v>
      </c>
      <c r="S10" s="40"/>
      <c r="U10" s="54"/>
      <c r="V10" s="54"/>
      <c r="W10" s="54"/>
      <c r="X10" s="54"/>
      <c r="Y10" s="54"/>
      <c r="Z10" s="54"/>
      <c r="AA10" s="54"/>
      <c r="AB10" s="54"/>
      <c r="AC10" s="54"/>
      <c r="AD10" s="54"/>
      <c r="AE10" s="54"/>
      <c r="AF10" s="54"/>
      <c r="AG10" s="54"/>
      <c r="AH10" s="54"/>
      <c r="AI10" s="54"/>
      <c r="AJ10" s="54"/>
    </row>
    <row r="11" spans="1:36">
      <c r="A11" s="168" t="s">
        <v>201</v>
      </c>
      <c r="B11" s="18">
        <v>14</v>
      </c>
      <c r="C11" s="173">
        <v>11</v>
      </c>
      <c r="D11" s="173">
        <v>11</v>
      </c>
      <c r="E11" s="173">
        <v>10</v>
      </c>
      <c r="F11" s="18">
        <v>9</v>
      </c>
      <c r="G11" s="18">
        <v>8</v>
      </c>
      <c r="H11" s="18">
        <v>12</v>
      </c>
      <c r="I11" s="18">
        <v>13</v>
      </c>
      <c r="J11" s="51">
        <v>14</v>
      </c>
      <c r="K11" s="51">
        <v>14</v>
      </c>
      <c r="L11" s="51">
        <v>14</v>
      </c>
      <c r="M11" s="51">
        <v>12</v>
      </c>
      <c r="N11" s="51">
        <v>14</v>
      </c>
      <c r="O11" s="51">
        <v>14</v>
      </c>
      <c r="P11" s="51">
        <v>13</v>
      </c>
      <c r="Q11" s="51">
        <v>12</v>
      </c>
      <c r="R11" s="51">
        <v>10</v>
      </c>
      <c r="S11" s="40"/>
      <c r="AA11" s="54"/>
      <c r="AB11" s="54"/>
      <c r="AC11" s="54"/>
      <c r="AD11" s="54"/>
      <c r="AE11" s="54"/>
      <c r="AF11" s="54"/>
      <c r="AG11" s="54"/>
      <c r="AH11" s="54"/>
      <c r="AI11" s="54"/>
      <c r="AJ11" s="54"/>
    </row>
    <row r="12" spans="1:36">
      <c r="A12" s="168" t="s">
        <v>202</v>
      </c>
      <c r="B12" s="18">
        <v>918</v>
      </c>
      <c r="C12" s="173">
        <v>917</v>
      </c>
      <c r="D12" s="173">
        <v>954</v>
      </c>
      <c r="E12" s="173">
        <v>958</v>
      </c>
      <c r="F12" s="18">
        <v>937</v>
      </c>
      <c r="G12" s="18">
        <v>951</v>
      </c>
      <c r="H12" s="18">
        <v>960</v>
      </c>
      <c r="I12" s="18">
        <v>986</v>
      </c>
      <c r="J12" s="51">
        <v>971</v>
      </c>
      <c r="K12" s="51">
        <v>949</v>
      </c>
      <c r="L12" s="51">
        <v>917</v>
      </c>
      <c r="M12" s="51">
        <v>869</v>
      </c>
      <c r="N12" s="51">
        <v>837</v>
      </c>
      <c r="O12" s="51">
        <v>800</v>
      </c>
      <c r="P12" s="51">
        <v>744</v>
      </c>
      <c r="Q12" s="51">
        <v>709</v>
      </c>
      <c r="R12" s="51">
        <v>676</v>
      </c>
      <c r="S12" s="40"/>
      <c r="U12" s="54"/>
      <c r="V12" s="54"/>
      <c r="W12" s="54"/>
      <c r="X12" s="54"/>
      <c r="Y12" s="54"/>
      <c r="Z12" s="54"/>
      <c r="AA12" s="54"/>
      <c r="AB12" s="54"/>
      <c r="AC12" s="54"/>
      <c r="AD12" s="54"/>
      <c r="AE12" s="54"/>
      <c r="AF12" s="54"/>
      <c r="AG12" s="54"/>
      <c r="AH12" s="54"/>
      <c r="AI12" s="54"/>
      <c r="AJ12" s="54"/>
    </row>
    <row r="13" spans="1:36" ht="21" customHeight="1">
      <c r="A13" s="169" t="s">
        <v>228</v>
      </c>
      <c r="B13" s="18">
        <v>35</v>
      </c>
      <c r="C13" s="173">
        <v>36</v>
      </c>
      <c r="D13" s="173">
        <v>41</v>
      </c>
      <c r="E13" s="173">
        <v>42</v>
      </c>
      <c r="F13" s="18">
        <v>38</v>
      </c>
      <c r="G13" s="18">
        <v>45</v>
      </c>
      <c r="H13" s="18">
        <v>42</v>
      </c>
      <c r="I13" s="18">
        <v>48</v>
      </c>
      <c r="J13" s="51">
        <v>48</v>
      </c>
      <c r="K13" s="51">
        <v>47</v>
      </c>
      <c r="L13" s="51">
        <v>44</v>
      </c>
      <c r="M13" s="51">
        <v>46</v>
      </c>
      <c r="N13" s="51">
        <v>49</v>
      </c>
      <c r="O13" s="51">
        <v>45</v>
      </c>
      <c r="P13" s="51">
        <v>43</v>
      </c>
      <c r="Q13" s="51">
        <v>42</v>
      </c>
      <c r="R13" s="51">
        <v>39</v>
      </c>
      <c r="S13" s="40"/>
      <c r="Z13" s="54"/>
      <c r="AA13" s="54"/>
      <c r="AB13" s="54"/>
      <c r="AC13" s="54"/>
      <c r="AD13" s="54"/>
      <c r="AE13" s="54"/>
      <c r="AF13" s="54"/>
      <c r="AG13" s="54"/>
      <c r="AH13" s="54"/>
      <c r="AI13" s="54"/>
      <c r="AJ13" s="54"/>
    </row>
    <row r="14" spans="1:36">
      <c r="A14" s="168" t="s">
        <v>204</v>
      </c>
      <c r="B14" s="18">
        <v>6</v>
      </c>
      <c r="C14" s="173">
        <v>7</v>
      </c>
      <c r="D14" s="173">
        <v>8</v>
      </c>
      <c r="E14" s="173">
        <v>7</v>
      </c>
      <c r="F14" s="18">
        <v>7</v>
      </c>
      <c r="G14" s="18">
        <v>6</v>
      </c>
      <c r="H14" s="18">
        <v>6</v>
      </c>
      <c r="I14" s="18">
        <v>6</v>
      </c>
      <c r="J14" s="51">
        <v>7</v>
      </c>
      <c r="K14" s="51">
        <v>8</v>
      </c>
      <c r="L14" s="51">
        <v>7</v>
      </c>
      <c r="M14" s="51">
        <v>2</v>
      </c>
      <c r="N14" s="51">
        <v>2</v>
      </c>
      <c r="O14" s="51">
        <v>2</v>
      </c>
      <c r="P14" s="51">
        <v>3</v>
      </c>
      <c r="Q14" s="51">
        <v>4</v>
      </c>
      <c r="R14" s="51">
        <v>5</v>
      </c>
      <c r="S14" s="40"/>
      <c r="U14" s="54"/>
      <c r="V14" s="54"/>
      <c r="W14" s="54"/>
      <c r="X14" s="54"/>
      <c r="Y14" s="54"/>
      <c r="Z14" s="54"/>
      <c r="AA14" s="54"/>
      <c r="AB14" s="54"/>
      <c r="AC14" s="54"/>
      <c r="AD14" s="54"/>
      <c r="AE14" s="54"/>
      <c r="AF14" s="54"/>
      <c r="AG14" s="54"/>
      <c r="AH14" s="54"/>
      <c r="AI14" s="54"/>
      <c r="AJ14" s="54"/>
    </row>
    <row r="15" spans="1:36" s="48" customFormat="1">
      <c r="A15" s="166" t="s">
        <v>237</v>
      </c>
      <c r="B15" s="53">
        <f t="shared" ref="B15:R15" si="5">SUM(B16:B31)</f>
        <v>89335</v>
      </c>
      <c r="C15" s="53">
        <f t="shared" ref="C15" si="6">SUM(C16:C31)</f>
        <v>87304</v>
      </c>
      <c r="D15" s="53">
        <f t="shared" ref="D15:E15" si="7">SUM(D16:D31)</f>
        <v>91013</v>
      </c>
      <c r="E15" s="53">
        <f t="shared" si="7"/>
        <v>93788</v>
      </c>
      <c r="F15" s="53">
        <f t="shared" si="5"/>
        <v>97198</v>
      </c>
      <c r="G15" s="53">
        <f t="shared" si="5"/>
        <v>104901</v>
      </c>
      <c r="H15" s="53">
        <f t="shared" si="5"/>
        <v>108965</v>
      </c>
      <c r="I15" s="53">
        <f t="shared" si="5"/>
        <v>111536</v>
      </c>
      <c r="J15" s="53">
        <f t="shared" si="5"/>
        <v>113140</v>
      </c>
      <c r="K15" s="53">
        <f t="shared" si="5"/>
        <v>111677</v>
      </c>
      <c r="L15" s="53">
        <f t="shared" si="5"/>
        <v>101792</v>
      </c>
      <c r="M15" s="53">
        <f t="shared" si="5"/>
        <v>103715</v>
      </c>
      <c r="N15" s="53">
        <f t="shared" si="5"/>
        <v>106180</v>
      </c>
      <c r="O15" s="53">
        <f t="shared" si="5"/>
        <v>107614</v>
      </c>
      <c r="P15" s="53">
        <f t="shared" si="5"/>
        <v>108634</v>
      </c>
      <c r="Q15" s="53">
        <f t="shared" si="5"/>
        <v>109893</v>
      </c>
      <c r="R15" s="53">
        <f t="shared" si="5"/>
        <v>109461</v>
      </c>
      <c r="S15" s="49"/>
      <c r="T15" s="7"/>
      <c r="U15" s="55"/>
      <c r="V15" s="55"/>
      <c r="W15" s="55"/>
      <c r="X15" s="55"/>
      <c r="Y15" s="55"/>
      <c r="Z15" s="55"/>
    </row>
    <row r="16" spans="1:36" ht="10.199999999999999" customHeight="1">
      <c r="A16" s="168" t="s">
        <v>205</v>
      </c>
      <c r="B16" s="18">
        <v>74728</v>
      </c>
      <c r="C16" s="173">
        <v>73194</v>
      </c>
      <c r="D16" s="173">
        <v>76512</v>
      </c>
      <c r="E16" s="173">
        <v>79102</v>
      </c>
      <c r="F16" s="18">
        <v>81946</v>
      </c>
      <c r="G16" s="18">
        <v>89155</v>
      </c>
      <c r="H16" s="18">
        <v>92938</v>
      </c>
      <c r="I16" s="18">
        <v>95085</v>
      </c>
      <c r="J16" s="51">
        <v>96148</v>
      </c>
      <c r="K16" s="51">
        <v>94625</v>
      </c>
      <c r="L16" s="51">
        <v>86182</v>
      </c>
      <c r="M16" s="51">
        <v>88035</v>
      </c>
      <c r="N16" s="51">
        <v>90322</v>
      </c>
      <c r="O16" s="51">
        <v>91690</v>
      </c>
      <c r="P16" s="51">
        <v>92725</v>
      </c>
      <c r="Q16" s="51">
        <v>93456</v>
      </c>
      <c r="R16" s="51">
        <v>92733</v>
      </c>
      <c r="S16" s="40"/>
      <c r="U16" s="54"/>
      <c r="V16" s="54"/>
      <c r="W16" s="54"/>
      <c r="X16" s="54"/>
      <c r="Y16" s="54"/>
      <c r="Z16" s="54"/>
      <c r="AA16" s="54"/>
      <c r="AB16" s="54"/>
      <c r="AC16" s="54"/>
      <c r="AD16" s="54"/>
      <c r="AE16" s="54"/>
      <c r="AF16" s="54"/>
      <c r="AG16" s="54"/>
      <c r="AH16" s="54"/>
      <c r="AI16" s="54"/>
      <c r="AJ16" s="54"/>
    </row>
    <row r="17" spans="1:36" ht="10.199999999999999" customHeight="1">
      <c r="A17" s="168" t="s">
        <v>206</v>
      </c>
      <c r="B17" s="18">
        <v>979</v>
      </c>
      <c r="C17" s="173">
        <v>968</v>
      </c>
      <c r="D17" s="173">
        <v>1036</v>
      </c>
      <c r="E17" s="173">
        <v>1079</v>
      </c>
      <c r="F17" s="18">
        <v>1111</v>
      </c>
      <c r="G17" s="18">
        <v>1168</v>
      </c>
      <c r="H17" s="18">
        <v>1220</v>
      </c>
      <c r="I17" s="18">
        <v>1236</v>
      </c>
      <c r="J17" s="51">
        <v>1314</v>
      </c>
      <c r="K17" s="51">
        <v>1346</v>
      </c>
      <c r="L17" s="51">
        <v>1334</v>
      </c>
      <c r="M17" s="51">
        <v>1377</v>
      </c>
      <c r="N17" s="51">
        <v>1430</v>
      </c>
      <c r="O17" s="51">
        <v>1468</v>
      </c>
      <c r="P17" s="51">
        <v>1478</v>
      </c>
      <c r="Q17" s="51">
        <v>1495</v>
      </c>
      <c r="R17" s="51">
        <v>1510</v>
      </c>
      <c r="S17" s="40"/>
      <c r="U17" s="54"/>
      <c r="V17" s="54"/>
      <c r="W17" s="54"/>
      <c r="X17" s="54"/>
      <c r="Y17" s="54"/>
      <c r="Z17" s="54"/>
      <c r="AA17" s="54"/>
      <c r="AB17" s="54"/>
      <c r="AC17" s="54"/>
      <c r="AD17" s="54"/>
      <c r="AE17" s="54"/>
      <c r="AF17" s="54"/>
      <c r="AG17" s="54"/>
      <c r="AH17" s="54"/>
      <c r="AI17" s="54"/>
      <c r="AJ17" s="54"/>
    </row>
    <row r="18" spans="1:36" ht="10.199999999999999" customHeight="1">
      <c r="A18" s="169" t="s">
        <v>219</v>
      </c>
      <c r="B18" s="18">
        <v>1714</v>
      </c>
      <c r="C18" s="173">
        <v>1633</v>
      </c>
      <c r="D18" s="173">
        <v>1750</v>
      </c>
      <c r="E18" s="173">
        <v>1801</v>
      </c>
      <c r="F18" s="18">
        <v>1955</v>
      </c>
      <c r="G18" s="18">
        <v>2047</v>
      </c>
      <c r="H18" s="18">
        <v>2119</v>
      </c>
      <c r="I18" s="18">
        <v>2193</v>
      </c>
      <c r="J18" s="51">
        <v>2225</v>
      </c>
      <c r="K18" s="51">
        <v>2294</v>
      </c>
      <c r="L18" s="51">
        <v>2321</v>
      </c>
      <c r="M18" s="51">
        <v>2416</v>
      </c>
      <c r="N18" s="51">
        <v>2438</v>
      </c>
      <c r="O18" s="51">
        <v>2507</v>
      </c>
      <c r="P18" s="51">
        <v>2515</v>
      </c>
      <c r="Q18" s="51">
        <v>2541</v>
      </c>
      <c r="R18" s="51">
        <v>2554</v>
      </c>
      <c r="S18" s="40"/>
      <c r="U18" s="54"/>
      <c r="V18" s="54"/>
      <c r="W18" s="54"/>
      <c r="X18" s="54"/>
      <c r="Y18" s="54"/>
      <c r="Z18" s="54"/>
      <c r="AA18" s="54"/>
      <c r="AB18" s="54"/>
      <c r="AC18" s="54"/>
      <c r="AD18" s="54"/>
      <c r="AE18" s="54"/>
      <c r="AF18" s="54"/>
      <c r="AG18" s="54"/>
      <c r="AH18" s="54"/>
      <c r="AI18" s="54"/>
      <c r="AJ18" s="54"/>
    </row>
    <row r="19" spans="1:36" ht="21" customHeight="1">
      <c r="A19" s="169" t="s">
        <v>220</v>
      </c>
      <c r="B19" s="18">
        <v>6</v>
      </c>
      <c r="C19" s="173">
        <v>5</v>
      </c>
      <c r="D19" s="173">
        <v>8</v>
      </c>
      <c r="E19" s="173">
        <v>7</v>
      </c>
      <c r="F19" s="18">
        <v>6</v>
      </c>
      <c r="G19" s="18">
        <v>7</v>
      </c>
      <c r="H19" s="18">
        <v>6</v>
      </c>
      <c r="I19" s="18">
        <v>5</v>
      </c>
      <c r="J19" s="51">
        <v>5</v>
      </c>
      <c r="K19" s="51">
        <v>5</v>
      </c>
      <c r="L19" s="51">
        <v>6</v>
      </c>
      <c r="M19" s="51">
        <v>4</v>
      </c>
      <c r="N19" s="51">
        <v>5</v>
      </c>
      <c r="O19" s="51">
        <v>4</v>
      </c>
      <c r="P19" s="51">
        <v>4</v>
      </c>
      <c r="Q19" s="51">
        <v>4</v>
      </c>
      <c r="R19" s="51">
        <v>4</v>
      </c>
      <c r="S19" s="40"/>
    </row>
    <row r="20" spans="1:36">
      <c r="A20" s="169" t="s">
        <v>221</v>
      </c>
      <c r="B20" s="173">
        <v>756</v>
      </c>
      <c r="C20" s="173">
        <v>765</v>
      </c>
      <c r="D20" s="173">
        <v>752</v>
      </c>
      <c r="E20" s="173">
        <v>777</v>
      </c>
      <c r="F20" s="18">
        <v>804</v>
      </c>
      <c r="G20" s="18">
        <v>807</v>
      </c>
      <c r="H20" s="18">
        <v>797</v>
      </c>
      <c r="I20" s="18">
        <v>772</v>
      </c>
      <c r="J20" s="51">
        <v>801</v>
      </c>
      <c r="K20" s="51">
        <v>806</v>
      </c>
      <c r="L20" s="51">
        <v>787</v>
      </c>
      <c r="M20" s="51">
        <v>778</v>
      </c>
      <c r="N20" s="51">
        <v>752</v>
      </c>
      <c r="O20" s="51">
        <v>711</v>
      </c>
      <c r="P20" s="51">
        <v>655</v>
      </c>
      <c r="Q20" s="51">
        <v>654</v>
      </c>
      <c r="R20" s="51">
        <v>605</v>
      </c>
      <c r="S20" s="40"/>
      <c r="U20" s="54"/>
      <c r="V20" s="54"/>
      <c r="W20" s="54"/>
      <c r="X20" s="54"/>
      <c r="Y20" s="54"/>
      <c r="Z20" s="54"/>
      <c r="AA20" s="54"/>
      <c r="AB20" s="54"/>
      <c r="AC20" s="54"/>
      <c r="AD20" s="54"/>
      <c r="AE20" s="54"/>
      <c r="AF20" s="54"/>
      <c r="AG20" s="54"/>
      <c r="AH20" s="54"/>
      <c r="AI20" s="54"/>
      <c r="AJ20" s="54"/>
    </row>
    <row r="21" spans="1:36" ht="21" customHeight="1">
      <c r="A21" s="169" t="s">
        <v>222</v>
      </c>
      <c r="B21" s="173">
        <v>44</v>
      </c>
      <c r="C21" s="173">
        <v>44</v>
      </c>
      <c r="D21" s="173">
        <v>50</v>
      </c>
      <c r="E21" s="173">
        <v>49</v>
      </c>
      <c r="F21" s="18">
        <v>60</v>
      </c>
      <c r="G21" s="18">
        <v>58</v>
      </c>
      <c r="H21" s="18">
        <v>53</v>
      </c>
      <c r="I21" s="18">
        <v>53</v>
      </c>
      <c r="J21" s="51">
        <v>48</v>
      </c>
      <c r="K21" s="51">
        <v>50</v>
      </c>
      <c r="L21" s="51">
        <v>50</v>
      </c>
      <c r="M21" s="51">
        <v>44</v>
      </c>
      <c r="N21" s="51">
        <v>42</v>
      </c>
      <c r="O21" s="51">
        <v>45</v>
      </c>
      <c r="P21" s="51">
        <v>44</v>
      </c>
      <c r="Q21" s="51">
        <v>41</v>
      </c>
      <c r="R21" s="51">
        <v>39</v>
      </c>
      <c r="S21" s="40"/>
    </row>
    <row r="22" spans="1:36" ht="10.199999999999999" customHeight="1">
      <c r="A22" s="169" t="s">
        <v>223</v>
      </c>
      <c r="B22" s="173">
        <v>7553</v>
      </c>
      <c r="C22" s="173">
        <v>7273</v>
      </c>
      <c r="D22" s="173">
        <v>7454</v>
      </c>
      <c r="E22" s="173">
        <v>7445</v>
      </c>
      <c r="F22" s="18">
        <v>7726</v>
      </c>
      <c r="G22" s="18">
        <v>8031</v>
      </c>
      <c r="H22" s="18">
        <v>8216</v>
      </c>
      <c r="I22" s="18">
        <v>8538</v>
      </c>
      <c r="J22" s="51">
        <v>8869</v>
      </c>
      <c r="K22" s="51">
        <v>8834</v>
      </c>
      <c r="L22" s="51">
        <v>7676</v>
      </c>
      <c r="M22" s="51">
        <v>7788</v>
      </c>
      <c r="N22" s="51">
        <v>7973</v>
      </c>
      <c r="O22" s="51">
        <v>8029</v>
      </c>
      <c r="P22" s="51">
        <v>8108</v>
      </c>
      <c r="Q22" s="51">
        <v>8538</v>
      </c>
      <c r="R22" s="51">
        <v>8861</v>
      </c>
      <c r="S22" s="40"/>
      <c r="U22" s="54"/>
      <c r="V22" s="54"/>
      <c r="W22" s="54"/>
      <c r="X22" s="54"/>
      <c r="Y22" s="54"/>
      <c r="Z22" s="54"/>
      <c r="AA22" s="54"/>
      <c r="AB22" s="54"/>
      <c r="AC22" s="54"/>
      <c r="AD22" s="54"/>
      <c r="AE22" s="54"/>
      <c r="AF22" s="54"/>
      <c r="AG22" s="54"/>
      <c r="AH22" s="54"/>
      <c r="AI22" s="54"/>
      <c r="AJ22" s="54"/>
    </row>
    <row r="23" spans="1:36" ht="21" customHeight="1">
      <c r="A23" s="169" t="s">
        <v>224</v>
      </c>
      <c r="B23" s="173">
        <v>104</v>
      </c>
      <c r="C23" s="173">
        <v>96</v>
      </c>
      <c r="D23" s="173">
        <v>100</v>
      </c>
      <c r="E23" s="173">
        <v>103</v>
      </c>
      <c r="F23" s="18">
        <v>103</v>
      </c>
      <c r="G23" s="18">
        <v>109</v>
      </c>
      <c r="H23" s="18">
        <v>106</v>
      </c>
      <c r="I23" s="18">
        <v>110</v>
      </c>
      <c r="J23" s="51">
        <v>117</v>
      </c>
      <c r="K23" s="51">
        <v>124</v>
      </c>
      <c r="L23" s="51">
        <v>121</v>
      </c>
      <c r="M23" s="51">
        <v>114</v>
      </c>
      <c r="N23" s="51">
        <v>118</v>
      </c>
      <c r="O23" s="51">
        <v>113</v>
      </c>
      <c r="P23" s="51">
        <v>117</v>
      </c>
      <c r="Q23" s="51">
        <v>128</v>
      </c>
      <c r="R23" s="51">
        <v>134</v>
      </c>
      <c r="S23" s="40"/>
      <c r="U23" s="54"/>
      <c r="V23" s="54"/>
      <c r="W23" s="54"/>
      <c r="X23" s="54"/>
      <c r="Y23" s="54"/>
      <c r="Z23" s="54"/>
      <c r="AA23" s="54"/>
      <c r="AB23" s="54"/>
      <c r="AC23" s="54"/>
      <c r="AD23" s="54"/>
      <c r="AE23" s="54"/>
      <c r="AF23" s="54"/>
      <c r="AG23" s="54"/>
      <c r="AH23" s="54"/>
      <c r="AI23" s="54"/>
      <c r="AJ23" s="54"/>
    </row>
    <row r="24" spans="1:36" ht="21" customHeight="1">
      <c r="A24" s="169" t="s">
        <v>225</v>
      </c>
      <c r="B24" s="173">
        <v>239</v>
      </c>
      <c r="C24" s="173">
        <v>234</v>
      </c>
      <c r="D24" s="173">
        <v>244</v>
      </c>
      <c r="E24" s="173">
        <v>260</v>
      </c>
      <c r="F24" s="18">
        <v>265</v>
      </c>
      <c r="G24" s="18">
        <v>280</v>
      </c>
      <c r="H24" s="18">
        <v>291</v>
      </c>
      <c r="I24" s="18">
        <v>307</v>
      </c>
      <c r="J24" s="51">
        <v>316</v>
      </c>
      <c r="K24" s="51">
        <v>333</v>
      </c>
      <c r="L24" s="51">
        <v>351</v>
      </c>
      <c r="M24" s="51">
        <v>368</v>
      </c>
      <c r="N24" s="51">
        <v>369</v>
      </c>
      <c r="O24" s="51">
        <v>393</v>
      </c>
      <c r="P24" s="51">
        <v>384</v>
      </c>
      <c r="Q24" s="51">
        <v>388</v>
      </c>
      <c r="R24" s="51">
        <v>388</v>
      </c>
      <c r="S24" s="40"/>
      <c r="U24" s="54"/>
      <c r="V24" s="54"/>
      <c r="W24" s="54"/>
      <c r="X24" s="54"/>
      <c r="Y24" s="54"/>
      <c r="Z24" s="54"/>
    </row>
    <row r="25" spans="1:36" ht="21" customHeight="1">
      <c r="A25" s="169" t="s">
        <v>226</v>
      </c>
      <c r="B25" s="173">
        <v>28</v>
      </c>
      <c r="C25" s="173">
        <v>18</v>
      </c>
      <c r="D25" s="173">
        <v>20</v>
      </c>
      <c r="E25" s="173">
        <v>26</v>
      </c>
      <c r="F25" s="18">
        <v>26</v>
      </c>
      <c r="G25" s="18">
        <v>32</v>
      </c>
      <c r="H25" s="18">
        <v>31</v>
      </c>
      <c r="I25" s="18">
        <v>31</v>
      </c>
      <c r="J25" s="51">
        <v>29</v>
      </c>
      <c r="K25" s="51">
        <v>29</v>
      </c>
      <c r="L25" s="51">
        <v>30</v>
      </c>
      <c r="M25" s="51">
        <v>4</v>
      </c>
      <c r="N25" s="51">
        <v>5</v>
      </c>
      <c r="O25" s="51">
        <v>5</v>
      </c>
      <c r="P25" s="51">
        <v>7</v>
      </c>
      <c r="Q25" s="51">
        <v>8</v>
      </c>
      <c r="R25" s="51">
        <v>9</v>
      </c>
      <c r="S25" s="40"/>
    </row>
    <row r="26" spans="1:36" ht="10.199999999999999" customHeight="1">
      <c r="A26" s="169" t="s">
        <v>229</v>
      </c>
      <c r="B26" s="173">
        <v>14</v>
      </c>
      <c r="C26" s="173">
        <v>14</v>
      </c>
      <c r="D26" s="173">
        <v>14</v>
      </c>
      <c r="E26" s="173">
        <v>13</v>
      </c>
      <c r="F26" s="18">
        <v>11</v>
      </c>
      <c r="G26" s="18">
        <v>10</v>
      </c>
      <c r="H26" s="18">
        <v>11</v>
      </c>
      <c r="I26" s="18">
        <v>15</v>
      </c>
      <c r="J26" s="51">
        <v>16</v>
      </c>
      <c r="K26" s="51">
        <v>16</v>
      </c>
      <c r="L26" s="51">
        <v>18</v>
      </c>
      <c r="M26" s="51">
        <v>18</v>
      </c>
      <c r="N26" s="51">
        <v>16</v>
      </c>
      <c r="O26" s="51">
        <v>18</v>
      </c>
      <c r="P26" s="51">
        <v>16</v>
      </c>
      <c r="Q26" s="51">
        <v>14</v>
      </c>
      <c r="R26" s="51">
        <v>20</v>
      </c>
      <c r="S26" s="40"/>
    </row>
    <row r="27" spans="1:36" ht="21" customHeight="1">
      <c r="A27" s="185" t="s">
        <v>227</v>
      </c>
      <c r="B27" s="173">
        <v>18</v>
      </c>
      <c r="C27" s="173">
        <v>17</v>
      </c>
      <c r="D27" s="173">
        <v>15</v>
      </c>
      <c r="E27" s="173">
        <v>15</v>
      </c>
      <c r="F27" s="18">
        <v>12</v>
      </c>
      <c r="G27" s="18">
        <v>15</v>
      </c>
      <c r="H27" s="18">
        <v>15</v>
      </c>
      <c r="I27" s="18">
        <v>13</v>
      </c>
      <c r="J27" s="51">
        <v>18</v>
      </c>
      <c r="K27" s="51">
        <v>21</v>
      </c>
      <c r="L27" s="51">
        <v>22</v>
      </c>
      <c r="M27" s="51">
        <v>3</v>
      </c>
      <c r="N27" s="51">
        <v>3</v>
      </c>
      <c r="O27" s="51">
        <v>5</v>
      </c>
      <c r="P27" s="51">
        <v>7</v>
      </c>
      <c r="Q27" s="51">
        <v>7</v>
      </c>
      <c r="R27" s="51">
        <v>7</v>
      </c>
      <c r="S27" s="40"/>
    </row>
    <row r="28" spans="1:36" ht="10.199999999999999" customHeight="1">
      <c r="A28" s="169" t="s">
        <v>207</v>
      </c>
      <c r="B28" s="173">
        <v>2860</v>
      </c>
      <c r="C28" s="173">
        <v>2771</v>
      </c>
      <c r="D28" s="173">
        <v>2776</v>
      </c>
      <c r="E28" s="173">
        <v>2834</v>
      </c>
      <c r="F28" s="18">
        <v>2875</v>
      </c>
      <c r="G28" s="18">
        <v>2882</v>
      </c>
      <c r="H28" s="18">
        <v>2866</v>
      </c>
      <c r="I28" s="18">
        <v>2870</v>
      </c>
      <c r="J28" s="51">
        <v>2917</v>
      </c>
      <c r="K28" s="51">
        <v>2893</v>
      </c>
      <c r="L28" s="51">
        <v>2592</v>
      </c>
      <c r="M28" s="52">
        <v>2487</v>
      </c>
      <c r="N28" s="52">
        <v>2417</v>
      </c>
      <c r="O28" s="52">
        <v>2322</v>
      </c>
      <c r="P28" s="52">
        <v>2270</v>
      </c>
      <c r="Q28" s="52">
        <v>2314</v>
      </c>
      <c r="R28" s="52">
        <v>2301</v>
      </c>
      <c r="S28" s="40"/>
      <c r="U28" s="54"/>
      <c r="V28" s="54"/>
      <c r="W28" s="54"/>
      <c r="X28" s="54"/>
      <c r="Y28" s="54"/>
      <c r="Z28" s="54"/>
    </row>
    <row r="29" spans="1:36" ht="21" customHeight="1">
      <c r="A29" s="169" t="s">
        <v>231</v>
      </c>
      <c r="B29" s="173">
        <v>19</v>
      </c>
      <c r="C29" s="173">
        <v>17</v>
      </c>
      <c r="D29" s="173">
        <v>16</v>
      </c>
      <c r="E29" s="173">
        <v>16</v>
      </c>
      <c r="F29" s="18">
        <v>20</v>
      </c>
      <c r="G29" s="18">
        <v>17</v>
      </c>
      <c r="H29" s="18">
        <v>18</v>
      </c>
      <c r="I29" s="18">
        <v>17</v>
      </c>
      <c r="J29" s="51">
        <v>20</v>
      </c>
      <c r="K29" s="51">
        <v>18</v>
      </c>
      <c r="L29" s="51">
        <v>18</v>
      </c>
      <c r="M29" s="52">
        <v>20</v>
      </c>
      <c r="N29" s="52">
        <v>20</v>
      </c>
      <c r="O29" s="52">
        <v>17</v>
      </c>
      <c r="P29" s="52">
        <v>14</v>
      </c>
      <c r="Q29" s="52">
        <v>19</v>
      </c>
      <c r="R29" s="52">
        <v>25</v>
      </c>
      <c r="S29" s="40"/>
      <c r="U29" s="54"/>
      <c r="V29" s="54"/>
      <c r="W29" s="54"/>
      <c r="X29" s="54"/>
      <c r="Y29" s="54"/>
      <c r="Z29" s="54"/>
      <c r="AA29" s="54"/>
      <c r="AB29" s="54"/>
      <c r="AC29" s="54"/>
      <c r="AD29" s="54"/>
      <c r="AE29" s="54"/>
      <c r="AF29" s="54"/>
      <c r="AG29" s="54"/>
      <c r="AH29" s="54"/>
      <c r="AI29" s="54"/>
      <c r="AJ29" s="54"/>
    </row>
    <row r="30" spans="1:36" ht="21" customHeight="1">
      <c r="A30" s="169" t="s">
        <v>236</v>
      </c>
      <c r="B30" s="173">
        <v>12</v>
      </c>
      <c r="C30" s="173">
        <v>11</v>
      </c>
      <c r="D30" s="173">
        <v>12</v>
      </c>
      <c r="E30" s="173">
        <v>12</v>
      </c>
      <c r="F30" s="18">
        <v>12</v>
      </c>
      <c r="G30" s="18">
        <v>14</v>
      </c>
      <c r="H30" s="18">
        <v>13</v>
      </c>
      <c r="I30" s="18">
        <v>14</v>
      </c>
      <c r="J30" s="51">
        <v>14</v>
      </c>
      <c r="K30" s="51">
        <v>15</v>
      </c>
      <c r="L30" s="51">
        <v>11</v>
      </c>
      <c r="M30" s="52">
        <v>9</v>
      </c>
      <c r="N30" s="52">
        <v>8</v>
      </c>
      <c r="O30" s="52">
        <v>11</v>
      </c>
      <c r="P30" s="52">
        <v>11</v>
      </c>
      <c r="Q30" s="52">
        <v>7</v>
      </c>
      <c r="R30" s="52">
        <v>6</v>
      </c>
      <c r="S30" s="40"/>
      <c r="U30" s="54"/>
      <c r="V30" s="54"/>
      <c r="W30" s="54"/>
      <c r="X30" s="54"/>
      <c r="Y30" s="54"/>
      <c r="Z30" s="54"/>
      <c r="AA30" s="54"/>
      <c r="AB30" s="54"/>
      <c r="AC30" s="54"/>
      <c r="AD30" s="54"/>
      <c r="AE30" s="54"/>
      <c r="AF30" s="54"/>
      <c r="AG30" s="54"/>
      <c r="AH30" s="54"/>
      <c r="AI30" s="54"/>
      <c r="AJ30" s="54"/>
    </row>
    <row r="31" spans="1:36">
      <c r="A31" s="168" t="s">
        <v>209</v>
      </c>
      <c r="B31" s="18">
        <v>261</v>
      </c>
      <c r="C31" s="173">
        <v>244</v>
      </c>
      <c r="D31" s="173">
        <v>254</v>
      </c>
      <c r="E31" s="173">
        <v>249</v>
      </c>
      <c r="F31" s="18">
        <v>266</v>
      </c>
      <c r="G31" s="18">
        <v>269</v>
      </c>
      <c r="H31" s="18">
        <v>265</v>
      </c>
      <c r="I31" s="18">
        <v>277</v>
      </c>
      <c r="J31" s="51">
        <v>283</v>
      </c>
      <c r="K31" s="51">
        <v>268</v>
      </c>
      <c r="L31" s="51">
        <v>273</v>
      </c>
      <c r="M31" s="52">
        <v>250</v>
      </c>
      <c r="N31" s="52">
        <v>262</v>
      </c>
      <c r="O31" s="52">
        <v>276</v>
      </c>
      <c r="P31" s="52">
        <v>279</v>
      </c>
      <c r="Q31" s="52">
        <v>279</v>
      </c>
      <c r="R31" s="52">
        <v>265</v>
      </c>
      <c r="S31" s="44"/>
    </row>
    <row r="32" spans="1:36">
      <c r="A32" s="166" t="s">
        <v>198</v>
      </c>
      <c r="B32" s="53">
        <f t="shared" ref="B32:R32" si="8">SUM(B33:B35)</f>
        <v>159825</v>
      </c>
      <c r="C32" s="53">
        <f t="shared" ref="C32" si="9">SUM(C33:C35)</f>
        <v>157894</v>
      </c>
      <c r="D32" s="53">
        <f t="shared" ref="D32:E32" si="10">SUM(D33:D35)</f>
        <v>154730</v>
      </c>
      <c r="E32" s="53">
        <f t="shared" si="10"/>
        <v>152933</v>
      </c>
      <c r="F32" s="53">
        <f t="shared" si="8"/>
        <v>149824</v>
      </c>
      <c r="G32" s="53">
        <f t="shared" si="8"/>
        <v>145590</v>
      </c>
      <c r="H32" s="53">
        <f t="shared" si="8"/>
        <v>142511</v>
      </c>
      <c r="I32" s="53">
        <f t="shared" si="8"/>
        <v>142198</v>
      </c>
      <c r="J32" s="53">
        <f t="shared" si="8"/>
        <v>144600</v>
      </c>
      <c r="K32" s="53">
        <f t="shared" si="8"/>
        <v>146838</v>
      </c>
      <c r="L32" s="53">
        <f t="shared" si="8"/>
        <v>143953</v>
      </c>
      <c r="M32" s="53">
        <f t="shared" si="8"/>
        <v>141935</v>
      </c>
      <c r="N32" s="53">
        <f t="shared" si="8"/>
        <v>141992</v>
      </c>
      <c r="O32" s="53">
        <f t="shared" si="8"/>
        <v>142160</v>
      </c>
      <c r="P32" s="53">
        <f t="shared" si="8"/>
        <v>143504</v>
      </c>
      <c r="Q32" s="53">
        <f t="shared" si="8"/>
        <v>144708</v>
      </c>
      <c r="R32" s="53">
        <f t="shared" si="8"/>
        <v>144702</v>
      </c>
      <c r="S32" s="44"/>
    </row>
    <row r="33" spans="1:36">
      <c r="A33" s="168" t="s">
        <v>210</v>
      </c>
      <c r="B33" s="18">
        <v>154942</v>
      </c>
      <c r="C33" s="173">
        <v>153024</v>
      </c>
      <c r="D33" s="173">
        <v>149957</v>
      </c>
      <c r="E33" s="173">
        <v>148156</v>
      </c>
      <c r="F33" s="18">
        <v>145128</v>
      </c>
      <c r="G33" s="18">
        <v>140958</v>
      </c>
      <c r="H33" s="18">
        <v>137967</v>
      </c>
      <c r="I33" s="18">
        <v>137688</v>
      </c>
      <c r="J33" s="51">
        <v>140012</v>
      </c>
      <c r="K33" s="51">
        <v>142298</v>
      </c>
      <c r="L33" s="51">
        <v>139554</v>
      </c>
      <c r="M33" s="51">
        <v>137589</v>
      </c>
      <c r="N33" s="51">
        <v>137630</v>
      </c>
      <c r="O33" s="51">
        <v>137799</v>
      </c>
      <c r="P33" s="51">
        <v>139195</v>
      </c>
      <c r="Q33" s="51">
        <v>140357</v>
      </c>
      <c r="R33" s="51">
        <v>140486</v>
      </c>
      <c r="S33" s="40"/>
      <c r="U33" s="54"/>
      <c r="V33" s="54"/>
      <c r="W33" s="54"/>
      <c r="X33" s="54"/>
      <c r="Y33" s="54"/>
      <c r="Z33" s="54"/>
      <c r="AA33" s="54"/>
      <c r="AB33" s="54"/>
      <c r="AC33" s="54"/>
      <c r="AD33" s="54"/>
      <c r="AE33" s="54"/>
      <c r="AF33" s="54"/>
      <c r="AG33" s="54"/>
      <c r="AH33" s="54"/>
      <c r="AI33" s="54"/>
      <c r="AJ33" s="54"/>
    </row>
    <row r="34" spans="1:36" ht="21" customHeight="1">
      <c r="A34" s="169" t="s">
        <v>230</v>
      </c>
      <c r="B34" s="18">
        <v>2339</v>
      </c>
      <c r="C34" s="173">
        <v>2324</v>
      </c>
      <c r="D34" s="173">
        <v>2322</v>
      </c>
      <c r="E34" s="173">
        <v>2379</v>
      </c>
      <c r="F34" s="18">
        <v>2367</v>
      </c>
      <c r="G34" s="18">
        <v>2403</v>
      </c>
      <c r="H34" s="18">
        <v>2391</v>
      </c>
      <c r="I34" s="18">
        <v>2410</v>
      </c>
      <c r="J34" s="51">
        <v>2485</v>
      </c>
      <c r="K34" s="51">
        <v>2500</v>
      </c>
      <c r="L34" s="51">
        <v>2500</v>
      </c>
      <c r="M34" s="51">
        <v>2486</v>
      </c>
      <c r="N34" s="51">
        <v>2491</v>
      </c>
      <c r="O34" s="51">
        <v>2510</v>
      </c>
      <c r="P34" s="51">
        <v>2503</v>
      </c>
      <c r="Q34" s="51">
        <v>2500</v>
      </c>
      <c r="R34" s="51">
        <v>2503</v>
      </c>
      <c r="S34" s="44"/>
    </row>
    <row r="35" spans="1:36">
      <c r="A35" s="168" t="s">
        <v>211</v>
      </c>
      <c r="B35" s="18">
        <v>2544</v>
      </c>
      <c r="C35" s="173">
        <v>2546</v>
      </c>
      <c r="D35" s="173">
        <v>2451</v>
      </c>
      <c r="E35" s="173">
        <v>2398</v>
      </c>
      <c r="F35" s="18">
        <v>2329</v>
      </c>
      <c r="G35" s="18">
        <v>2229</v>
      </c>
      <c r="H35" s="18">
        <v>2153</v>
      </c>
      <c r="I35" s="18">
        <v>2100</v>
      </c>
      <c r="J35" s="51">
        <v>2103</v>
      </c>
      <c r="K35" s="51">
        <v>2040</v>
      </c>
      <c r="L35" s="51">
        <v>1899</v>
      </c>
      <c r="M35" s="52">
        <v>1860</v>
      </c>
      <c r="N35" s="52">
        <v>1871</v>
      </c>
      <c r="O35" s="52">
        <v>1851</v>
      </c>
      <c r="P35" s="52">
        <v>1806</v>
      </c>
      <c r="Q35" s="52">
        <v>1851</v>
      </c>
      <c r="R35" s="52">
        <v>1713</v>
      </c>
      <c r="S35" s="44"/>
    </row>
    <row r="36" spans="1:36">
      <c r="A36" s="59" t="s">
        <v>16</v>
      </c>
      <c r="B36" s="53">
        <f t="shared" ref="B36:I36" si="11">SUM(B37:B43)</f>
        <v>10001</v>
      </c>
      <c r="C36" s="53">
        <f t="shared" ref="C36" si="12">SUM(C37:C43)</f>
        <v>9874</v>
      </c>
      <c r="D36" s="53">
        <f t="shared" si="11"/>
        <v>9849</v>
      </c>
      <c r="E36" s="53">
        <f t="shared" si="11"/>
        <v>9629</v>
      </c>
      <c r="F36" s="53">
        <f t="shared" si="11"/>
        <v>9189</v>
      </c>
      <c r="G36" s="53">
        <f t="shared" si="11"/>
        <v>8857</v>
      </c>
      <c r="H36" s="53">
        <f t="shared" si="11"/>
        <v>8529</v>
      </c>
      <c r="I36" s="53">
        <f t="shared" si="11"/>
        <v>8288</v>
      </c>
      <c r="J36" s="53">
        <f t="shared" ref="J36" si="13">SUM(J37:J43)</f>
        <v>8028</v>
      </c>
      <c r="K36" s="53">
        <f t="shared" ref="K36:R36" si="14">SUM(K37:K43)</f>
        <v>7310</v>
      </c>
      <c r="L36" s="53">
        <f t="shared" si="14"/>
        <v>6091</v>
      </c>
      <c r="M36" s="53">
        <f t="shared" si="14"/>
        <v>5007</v>
      </c>
      <c r="N36" s="53">
        <f t="shared" si="14"/>
        <v>4219</v>
      </c>
      <c r="O36" s="53">
        <f t="shared" si="14"/>
        <v>3797</v>
      </c>
      <c r="P36" s="53">
        <f t="shared" si="14"/>
        <v>3501</v>
      </c>
      <c r="Q36" s="53">
        <f t="shared" si="14"/>
        <v>3489</v>
      </c>
      <c r="R36" s="53">
        <f t="shared" si="14"/>
        <v>3501</v>
      </c>
      <c r="S36" s="44"/>
    </row>
    <row r="37" spans="1:36">
      <c r="A37" s="168" t="s">
        <v>349</v>
      </c>
      <c r="B37" s="18">
        <v>309</v>
      </c>
      <c r="C37" s="173">
        <v>341</v>
      </c>
      <c r="D37" s="173">
        <v>400</v>
      </c>
      <c r="E37" s="173">
        <v>392</v>
      </c>
      <c r="F37" s="18">
        <v>331</v>
      </c>
      <c r="G37" s="18">
        <v>315</v>
      </c>
      <c r="H37" s="18">
        <v>362</v>
      </c>
      <c r="I37" s="18">
        <v>343</v>
      </c>
      <c r="J37" s="51">
        <v>358</v>
      </c>
      <c r="K37" s="52">
        <v>288</v>
      </c>
      <c r="L37" s="52">
        <v>322</v>
      </c>
      <c r="M37" s="52">
        <v>179</v>
      </c>
      <c r="N37" s="52">
        <v>132</v>
      </c>
      <c r="O37" s="52">
        <v>83</v>
      </c>
      <c r="P37" s="52">
        <v>65</v>
      </c>
      <c r="Q37" s="52">
        <v>40</v>
      </c>
      <c r="R37" s="52">
        <v>33</v>
      </c>
      <c r="S37" s="44"/>
    </row>
    <row r="38" spans="1:36">
      <c r="A38" s="168" t="s">
        <v>350</v>
      </c>
      <c r="B38" s="18">
        <v>7857</v>
      </c>
      <c r="C38" s="173">
        <v>7701</v>
      </c>
      <c r="D38" s="173">
        <v>7636</v>
      </c>
      <c r="E38" s="173">
        <v>7524</v>
      </c>
      <c r="F38" s="18">
        <v>7309</v>
      </c>
      <c r="G38" s="18">
        <v>7113</v>
      </c>
      <c r="H38" s="18">
        <v>6915</v>
      </c>
      <c r="I38" s="18">
        <v>6803</v>
      </c>
      <c r="J38" s="51">
        <v>6606</v>
      </c>
      <c r="K38" s="52">
        <v>6092</v>
      </c>
      <c r="L38" s="52">
        <v>4937</v>
      </c>
      <c r="M38" s="51">
        <v>4060</v>
      </c>
      <c r="N38" s="51">
        <v>3415</v>
      </c>
      <c r="O38" s="51">
        <v>3054</v>
      </c>
      <c r="P38" s="51">
        <v>2810</v>
      </c>
      <c r="Q38" s="51">
        <v>2822</v>
      </c>
      <c r="R38" s="51">
        <v>2865</v>
      </c>
      <c r="S38" s="44"/>
    </row>
    <row r="39" spans="1:36">
      <c r="A39" s="168" t="s">
        <v>238</v>
      </c>
      <c r="B39" s="18">
        <v>2</v>
      </c>
      <c r="C39" s="173">
        <v>2</v>
      </c>
      <c r="D39" s="173">
        <v>2</v>
      </c>
      <c r="E39" s="173">
        <v>4</v>
      </c>
      <c r="F39" s="18">
        <v>4</v>
      </c>
      <c r="G39" s="18">
        <v>4</v>
      </c>
      <c r="H39" s="18">
        <v>5</v>
      </c>
      <c r="I39" s="18">
        <v>5</v>
      </c>
      <c r="J39" s="51">
        <v>5</v>
      </c>
      <c r="K39" s="52">
        <v>6</v>
      </c>
      <c r="L39" s="52">
        <v>6</v>
      </c>
      <c r="M39" s="52">
        <v>6</v>
      </c>
      <c r="N39" s="52">
        <v>4</v>
      </c>
      <c r="O39" s="52">
        <v>4</v>
      </c>
      <c r="P39" s="52">
        <v>1</v>
      </c>
      <c r="Q39" s="52">
        <v>2</v>
      </c>
      <c r="R39" s="52">
        <v>3</v>
      </c>
      <c r="S39" s="44"/>
    </row>
    <row r="40" spans="1:36" ht="10.199999999999999" customHeight="1">
      <c r="A40" s="168" t="s">
        <v>234</v>
      </c>
      <c r="B40" s="18">
        <v>1</v>
      </c>
      <c r="C40" s="173">
        <v>1</v>
      </c>
      <c r="D40" s="173">
        <v>1</v>
      </c>
      <c r="E40" s="173">
        <v>2</v>
      </c>
      <c r="F40" s="18">
        <v>1</v>
      </c>
      <c r="G40" s="18">
        <v>2</v>
      </c>
      <c r="H40" s="18">
        <v>3</v>
      </c>
      <c r="I40" s="18">
        <v>2</v>
      </c>
      <c r="J40" s="51">
        <v>3</v>
      </c>
      <c r="K40" s="52">
        <v>2</v>
      </c>
      <c r="L40" s="52">
        <v>1</v>
      </c>
      <c r="M40" s="52">
        <v>1</v>
      </c>
      <c r="N40" s="52">
        <v>2</v>
      </c>
      <c r="O40" s="52">
        <v>3</v>
      </c>
      <c r="P40" s="52">
        <v>6</v>
      </c>
      <c r="Q40" s="52">
        <v>7</v>
      </c>
      <c r="R40" s="52">
        <v>5</v>
      </c>
      <c r="S40" s="44"/>
    </row>
    <row r="41" spans="1:36" ht="10.199999999999999" customHeight="1">
      <c r="A41" s="169" t="s">
        <v>235</v>
      </c>
      <c r="B41" s="18">
        <v>7</v>
      </c>
      <c r="C41" s="173">
        <v>4</v>
      </c>
      <c r="D41" s="173">
        <v>3</v>
      </c>
      <c r="E41" s="173">
        <v>2</v>
      </c>
      <c r="F41" s="18">
        <v>2</v>
      </c>
      <c r="G41" s="18">
        <v>2</v>
      </c>
      <c r="H41" s="18">
        <v>1</v>
      </c>
      <c r="I41" s="18">
        <v>2</v>
      </c>
      <c r="J41" s="51">
        <v>2</v>
      </c>
      <c r="K41" s="52">
        <v>2</v>
      </c>
      <c r="L41" s="52">
        <v>1</v>
      </c>
      <c r="M41" s="52">
        <v>1</v>
      </c>
      <c r="N41" s="52">
        <v>1</v>
      </c>
      <c r="O41" s="52">
        <v>1</v>
      </c>
      <c r="P41" s="52">
        <v>1</v>
      </c>
      <c r="Q41" s="52">
        <v>1</v>
      </c>
      <c r="R41" s="52">
        <v>1</v>
      </c>
      <c r="S41" s="44"/>
    </row>
    <row r="42" spans="1:36" s="48" customFormat="1">
      <c r="A42" s="168" t="s">
        <v>348</v>
      </c>
      <c r="B42" s="18">
        <v>1823</v>
      </c>
      <c r="C42" s="173">
        <v>1824</v>
      </c>
      <c r="D42" s="173">
        <v>1806</v>
      </c>
      <c r="E42" s="173">
        <v>1704</v>
      </c>
      <c r="F42" s="18">
        <v>1541</v>
      </c>
      <c r="G42" s="18">
        <v>1420</v>
      </c>
      <c r="H42" s="18">
        <v>1242</v>
      </c>
      <c r="I42" s="18">
        <v>1132</v>
      </c>
      <c r="J42" s="51">
        <v>1053</v>
      </c>
      <c r="K42" s="52">
        <v>919</v>
      </c>
      <c r="L42" s="52">
        <v>823</v>
      </c>
      <c r="M42" s="51">
        <v>759</v>
      </c>
      <c r="N42" s="51">
        <v>664</v>
      </c>
      <c r="O42" s="51">
        <v>651</v>
      </c>
      <c r="P42" s="51">
        <v>617</v>
      </c>
      <c r="Q42" s="51">
        <v>615</v>
      </c>
      <c r="R42" s="51">
        <v>592</v>
      </c>
      <c r="S42" s="49"/>
      <c r="T42" s="7"/>
    </row>
    <row r="43" spans="1:36">
      <c r="A43" s="187" t="s">
        <v>233</v>
      </c>
      <c r="B43" s="16">
        <v>2</v>
      </c>
      <c r="C43" s="16">
        <v>1</v>
      </c>
      <c r="D43" s="16">
        <v>1</v>
      </c>
      <c r="E43" s="16">
        <v>1</v>
      </c>
      <c r="F43" s="16">
        <v>1</v>
      </c>
      <c r="G43" s="16">
        <v>1</v>
      </c>
      <c r="H43" s="16">
        <v>1</v>
      </c>
      <c r="I43" s="16">
        <v>1</v>
      </c>
      <c r="J43" s="50">
        <v>1</v>
      </c>
      <c r="K43" s="50">
        <v>1</v>
      </c>
      <c r="L43" s="50">
        <v>1</v>
      </c>
      <c r="M43" s="50">
        <v>1</v>
      </c>
      <c r="N43" s="50">
        <v>1</v>
      </c>
      <c r="O43" s="50">
        <v>1</v>
      </c>
      <c r="P43" s="50">
        <v>1</v>
      </c>
      <c r="Q43" s="50">
        <v>2</v>
      </c>
      <c r="R43" s="50">
        <v>2</v>
      </c>
      <c r="S43" s="40"/>
    </row>
    <row r="45" spans="1:36">
      <c r="A45" s="11" t="s">
        <v>153</v>
      </c>
      <c r="B45" s="11"/>
      <c r="C45" s="11"/>
      <c r="D45" s="11"/>
      <c r="E45" s="11"/>
      <c r="F45" s="11"/>
      <c r="G45" s="11"/>
      <c r="H45" s="11"/>
      <c r="I45" s="11"/>
      <c r="J45" s="11"/>
      <c r="K45" s="11"/>
      <c r="L45" s="46"/>
      <c r="M45" s="46"/>
      <c r="N45" s="47"/>
      <c r="O45" s="46"/>
      <c r="P45" s="47"/>
      <c r="Q45" s="46"/>
      <c r="R45" s="46"/>
    </row>
    <row r="46" spans="1:36">
      <c r="A46" s="11" t="s">
        <v>156</v>
      </c>
      <c r="B46" s="11"/>
      <c r="C46" s="11"/>
      <c r="D46" s="11"/>
      <c r="E46" s="11"/>
      <c r="F46" s="11"/>
      <c r="G46" s="11"/>
      <c r="H46" s="11"/>
      <c r="I46" s="11"/>
      <c r="J46" s="11"/>
      <c r="K46" s="11"/>
      <c r="L46" s="46"/>
      <c r="M46" s="46"/>
      <c r="N46" s="47"/>
      <c r="O46" s="46"/>
      <c r="P46" s="47"/>
      <c r="Q46" s="46"/>
      <c r="R46" s="46"/>
    </row>
    <row r="47" spans="1:36" s="48" customFormat="1">
      <c r="A47" s="11" t="s">
        <v>155</v>
      </c>
      <c r="B47" s="11"/>
      <c r="C47" s="11"/>
      <c r="D47" s="11"/>
      <c r="E47" s="11"/>
      <c r="F47" s="11"/>
      <c r="G47" s="11"/>
      <c r="H47" s="11"/>
      <c r="I47" s="11"/>
      <c r="J47" s="11"/>
      <c r="K47" s="11"/>
      <c r="L47" s="46"/>
      <c r="M47" s="46"/>
      <c r="N47" s="47"/>
      <c r="O47" s="46"/>
      <c r="P47" s="47"/>
      <c r="Q47" s="46"/>
      <c r="R47" s="46"/>
      <c r="S47" s="7"/>
      <c r="T47" s="7"/>
    </row>
    <row r="48" spans="1:36" s="45" customFormat="1">
      <c r="A48" s="11" t="s">
        <v>154</v>
      </c>
      <c r="B48" s="11"/>
      <c r="C48" s="11"/>
      <c r="D48" s="11"/>
      <c r="E48" s="11"/>
      <c r="F48" s="11"/>
      <c r="G48" s="11"/>
      <c r="H48" s="11"/>
      <c r="I48" s="11"/>
      <c r="J48" s="11"/>
      <c r="K48" s="11"/>
      <c r="L48" s="46"/>
      <c r="M48" s="46"/>
      <c r="N48" s="47"/>
      <c r="O48" s="46"/>
      <c r="P48" s="47"/>
      <c r="Q48" s="46"/>
      <c r="R48" s="46"/>
      <c r="S48" s="7"/>
      <c r="T48" s="7"/>
    </row>
    <row r="56" spans="1:20" ht="12.75" customHeight="1"/>
    <row r="57" spans="1:20" s="4" customFormat="1">
      <c r="A57" s="43"/>
      <c r="B57" s="43"/>
      <c r="C57" s="43"/>
      <c r="D57" s="43"/>
      <c r="E57" s="43"/>
      <c r="F57" s="43"/>
      <c r="G57" s="43"/>
      <c r="H57" s="43"/>
      <c r="I57" s="43"/>
      <c r="J57" s="43"/>
      <c r="K57" s="43"/>
      <c r="L57" s="40"/>
      <c r="M57" s="42"/>
      <c r="N57" s="42"/>
      <c r="O57" s="42"/>
      <c r="P57" s="42"/>
      <c r="Q57" s="41"/>
      <c r="R57" s="41"/>
      <c r="S57" s="7"/>
      <c r="T57" s="7"/>
    </row>
    <row r="58" spans="1:20" s="4" customFormat="1">
      <c r="A58" s="43"/>
      <c r="B58" s="43"/>
      <c r="C58" s="43"/>
      <c r="D58" s="43"/>
      <c r="E58" s="43"/>
      <c r="F58" s="43"/>
      <c r="G58" s="43"/>
      <c r="H58" s="43"/>
      <c r="I58" s="43"/>
      <c r="J58" s="43"/>
      <c r="K58" s="43"/>
      <c r="L58" s="40"/>
      <c r="M58" s="42"/>
      <c r="N58" s="42"/>
      <c r="O58" s="42"/>
      <c r="P58" s="42"/>
      <c r="Q58" s="41"/>
      <c r="R58" s="41"/>
      <c r="S58" s="7"/>
      <c r="T58" s="7"/>
    </row>
    <row r="59" spans="1:20" s="4" customFormat="1">
      <c r="A59" s="43"/>
      <c r="B59" s="43"/>
      <c r="C59" s="43"/>
      <c r="D59" s="43"/>
      <c r="E59" s="43"/>
      <c r="F59" s="43"/>
      <c r="G59" s="43"/>
      <c r="H59" s="43"/>
      <c r="I59" s="43"/>
      <c r="J59" s="43"/>
      <c r="K59" s="43"/>
      <c r="L59" s="40"/>
      <c r="M59" s="42"/>
      <c r="N59" s="42"/>
      <c r="O59" s="42"/>
      <c r="P59" s="42"/>
      <c r="Q59" s="41"/>
      <c r="R59" s="41"/>
      <c r="S59" s="7"/>
      <c r="T59" s="7"/>
    </row>
    <row r="60" spans="1:20" s="4" customFormat="1">
      <c r="A60" s="43"/>
      <c r="B60" s="43"/>
      <c r="C60" s="43"/>
      <c r="D60" s="43"/>
      <c r="E60" s="43"/>
      <c r="F60" s="43"/>
      <c r="G60" s="43"/>
      <c r="H60" s="43"/>
      <c r="I60" s="43"/>
      <c r="J60" s="43"/>
      <c r="K60" s="43"/>
      <c r="L60" s="40"/>
      <c r="M60" s="42"/>
      <c r="N60" s="42"/>
      <c r="O60" s="42"/>
      <c r="P60" s="42"/>
      <c r="Q60" s="41"/>
      <c r="R60" s="41"/>
      <c r="S60" s="7"/>
      <c r="T60" s="7"/>
    </row>
  </sheetData>
  <pageMargins left="0.5" right="0.17" top="1" bottom="0.17" header="0.37" footer="0.25"/>
  <pageSetup firstPageNumber="15" fitToHeight="2" orientation="portrait" useFirstPageNumber="1" r:id="rId1"/>
  <headerFooter alignWithMargins="0">
    <oddFooter>&amp;C&amp;P of 31</oddFooter>
  </headerFooter>
  <ignoredErrors>
    <ignoredError sqref="C3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election activeCell="H1" sqref="H1"/>
    </sheetView>
  </sheetViews>
  <sheetFormatPr defaultColWidth="9.33203125" defaultRowHeight="13.2"/>
  <cols>
    <col min="1" max="1" width="9.33203125" style="65"/>
    <col min="2" max="2" width="14.109375" style="65" customWidth="1"/>
    <col min="3" max="3" width="13.44140625" style="66" customWidth="1"/>
    <col min="4" max="4" width="14.44140625" style="66" customWidth="1"/>
    <col min="5" max="5" width="14.44140625" style="65" customWidth="1"/>
    <col min="6" max="16384" width="9.33203125" style="65"/>
  </cols>
  <sheetData>
    <row r="1" spans="1:6">
      <c r="A1" s="199" t="s">
        <v>7</v>
      </c>
      <c r="B1" s="200"/>
      <c r="C1" s="201"/>
      <c r="D1" s="201"/>
      <c r="E1" s="202"/>
      <c r="F1" s="67"/>
    </row>
    <row r="2" spans="1:6">
      <c r="A2" s="199"/>
      <c r="B2" s="202"/>
      <c r="C2" s="201"/>
      <c r="D2" s="201"/>
      <c r="E2" s="202"/>
      <c r="F2" s="69"/>
    </row>
    <row r="3" spans="1:6">
      <c r="A3" s="203" t="s">
        <v>27</v>
      </c>
      <c r="B3" s="204"/>
      <c r="C3" s="205"/>
      <c r="D3" s="204"/>
      <c r="E3" s="206"/>
      <c r="F3" s="71"/>
    </row>
    <row r="4" spans="1:6" ht="13.5" customHeight="1">
      <c r="A4" s="207" t="s">
        <v>26</v>
      </c>
      <c r="B4" s="204"/>
      <c r="C4" s="205"/>
      <c r="D4" s="204"/>
      <c r="E4" s="208"/>
      <c r="F4" s="71"/>
    </row>
    <row r="5" spans="1:6">
      <c r="A5" s="209" t="s">
        <v>123</v>
      </c>
      <c r="B5" s="204"/>
      <c r="C5" s="205"/>
      <c r="D5" s="204"/>
      <c r="E5" s="208"/>
      <c r="F5" s="71"/>
    </row>
    <row r="6" spans="1:6">
      <c r="A6" s="199"/>
      <c r="B6" s="200"/>
      <c r="C6" s="201"/>
      <c r="D6" s="201"/>
      <c r="E6" s="200"/>
      <c r="F6" s="69"/>
    </row>
    <row r="7" spans="1:6">
      <c r="A7" s="199"/>
      <c r="B7" s="200"/>
      <c r="C7" s="201"/>
      <c r="D7" s="201"/>
      <c r="E7" s="210"/>
      <c r="F7" s="70"/>
    </row>
    <row r="8" spans="1:6">
      <c r="A8" s="199"/>
      <c r="B8" s="211"/>
      <c r="C8" s="212"/>
      <c r="D8" s="213" t="s">
        <v>25</v>
      </c>
      <c r="E8" s="214"/>
      <c r="F8" s="70"/>
    </row>
    <row r="9" spans="1:6" ht="30" customHeight="1">
      <c r="A9" s="199"/>
      <c r="B9" s="215" t="s">
        <v>162</v>
      </c>
      <c r="C9" s="216" t="s">
        <v>163</v>
      </c>
      <c r="D9" s="217" t="s">
        <v>23</v>
      </c>
      <c r="E9" s="218" t="s">
        <v>164</v>
      </c>
      <c r="F9" s="70"/>
    </row>
    <row r="10" spans="1:6" ht="24.75" customHeight="1">
      <c r="A10" s="199"/>
      <c r="B10" s="219">
        <v>2017</v>
      </c>
      <c r="C10" s="220">
        <v>453935</v>
      </c>
      <c r="D10" s="220">
        <v>306652</v>
      </c>
      <c r="E10" s="221">
        <f t="shared" ref="E10:E15" si="0">D10/C10</f>
        <v>0.67554165243922593</v>
      </c>
      <c r="F10" s="70"/>
    </row>
    <row r="11" spans="1:6" ht="12.75" customHeight="1">
      <c r="A11" s="199"/>
      <c r="B11" s="219">
        <v>2016</v>
      </c>
      <c r="C11" s="237">
        <v>449797</v>
      </c>
      <c r="D11" s="237">
        <v>302572</v>
      </c>
      <c r="E11" s="238">
        <f t="shared" si="0"/>
        <v>0.67268567820594627</v>
      </c>
      <c r="F11" s="70"/>
    </row>
    <row r="12" spans="1:6" ht="12.75" customHeight="1">
      <c r="A12" s="199"/>
      <c r="B12" s="219">
        <v>2015</v>
      </c>
      <c r="C12" s="220">
        <v>461638</v>
      </c>
      <c r="D12" s="220">
        <v>304329</v>
      </c>
      <c r="E12" s="221">
        <f t="shared" ref="E12" si="1">D12/C12</f>
        <v>0.65923732448368633</v>
      </c>
      <c r="F12" s="70"/>
    </row>
    <row r="13" spans="1:6" ht="12.75" customHeight="1">
      <c r="A13" s="199"/>
      <c r="B13" s="219">
        <v>2014</v>
      </c>
      <c r="C13" s="220">
        <v>467576</v>
      </c>
      <c r="D13" s="220">
        <v>306066</v>
      </c>
      <c r="E13" s="221">
        <f t="shared" si="0"/>
        <v>0.65458021797525967</v>
      </c>
      <c r="F13" s="70"/>
    </row>
    <row r="14" spans="1:6" ht="12.75" customHeight="1">
      <c r="A14" s="199"/>
      <c r="B14" s="219">
        <v>2013</v>
      </c>
      <c r="C14" s="220">
        <v>473739</v>
      </c>
      <c r="D14" s="220">
        <v>307120</v>
      </c>
      <c r="E14" s="221">
        <f t="shared" si="0"/>
        <v>0.64828945896369095</v>
      </c>
      <c r="F14" s="70"/>
    </row>
    <row r="15" spans="1:6">
      <c r="A15" s="199"/>
      <c r="B15" s="219">
        <v>2012</v>
      </c>
      <c r="C15" s="220">
        <v>485919</v>
      </c>
      <c r="D15" s="220">
        <v>311952</v>
      </c>
      <c r="E15" s="221">
        <f t="shared" si="0"/>
        <v>0.64198354046662098</v>
      </c>
      <c r="F15" s="70"/>
    </row>
    <row r="16" spans="1:6">
      <c r="A16" s="199"/>
      <c r="B16" s="219">
        <v>2011</v>
      </c>
      <c r="C16" s="220">
        <v>494178</v>
      </c>
      <c r="D16" s="220">
        <v>314122</v>
      </c>
      <c r="E16" s="221">
        <f t="shared" ref="E16:E26" si="2">D16/C16</f>
        <v>0.63564545568600783</v>
      </c>
      <c r="F16" s="70"/>
    </row>
    <row r="17" spans="1:7">
      <c r="A17" s="199"/>
      <c r="B17" s="219">
        <v>2010</v>
      </c>
      <c r="C17" s="220">
        <v>504575</v>
      </c>
      <c r="D17" s="220">
        <v>318001</v>
      </c>
      <c r="E17" s="221">
        <f t="shared" si="2"/>
        <v>0.63023534657880398</v>
      </c>
      <c r="F17" s="70"/>
    </row>
    <row r="18" spans="1:7">
      <c r="A18" s="199"/>
      <c r="B18" s="219">
        <v>2009</v>
      </c>
      <c r="C18" s="220">
        <v>518523</v>
      </c>
      <c r="D18" s="222">
        <v>323495</v>
      </c>
      <c r="E18" s="221">
        <f t="shared" si="2"/>
        <v>0.62387782219882237</v>
      </c>
      <c r="F18" s="70"/>
      <c r="G18" s="144"/>
    </row>
    <row r="19" spans="1:7">
      <c r="A19" s="199"/>
      <c r="B19" s="219">
        <v>2008</v>
      </c>
      <c r="C19" s="220">
        <v>529882</v>
      </c>
      <c r="D19" s="222">
        <v>325247</v>
      </c>
      <c r="E19" s="221">
        <f t="shared" si="2"/>
        <v>0.61381024454501187</v>
      </c>
      <c r="F19" s="70"/>
    </row>
    <row r="20" spans="1:7" ht="14.25" customHeight="1">
      <c r="A20" s="199"/>
      <c r="B20" s="219">
        <v>2007</v>
      </c>
      <c r="C20" s="220">
        <v>503740</v>
      </c>
      <c r="D20" s="222">
        <v>309865</v>
      </c>
      <c r="E20" s="221">
        <f t="shared" si="2"/>
        <v>0.61512883630444282</v>
      </c>
      <c r="F20" s="70"/>
    </row>
    <row r="21" spans="1:7">
      <c r="A21" s="199"/>
      <c r="B21" s="219">
        <v>2006</v>
      </c>
      <c r="C21" s="220">
        <v>511065</v>
      </c>
      <c r="D21" s="222">
        <v>309333</v>
      </c>
      <c r="E21" s="221">
        <f t="shared" si="2"/>
        <v>0.60527134513222391</v>
      </c>
      <c r="F21" s="70"/>
    </row>
    <row r="22" spans="1:7">
      <c r="A22" s="199"/>
      <c r="B22" s="219">
        <v>2005</v>
      </c>
      <c r="C22" s="220">
        <v>522112</v>
      </c>
      <c r="D22" s="222">
        <v>311828</v>
      </c>
      <c r="E22" s="221">
        <f t="shared" si="2"/>
        <v>0.59724350330963472</v>
      </c>
      <c r="F22" s="70"/>
    </row>
    <row r="23" spans="1:7">
      <c r="A23" s="199"/>
      <c r="B23" s="219">
        <v>2004</v>
      </c>
      <c r="C23" s="220">
        <v>530432</v>
      </c>
      <c r="D23" s="222">
        <v>313545</v>
      </c>
      <c r="E23" s="221">
        <f t="shared" si="2"/>
        <v>0.59111252714768336</v>
      </c>
      <c r="F23" s="70"/>
    </row>
    <row r="24" spans="1:7" ht="24" customHeight="1">
      <c r="A24" s="199"/>
      <c r="B24" s="223">
        <v>2003</v>
      </c>
      <c r="C24" s="224">
        <v>537405</v>
      </c>
      <c r="D24" s="225">
        <v>315413</v>
      </c>
      <c r="E24" s="226">
        <f t="shared" si="2"/>
        <v>0.58691861817437496</v>
      </c>
      <c r="F24" s="70"/>
    </row>
    <row r="25" spans="1:7" ht="15" hidden="1" customHeight="1">
      <c r="A25" s="199"/>
      <c r="B25" s="223">
        <v>2002</v>
      </c>
      <c r="C25" s="224">
        <v>545434</v>
      </c>
      <c r="D25" s="225">
        <v>317389</v>
      </c>
      <c r="E25" s="226">
        <f t="shared" si="2"/>
        <v>0.58190175163264479</v>
      </c>
      <c r="F25" s="70"/>
    </row>
    <row r="26" spans="1:7" hidden="1">
      <c r="A26" s="199"/>
      <c r="B26" s="227">
        <v>2001</v>
      </c>
      <c r="C26" s="228">
        <v>525210</v>
      </c>
      <c r="D26" s="229">
        <v>315276</v>
      </c>
      <c r="E26" s="230">
        <f t="shared" si="2"/>
        <v>0.60028560004569598</v>
      </c>
      <c r="F26" s="70"/>
    </row>
    <row r="27" spans="1:7">
      <c r="A27" s="199"/>
      <c r="B27" s="231"/>
      <c r="C27" s="201"/>
      <c r="D27" s="201"/>
      <c r="E27" s="202"/>
      <c r="F27" s="69"/>
    </row>
    <row r="28" spans="1:7">
      <c r="A28" s="199"/>
      <c r="B28" s="232" t="s">
        <v>22</v>
      </c>
      <c r="C28" s="201"/>
      <c r="D28" s="201"/>
      <c r="E28" s="202"/>
      <c r="F28" s="69"/>
    </row>
    <row r="29" spans="1:7">
      <c r="B29" s="67"/>
      <c r="C29" s="68"/>
      <c r="D29" s="68"/>
      <c r="E29" s="67"/>
      <c r="F29" s="67"/>
    </row>
  </sheetData>
  <pageMargins left="0.75" right="0.75" top="1" bottom="1" header="0.5" footer="0.5"/>
  <pageSetup firstPageNumber="16" orientation="portrait" useFirstPageNumber="1" horizontalDpi="4294967292" verticalDpi="4294967292" r:id="rId1"/>
  <headerFooter alignWithMargins="0">
    <oddFooter>&amp;C&amp;8&amp;P of 31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showGridLines="0" zoomScaleNormal="100" workbookViewId="0">
      <selection activeCell="L1" sqref="L1"/>
    </sheetView>
  </sheetViews>
  <sheetFormatPr defaultColWidth="9.33203125" defaultRowHeight="13.2"/>
  <cols>
    <col min="1" max="1" width="11.21875" style="516" customWidth="1"/>
    <col min="2" max="3" width="9.77734375" style="516" customWidth="1"/>
    <col min="4" max="4" width="7.88671875" style="516" customWidth="1"/>
    <col min="5" max="5" width="7.77734375" style="516" customWidth="1"/>
    <col min="6" max="6" width="9.109375" style="516" customWidth="1"/>
    <col min="7" max="7" width="12.77734375" style="516" customWidth="1"/>
    <col min="8" max="8" width="11.77734375" style="516" customWidth="1"/>
    <col min="9" max="9" width="11.33203125" style="516" customWidth="1"/>
    <col min="10" max="255" width="9.77734375" style="516" customWidth="1"/>
    <col min="256" max="16384" width="9.33203125" style="516"/>
  </cols>
  <sheetData>
    <row r="1" spans="1:10">
      <c r="A1" s="548" t="s">
        <v>585</v>
      </c>
      <c r="B1" s="545"/>
      <c r="C1" s="545"/>
      <c r="D1" s="545"/>
      <c r="E1" s="545"/>
      <c r="F1" s="545"/>
      <c r="G1" s="545"/>
      <c r="H1" s="546"/>
      <c r="I1" s="546"/>
      <c r="J1" s="545"/>
    </row>
    <row r="2" spans="1:10" ht="13.5" customHeight="1">
      <c r="A2" s="548" t="s">
        <v>48</v>
      </c>
      <c r="B2" s="545"/>
      <c r="C2" s="545"/>
      <c r="D2" s="545"/>
      <c r="E2" s="545"/>
      <c r="F2" s="545"/>
      <c r="G2" s="545"/>
      <c r="H2" s="546"/>
      <c r="I2" s="546"/>
      <c r="J2" s="545"/>
    </row>
    <row r="3" spans="1:10" ht="13.5" customHeight="1">
      <c r="A3" s="548" t="s">
        <v>584</v>
      </c>
      <c r="B3" s="545"/>
      <c r="C3" s="545"/>
      <c r="D3" s="545"/>
      <c r="E3" s="545"/>
      <c r="F3" s="545"/>
      <c r="G3" s="545"/>
      <c r="H3" s="546"/>
      <c r="I3" s="546"/>
      <c r="J3" s="545"/>
    </row>
    <row r="4" spans="1:10">
      <c r="A4" s="547" t="s">
        <v>583</v>
      </c>
      <c r="B4" s="545"/>
      <c r="C4" s="545"/>
      <c r="D4" s="545"/>
      <c r="E4" s="545"/>
      <c r="F4" s="545"/>
      <c r="G4" s="545"/>
      <c r="H4" s="546"/>
      <c r="I4" s="546"/>
      <c r="J4" s="545"/>
    </row>
    <row r="5" spans="1:10">
      <c r="A5" s="524"/>
      <c r="B5" s="524"/>
      <c r="C5" s="524"/>
      <c r="D5" s="524"/>
      <c r="E5" s="544"/>
      <c r="F5" s="524"/>
      <c r="G5" s="524"/>
      <c r="H5" s="543"/>
      <c r="I5" s="543"/>
      <c r="J5" s="524"/>
    </row>
    <row r="6" spans="1:10" ht="44.25" customHeight="1">
      <c r="A6" s="538"/>
      <c r="B6" s="542" t="s">
        <v>582</v>
      </c>
      <c r="C6" s="541"/>
      <c r="D6" s="541"/>
      <c r="E6" s="541"/>
      <c r="F6" s="541"/>
      <c r="G6" s="541"/>
      <c r="H6" s="540"/>
      <c r="I6" s="539" t="s">
        <v>581</v>
      </c>
      <c r="J6" s="538"/>
    </row>
    <row r="7" spans="1:10" ht="36.75" customHeight="1">
      <c r="A7" s="537" t="s">
        <v>580</v>
      </c>
      <c r="B7" s="536" t="s">
        <v>579</v>
      </c>
      <c r="C7" s="536" t="s">
        <v>578</v>
      </c>
      <c r="D7" s="536" t="s">
        <v>196</v>
      </c>
      <c r="E7" s="535" t="s">
        <v>577</v>
      </c>
      <c r="F7" s="536" t="s">
        <v>77</v>
      </c>
      <c r="G7" s="536" t="s">
        <v>76</v>
      </c>
      <c r="H7" s="535" t="s">
        <v>160</v>
      </c>
      <c r="I7" s="534" t="s">
        <v>576</v>
      </c>
      <c r="J7" s="533" t="s">
        <v>575</v>
      </c>
    </row>
    <row r="8" spans="1:10" s="530" customFormat="1" ht="31.5" customHeight="1">
      <c r="A8" s="532" t="s">
        <v>24</v>
      </c>
      <c r="B8" s="531">
        <f t="shared" ref="B8:B23" si="0">SUM(C8:H8)</f>
        <v>609305</v>
      </c>
      <c r="C8" s="531">
        <f t="shared" ref="C8:J8" si="1">SUM(C9:C23)</f>
        <v>149121</v>
      </c>
      <c r="D8" s="531">
        <f t="shared" si="1"/>
        <v>6097</v>
      </c>
      <c r="E8" s="531">
        <f t="shared" si="1"/>
        <v>157</v>
      </c>
      <c r="F8" s="531">
        <f t="shared" si="1"/>
        <v>174516</v>
      </c>
      <c r="G8" s="531">
        <f t="shared" si="1"/>
        <v>114186</v>
      </c>
      <c r="H8" s="531">
        <f t="shared" si="1"/>
        <v>165228</v>
      </c>
      <c r="I8" s="531">
        <f t="shared" si="1"/>
        <v>106692</v>
      </c>
      <c r="J8" s="531">
        <f t="shared" si="1"/>
        <v>69166</v>
      </c>
    </row>
    <row r="9" spans="1:10">
      <c r="A9" s="529" t="s">
        <v>574</v>
      </c>
      <c r="B9" s="528">
        <f t="shared" si="0"/>
        <v>317</v>
      </c>
      <c r="C9" s="528">
        <v>317</v>
      </c>
      <c r="D9" s="528">
        <v>0</v>
      </c>
      <c r="E9" s="528">
        <v>0</v>
      </c>
      <c r="F9" s="528">
        <v>0</v>
      </c>
      <c r="G9" s="528">
        <v>0</v>
      </c>
      <c r="H9" s="528">
        <v>0</v>
      </c>
      <c r="I9" s="528">
        <v>0</v>
      </c>
      <c r="J9" s="528">
        <v>0</v>
      </c>
    </row>
    <row r="10" spans="1:10">
      <c r="A10" s="529" t="s">
        <v>573</v>
      </c>
      <c r="B10" s="528">
        <f t="shared" si="0"/>
        <v>17350</v>
      </c>
      <c r="C10" s="528">
        <v>13448</v>
      </c>
      <c r="D10" s="528">
        <v>17</v>
      </c>
      <c r="E10" s="528">
        <v>1</v>
      </c>
      <c r="F10" s="528">
        <v>3602</v>
      </c>
      <c r="G10" s="528">
        <v>282</v>
      </c>
      <c r="H10" s="528">
        <v>0</v>
      </c>
      <c r="I10" s="528">
        <v>63</v>
      </c>
      <c r="J10" s="528">
        <v>990</v>
      </c>
    </row>
    <row r="11" spans="1:10">
      <c r="A11" s="529" t="s">
        <v>572</v>
      </c>
      <c r="B11" s="528">
        <f t="shared" si="0"/>
        <v>61034</v>
      </c>
      <c r="C11" s="528">
        <v>34107</v>
      </c>
      <c r="D11" s="528">
        <v>116</v>
      </c>
      <c r="E11" s="528">
        <v>12</v>
      </c>
      <c r="F11" s="528">
        <v>15035</v>
      </c>
      <c r="G11" s="528">
        <v>10862</v>
      </c>
      <c r="H11" s="528">
        <v>902</v>
      </c>
      <c r="I11" s="528">
        <v>4144</v>
      </c>
      <c r="J11" s="528">
        <v>5087</v>
      </c>
    </row>
    <row r="12" spans="1:10">
      <c r="A12" s="529" t="s">
        <v>571</v>
      </c>
      <c r="B12" s="528">
        <f t="shared" si="0"/>
        <v>67901</v>
      </c>
      <c r="C12" s="528">
        <v>31366</v>
      </c>
      <c r="D12" s="528">
        <v>175</v>
      </c>
      <c r="E12" s="528">
        <v>22</v>
      </c>
      <c r="F12" s="528">
        <v>13250</v>
      </c>
      <c r="G12" s="528">
        <v>17597</v>
      </c>
      <c r="H12" s="528">
        <v>5491</v>
      </c>
      <c r="I12" s="528">
        <v>8037</v>
      </c>
      <c r="J12" s="528">
        <v>8591</v>
      </c>
    </row>
    <row r="13" spans="1:10">
      <c r="A13" s="529" t="s">
        <v>570</v>
      </c>
      <c r="B13" s="528">
        <f t="shared" si="0"/>
        <v>57885</v>
      </c>
      <c r="C13" s="528">
        <v>20867</v>
      </c>
      <c r="D13" s="528">
        <v>265</v>
      </c>
      <c r="E13" s="528">
        <v>12</v>
      </c>
      <c r="F13" s="528">
        <v>12980</v>
      </c>
      <c r="G13" s="528">
        <v>12078</v>
      </c>
      <c r="H13" s="528">
        <v>11683</v>
      </c>
      <c r="I13" s="528">
        <v>11755</v>
      </c>
      <c r="J13" s="528">
        <v>9743</v>
      </c>
    </row>
    <row r="14" spans="1:10">
      <c r="A14" s="529" t="s">
        <v>569</v>
      </c>
      <c r="B14" s="528">
        <f t="shared" si="0"/>
        <v>53294</v>
      </c>
      <c r="C14" s="528">
        <v>14666</v>
      </c>
      <c r="D14" s="528">
        <v>258</v>
      </c>
      <c r="E14" s="528">
        <v>7</v>
      </c>
      <c r="F14" s="528">
        <v>12282</v>
      </c>
      <c r="G14" s="528">
        <v>9397</v>
      </c>
      <c r="H14" s="528">
        <v>16684</v>
      </c>
      <c r="I14" s="528">
        <v>12480</v>
      </c>
      <c r="J14" s="528">
        <v>8964</v>
      </c>
    </row>
    <row r="15" spans="1:10">
      <c r="A15" s="529" t="s">
        <v>568</v>
      </c>
      <c r="B15" s="528">
        <f t="shared" si="0"/>
        <v>46771</v>
      </c>
      <c r="C15" s="528">
        <v>8664</v>
      </c>
      <c r="D15" s="528">
        <v>283</v>
      </c>
      <c r="E15" s="528">
        <v>11</v>
      </c>
      <c r="F15" s="528">
        <v>12062</v>
      </c>
      <c r="G15" s="528">
        <v>7570</v>
      </c>
      <c r="H15" s="528">
        <v>18181</v>
      </c>
      <c r="I15" s="528">
        <v>10841</v>
      </c>
      <c r="J15" s="528">
        <v>7598</v>
      </c>
    </row>
    <row r="16" spans="1:10">
      <c r="A16" s="529" t="s">
        <v>567</v>
      </c>
      <c r="B16" s="528">
        <f t="shared" si="0"/>
        <v>49362</v>
      </c>
      <c r="C16" s="528">
        <v>6797</v>
      </c>
      <c r="D16" s="528">
        <v>418</v>
      </c>
      <c r="E16" s="528">
        <v>12</v>
      </c>
      <c r="F16" s="528">
        <v>12747</v>
      </c>
      <c r="G16" s="528">
        <v>7445</v>
      </c>
      <c r="H16" s="528">
        <v>21943</v>
      </c>
      <c r="I16" s="528">
        <v>11695</v>
      </c>
      <c r="J16" s="528">
        <v>7309</v>
      </c>
    </row>
    <row r="17" spans="1:11">
      <c r="A17" s="529" t="s">
        <v>566</v>
      </c>
      <c r="B17" s="528">
        <f t="shared" si="0"/>
        <v>55746</v>
      </c>
      <c r="C17" s="528">
        <v>6082</v>
      </c>
      <c r="D17" s="528">
        <v>655</v>
      </c>
      <c r="E17" s="528">
        <v>12</v>
      </c>
      <c r="F17" s="528">
        <v>15780</v>
      </c>
      <c r="G17" s="528">
        <v>7956</v>
      </c>
      <c r="H17" s="528">
        <v>25261</v>
      </c>
      <c r="I17" s="528">
        <v>10756</v>
      </c>
      <c r="J17" s="528">
        <v>6437</v>
      </c>
    </row>
    <row r="18" spans="1:11">
      <c r="A18" s="529" t="s">
        <v>565</v>
      </c>
      <c r="B18" s="528">
        <f t="shared" si="0"/>
        <v>59930</v>
      </c>
      <c r="C18" s="528">
        <v>5068</v>
      </c>
      <c r="D18" s="528">
        <v>878</v>
      </c>
      <c r="E18" s="528">
        <v>11</v>
      </c>
      <c r="F18" s="528">
        <v>19938</v>
      </c>
      <c r="G18" s="528">
        <v>8799</v>
      </c>
      <c r="H18" s="528">
        <v>25236</v>
      </c>
      <c r="I18" s="528">
        <v>9823</v>
      </c>
      <c r="J18" s="528">
        <v>5603</v>
      </c>
    </row>
    <row r="19" spans="1:11">
      <c r="A19" s="529" t="s">
        <v>564</v>
      </c>
      <c r="B19" s="528">
        <f t="shared" si="0"/>
        <v>54309</v>
      </c>
      <c r="C19" s="528">
        <v>3564</v>
      </c>
      <c r="D19" s="528">
        <v>1064</v>
      </c>
      <c r="E19" s="528">
        <v>20</v>
      </c>
      <c r="F19" s="528">
        <v>21246</v>
      </c>
      <c r="G19" s="528">
        <v>9239</v>
      </c>
      <c r="H19" s="528">
        <v>19176</v>
      </c>
      <c r="I19" s="528">
        <v>8936</v>
      </c>
      <c r="J19" s="528">
        <v>4474</v>
      </c>
    </row>
    <row r="20" spans="1:11">
      <c r="A20" s="529" t="s">
        <v>563</v>
      </c>
      <c r="B20" s="528">
        <f t="shared" si="0"/>
        <v>37879</v>
      </c>
      <c r="C20" s="528">
        <v>2255</v>
      </c>
      <c r="D20" s="528">
        <v>829</v>
      </c>
      <c r="E20" s="528">
        <v>18</v>
      </c>
      <c r="F20" s="528">
        <v>16442</v>
      </c>
      <c r="G20" s="528">
        <v>8317</v>
      </c>
      <c r="H20" s="528">
        <v>10018</v>
      </c>
      <c r="I20" s="528">
        <v>7362</v>
      </c>
      <c r="J20" s="528">
        <v>2614</v>
      </c>
    </row>
    <row r="21" spans="1:11">
      <c r="A21" s="529" t="s">
        <v>562</v>
      </c>
      <c r="B21" s="528">
        <f t="shared" si="0"/>
        <v>26444</v>
      </c>
      <c r="C21" s="528">
        <v>1256</v>
      </c>
      <c r="D21" s="528">
        <v>639</v>
      </c>
      <c r="E21" s="528">
        <v>11</v>
      </c>
      <c r="F21" s="528">
        <v>10899</v>
      </c>
      <c r="G21" s="528">
        <v>7508</v>
      </c>
      <c r="H21" s="528">
        <v>6131</v>
      </c>
      <c r="I21" s="528">
        <v>6026</v>
      </c>
      <c r="J21" s="528">
        <v>1308</v>
      </c>
    </row>
    <row r="22" spans="1:11">
      <c r="A22" s="529" t="s">
        <v>561</v>
      </c>
      <c r="B22" s="528">
        <f t="shared" si="0"/>
        <v>12967</v>
      </c>
      <c r="C22" s="528">
        <v>457</v>
      </c>
      <c r="D22" s="528">
        <v>337</v>
      </c>
      <c r="E22" s="528">
        <v>6</v>
      </c>
      <c r="F22" s="528">
        <v>5226</v>
      </c>
      <c r="G22" s="528">
        <v>4118</v>
      </c>
      <c r="H22" s="528">
        <v>2823</v>
      </c>
      <c r="I22" s="528">
        <v>2952</v>
      </c>
      <c r="J22" s="528">
        <v>347</v>
      </c>
    </row>
    <row r="23" spans="1:11" ht="24.75" customHeight="1">
      <c r="A23" s="527" t="s">
        <v>560</v>
      </c>
      <c r="B23" s="526">
        <f t="shared" si="0"/>
        <v>8116</v>
      </c>
      <c r="C23" s="526">
        <v>207</v>
      </c>
      <c r="D23" s="526">
        <v>163</v>
      </c>
      <c r="E23" s="526">
        <v>2</v>
      </c>
      <c r="F23" s="526">
        <v>3027</v>
      </c>
      <c r="G23" s="526">
        <v>3018</v>
      </c>
      <c r="H23" s="526">
        <v>1699</v>
      </c>
      <c r="I23" s="526">
        <v>1822</v>
      </c>
      <c r="J23" s="526">
        <v>101</v>
      </c>
      <c r="K23" s="525"/>
    </row>
    <row r="24" spans="1:11" ht="12" customHeight="1">
      <c r="A24" s="524"/>
      <c r="B24" s="523"/>
      <c r="C24" s="523"/>
      <c r="D24" s="523"/>
      <c r="E24" s="523"/>
      <c r="F24" s="523"/>
      <c r="G24" s="523"/>
      <c r="H24" s="523"/>
      <c r="I24" s="523"/>
      <c r="J24" s="523"/>
    </row>
    <row r="25" spans="1:11" s="520" customFormat="1">
      <c r="A25" s="522" t="s">
        <v>559</v>
      </c>
      <c r="K25" s="521"/>
    </row>
    <row r="26" spans="1:11" s="520" customFormat="1">
      <c r="A26" s="522" t="s">
        <v>558</v>
      </c>
      <c r="K26" s="521"/>
    </row>
    <row r="27" spans="1:11" s="520" customFormat="1">
      <c r="A27" s="522" t="s">
        <v>557</v>
      </c>
      <c r="K27" s="521"/>
    </row>
    <row r="28" spans="1:11">
      <c r="A28" s="519" t="s">
        <v>556</v>
      </c>
    </row>
    <row r="29" spans="1:11">
      <c r="A29" s="518" t="s">
        <v>555</v>
      </c>
    </row>
    <row r="33" spans="10:11">
      <c r="J33" s="517"/>
      <c r="K33" s="517"/>
    </row>
    <row r="34" spans="10:11">
      <c r="J34" s="517"/>
      <c r="K34" s="517"/>
    </row>
    <row r="55" spans="2:11">
      <c r="J55" s="517"/>
      <c r="K55" s="517"/>
    </row>
    <row r="63" spans="2:11">
      <c r="B63" s="517"/>
      <c r="C63" s="517"/>
      <c r="D63" s="517"/>
      <c r="E63" s="517"/>
      <c r="F63" s="517"/>
      <c r="G63" s="517"/>
      <c r="H63" s="517"/>
      <c r="I63" s="517"/>
    </row>
    <row r="64" spans="2:11">
      <c r="B64" s="517"/>
      <c r="C64" s="517"/>
      <c r="D64" s="517"/>
      <c r="E64" s="517"/>
      <c r="F64" s="517"/>
      <c r="G64" s="517"/>
      <c r="H64" s="517"/>
      <c r="I64" s="517"/>
    </row>
    <row r="66" spans="2:6">
      <c r="B66" s="517"/>
      <c r="C66" s="517"/>
      <c r="D66" s="517"/>
      <c r="F66" s="517"/>
    </row>
    <row r="84" spans="2:9">
      <c r="B84" s="517"/>
      <c r="C84" s="517"/>
      <c r="D84" s="517"/>
      <c r="F84" s="517"/>
    </row>
    <row r="85" spans="2:9">
      <c r="B85" s="517"/>
      <c r="C85" s="517"/>
      <c r="D85" s="517"/>
      <c r="E85" s="517"/>
      <c r="F85" s="517"/>
      <c r="G85" s="517"/>
      <c r="H85" s="517"/>
      <c r="I85" s="517"/>
    </row>
  </sheetData>
  <pageMargins left="0.75" right="0.33" top="1" bottom="1" header="0.5" footer="0.5"/>
  <pageSetup firstPageNumber="17" orientation="portrait" useFirstPageNumber="1" horizontalDpi="4294967292" verticalDpi="4294967292" r:id="rId1"/>
  <headerFooter alignWithMargins="0">
    <oddFooter>&amp;C &amp;P of 31</oddFooter>
  </headerFooter>
  <ignoredErrors>
    <ignoredError sqref="B9:B23"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showGridLines="0" zoomScaleNormal="100" workbookViewId="0">
      <selection activeCell="L1" sqref="L1"/>
    </sheetView>
  </sheetViews>
  <sheetFormatPr defaultColWidth="9.33203125" defaultRowHeight="13.2"/>
  <cols>
    <col min="1" max="1" width="11.21875" style="549" customWidth="1"/>
    <col min="2" max="3" width="9.77734375" style="549" customWidth="1"/>
    <col min="4" max="4" width="8" style="549" customWidth="1"/>
    <col min="5" max="5" width="7.77734375" style="549" customWidth="1"/>
    <col min="6" max="6" width="9.109375" style="549" customWidth="1"/>
    <col min="7" max="7" width="12.77734375" style="549" customWidth="1"/>
    <col min="8" max="8" width="11.77734375" style="549" customWidth="1"/>
    <col min="9" max="9" width="11.33203125" style="549" customWidth="1"/>
    <col min="10" max="255" width="9.77734375" style="549" customWidth="1"/>
    <col min="256" max="16384" width="9.33203125" style="549"/>
  </cols>
  <sheetData>
    <row r="1" spans="1:10">
      <c r="A1" s="547" t="s">
        <v>587</v>
      </c>
      <c r="B1" s="574"/>
      <c r="C1" s="574"/>
      <c r="D1" s="574"/>
      <c r="E1" s="574"/>
      <c r="F1" s="574"/>
      <c r="G1" s="574"/>
      <c r="H1" s="575"/>
      <c r="I1" s="574"/>
      <c r="J1" s="574"/>
    </row>
    <row r="2" spans="1:10" ht="13.5" customHeight="1">
      <c r="A2" s="547" t="s">
        <v>586</v>
      </c>
      <c r="B2" s="574"/>
      <c r="C2" s="574"/>
      <c r="D2" s="574"/>
      <c r="E2" s="574"/>
      <c r="F2" s="574"/>
      <c r="G2" s="574"/>
      <c r="H2" s="575"/>
      <c r="I2" s="574"/>
      <c r="J2" s="574"/>
    </row>
    <row r="3" spans="1:10" ht="13.5" customHeight="1">
      <c r="A3" s="547" t="s">
        <v>584</v>
      </c>
      <c r="B3" s="574"/>
      <c r="C3" s="574"/>
      <c r="D3" s="574"/>
      <c r="E3" s="574"/>
      <c r="F3" s="574"/>
      <c r="G3" s="574"/>
      <c r="H3" s="575"/>
      <c r="I3" s="574"/>
      <c r="J3" s="574"/>
    </row>
    <row r="4" spans="1:10">
      <c r="A4" s="547" t="s">
        <v>583</v>
      </c>
      <c r="B4" s="574"/>
      <c r="C4" s="574"/>
      <c r="D4" s="574"/>
      <c r="E4" s="574"/>
      <c r="F4" s="574"/>
      <c r="G4" s="574"/>
      <c r="H4" s="575"/>
      <c r="I4" s="574"/>
      <c r="J4" s="574"/>
    </row>
    <row r="5" spans="1:10">
      <c r="A5" s="572"/>
      <c r="B5" s="572"/>
      <c r="C5" s="572"/>
      <c r="D5" s="572"/>
      <c r="E5" s="572"/>
      <c r="F5" s="572"/>
      <c r="G5" s="572"/>
      <c r="H5" s="573"/>
      <c r="I5" s="572"/>
      <c r="J5" s="572"/>
    </row>
    <row r="6" spans="1:10" ht="44.25" customHeight="1">
      <c r="A6" s="567"/>
      <c r="B6" s="571" t="s">
        <v>582</v>
      </c>
      <c r="C6" s="570"/>
      <c r="D6" s="570"/>
      <c r="E6" s="570"/>
      <c r="F6" s="570"/>
      <c r="G6" s="570"/>
      <c r="H6" s="569"/>
      <c r="I6" s="568" t="s">
        <v>581</v>
      </c>
      <c r="J6" s="567"/>
    </row>
    <row r="7" spans="1:10" ht="36.75" customHeight="1">
      <c r="A7" s="566" t="s">
        <v>580</v>
      </c>
      <c r="B7" s="565" t="s">
        <v>579</v>
      </c>
      <c r="C7" s="565" t="s">
        <v>578</v>
      </c>
      <c r="D7" s="565" t="s">
        <v>196</v>
      </c>
      <c r="E7" s="564" t="s">
        <v>577</v>
      </c>
      <c r="F7" s="565" t="s">
        <v>77</v>
      </c>
      <c r="G7" s="565" t="s">
        <v>76</v>
      </c>
      <c r="H7" s="564" t="s">
        <v>160</v>
      </c>
      <c r="I7" s="563" t="s">
        <v>576</v>
      </c>
      <c r="J7" s="562" t="s">
        <v>575</v>
      </c>
    </row>
    <row r="8" spans="1:10" ht="32.25" customHeight="1">
      <c r="A8" s="561" t="s">
        <v>24</v>
      </c>
      <c r="B8" s="560">
        <f t="shared" ref="B8:B23" si="0">SUM(C8:H8)</f>
        <v>42694</v>
      </c>
      <c r="C8" s="560">
        <f t="shared" ref="C8:J8" si="1">SUM(C9:C23)</f>
        <v>19219</v>
      </c>
      <c r="D8" s="560">
        <f t="shared" si="1"/>
        <v>229</v>
      </c>
      <c r="E8" s="560">
        <f t="shared" si="1"/>
        <v>14</v>
      </c>
      <c r="F8" s="560">
        <f t="shared" si="1"/>
        <v>9971</v>
      </c>
      <c r="G8" s="560">
        <f t="shared" si="1"/>
        <v>6267</v>
      </c>
      <c r="H8" s="560">
        <f t="shared" si="1"/>
        <v>6994</v>
      </c>
      <c r="I8" s="560">
        <f t="shared" si="1"/>
        <v>7105</v>
      </c>
      <c r="J8" s="560">
        <f t="shared" si="1"/>
        <v>3462</v>
      </c>
    </row>
    <row r="9" spans="1:10">
      <c r="A9" s="559" t="s">
        <v>574</v>
      </c>
      <c r="B9" s="558">
        <f t="shared" si="0"/>
        <v>79</v>
      </c>
      <c r="C9" s="558">
        <v>79</v>
      </c>
      <c r="D9" s="558">
        <v>0</v>
      </c>
      <c r="E9" s="558">
        <v>0</v>
      </c>
      <c r="F9" s="558">
        <v>0</v>
      </c>
      <c r="G9" s="558">
        <v>0</v>
      </c>
      <c r="H9" s="558">
        <v>0</v>
      </c>
      <c r="I9" s="558">
        <v>0</v>
      </c>
      <c r="J9" s="558">
        <v>0</v>
      </c>
    </row>
    <row r="10" spans="1:10">
      <c r="A10" s="559" t="s">
        <v>573</v>
      </c>
      <c r="B10" s="558">
        <f t="shared" si="0"/>
        <v>2631</v>
      </c>
      <c r="C10" s="558">
        <v>2202</v>
      </c>
      <c r="D10" s="558">
        <v>3</v>
      </c>
      <c r="E10" s="558">
        <v>0</v>
      </c>
      <c r="F10" s="558">
        <v>401</v>
      </c>
      <c r="G10" s="558">
        <v>25</v>
      </c>
      <c r="H10" s="558">
        <v>0</v>
      </c>
      <c r="I10" s="558">
        <v>8</v>
      </c>
      <c r="J10" s="558">
        <v>50</v>
      </c>
    </row>
    <row r="11" spans="1:10">
      <c r="A11" s="559" t="s">
        <v>572</v>
      </c>
      <c r="B11" s="558">
        <f t="shared" si="0"/>
        <v>7627</v>
      </c>
      <c r="C11" s="558">
        <v>5028</v>
      </c>
      <c r="D11" s="558">
        <v>15</v>
      </c>
      <c r="E11" s="558">
        <v>3</v>
      </c>
      <c r="F11" s="558">
        <v>1609</v>
      </c>
      <c r="G11" s="558">
        <v>908</v>
      </c>
      <c r="H11" s="558">
        <v>64</v>
      </c>
      <c r="I11" s="558">
        <v>430</v>
      </c>
      <c r="J11" s="558">
        <v>386</v>
      </c>
    </row>
    <row r="12" spans="1:10">
      <c r="A12" s="559" t="s">
        <v>571</v>
      </c>
      <c r="B12" s="558">
        <f t="shared" si="0"/>
        <v>6845</v>
      </c>
      <c r="C12" s="558">
        <v>4037</v>
      </c>
      <c r="D12" s="558">
        <v>20</v>
      </c>
      <c r="E12" s="558">
        <v>6</v>
      </c>
      <c r="F12" s="558">
        <v>1186</v>
      </c>
      <c r="G12" s="558">
        <v>1209</v>
      </c>
      <c r="H12" s="558">
        <v>387</v>
      </c>
      <c r="I12" s="558">
        <v>725</v>
      </c>
      <c r="J12" s="558">
        <v>612</v>
      </c>
    </row>
    <row r="13" spans="1:10">
      <c r="A13" s="559" t="s">
        <v>570</v>
      </c>
      <c r="B13" s="558">
        <f t="shared" si="0"/>
        <v>4852</v>
      </c>
      <c r="C13" s="558">
        <v>2400</v>
      </c>
      <c r="D13" s="558">
        <v>18</v>
      </c>
      <c r="E13" s="558">
        <v>0</v>
      </c>
      <c r="F13" s="558">
        <v>887</v>
      </c>
      <c r="G13" s="558">
        <v>850</v>
      </c>
      <c r="H13" s="558">
        <v>697</v>
      </c>
      <c r="I13" s="558">
        <v>902</v>
      </c>
      <c r="J13" s="558">
        <v>482</v>
      </c>
    </row>
    <row r="14" spans="1:10">
      <c r="A14" s="559" t="s">
        <v>569</v>
      </c>
      <c r="B14" s="558">
        <f t="shared" si="0"/>
        <v>4061</v>
      </c>
      <c r="C14" s="558">
        <v>1709</v>
      </c>
      <c r="D14" s="558">
        <v>9</v>
      </c>
      <c r="E14" s="558">
        <v>0</v>
      </c>
      <c r="F14" s="558">
        <v>721</v>
      </c>
      <c r="G14" s="558">
        <v>609</v>
      </c>
      <c r="H14" s="558">
        <v>1013</v>
      </c>
      <c r="I14" s="558">
        <v>1022</v>
      </c>
      <c r="J14" s="558">
        <v>446</v>
      </c>
    </row>
    <row r="15" spans="1:10">
      <c r="A15" s="559" t="s">
        <v>568</v>
      </c>
      <c r="B15" s="558">
        <f t="shared" si="0"/>
        <v>3028</v>
      </c>
      <c r="C15" s="558">
        <v>938</v>
      </c>
      <c r="D15" s="558">
        <v>6</v>
      </c>
      <c r="E15" s="558">
        <v>1</v>
      </c>
      <c r="F15" s="558">
        <v>601</v>
      </c>
      <c r="G15" s="558">
        <v>442</v>
      </c>
      <c r="H15" s="558">
        <v>1040</v>
      </c>
      <c r="I15" s="558">
        <v>841</v>
      </c>
      <c r="J15" s="558">
        <v>295</v>
      </c>
    </row>
    <row r="16" spans="1:10">
      <c r="A16" s="559" t="s">
        <v>567</v>
      </c>
      <c r="B16" s="558">
        <f t="shared" si="0"/>
        <v>2780</v>
      </c>
      <c r="C16" s="558">
        <v>786</v>
      </c>
      <c r="D16" s="558">
        <v>10</v>
      </c>
      <c r="E16" s="558">
        <v>0</v>
      </c>
      <c r="F16" s="558">
        <v>588</v>
      </c>
      <c r="G16" s="558">
        <v>337</v>
      </c>
      <c r="H16" s="558">
        <v>1059</v>
      </c>
      <c r="I16" s="558">
        <v>867</v>
      </c>
      <c r="J16" s="558">
        <v>343</v>
      </c>
    </row>
    <row r="17" spans="1:11">
      <c r="A17" s="559" t="s">
        <v>566</v>
      </c>
      <c r="B17" s="558">
        <f t="shared" si="0"/>
        <v>2860</v>
      </c>
      <c r="C17" s="558">
        <v>702</v>
      </c>
      <c r="D17" s="558">
        <v>23</v>
      </c>
      <c r="E17" s="558">
        <v>0</v>
      </c>
      <c r="F17" s="558">
        <v>725</v>
      </c>
      <c r="G17" s="558">
        <v>356</v>
      </c>
      <c r="H17" s="558">
        <v>1054</v>
      </c>
      <c r="I17" s="558">
        <v>689</v>
      </c>
      <c r="J17" s="558">
        <v>320</v>
      </c>
    </row>
    <row r="18" spans="1:11">
      <c r="A18" s="559" t="s">
        <v>565</v>
      </c>
      <c r="B18" s="558">
        <f t="shared" si="0"/>
        <v>2913</v>
      </c>
      <c r="C18" s="558">
        <v>619</v>
      </c>
      <c r="D18" s="558">
        <v>42</v>
      </c>
      <c r="E18" s="558">
        <v>0</v>
      </c>
      <c r="F18" s="558">
        <v>954</v>
      </c>
      <c r="G18" s="558">
        <v>401</v>
      </c>
      <c r="H18" s="558">
        <v>897</v>
      </c>
      <c r="I18" s="558">
        <v>582</v>
      </c>
      <c r="J18" s="558">
        <v>265</v>
      </c>
    </row>
    <row r="19" spans="1:11">
      <c r="A19" s="559" t="s">
        <v>564</v>
      </c>
      <c r="B19" s="558">
        <f t="shared" si="0"/>
        <v>2258</v>
      </c>
      <c r="C19" s="558">
        <v>390</v>
      </c>
      <c r="D19" s="558">
        <v>37</v>
      </c>
      <c r="E19" s="558">
        <v>2</v>
      </c>
      <c r="F19" s="558">
        <v>969</v>
      </c>
      <c r="G19" s="558">
        <v>380</v>
      </c>
      <c r="H19" s="558">
        <v>480</v>
      </c>
      <c r="I19" s="558">
        <v>465</v>
      </c>
      <c r="J19" s="558">
        <v>171</v>
      </c>
    </row>
    <row r="20" spans="1:11">
      <c r="A20" s="559" t="s">
        <v>563</v>
      </c>
      <c r="B20" s="558">
        <f t="shared" si="0"/>
        <v>1454</v>
      </c>
      <c r="C20" s="558">
        <v>195</v>
      </c>
      <c r="D20" s="558">
        <v>24</v>
      </c>
      <c r="E20" s="558">
        <v>0</v>
      </c>
      <c r="F20" s="558">
        <v>682</v>
      </c>
      <c r="G20" s="558">
        <v>369</v>
      </c>
      <c r="H20" s="558">
        <v>184</v>
      </c>
      <c r="I20" s="558">
        <v>296</v>
      </c>
      <c r="J20" s="558">
        <v>64</v>
      </c>
    </row>
    <row r="21" spans="1:11">
      <c r="A21" s="559" t="s">
        <v>562</v>
      </c>
      <c r="B21" s="558">
        <f t="shared" si="0"/>
        <v>817</v>
      </c>
      <c r="C21" s="558">
        <v>96</v>
      </c>
      <c r="D21" s="558">
        <v>12</v>
      </c>
      <c r="E21" s="558">
        <v>1</v>
      </c>
      <c r="F21" s="558">
        <v>418</v>
      </c>
      <c r="G21" s="558">
        <v>216</v>
      </c>
      <c r="H21" s="558">
        <v>74</v>
      </c>
      <c r="I21" s="558">
        <v>157</v>
      </c>
      <c r="J21" s="558">
        <v>22</v>
      </c>
    </row>
    <row r="22" spans="1:11">
      <c r="A22" s="559" t="s">
        <v>561</v>
      </c>
      <c r="B22" s="558">
        <f t="shared" si="0"/>
        <v>306</v>
      </c>
      <c r="C22" s="558">
        <v>29</v>
      </c>
      <c r="D22" s="558">
        <v>7</v>
      </c>
      <c r="E22" s="558">
        <v>1</v>
      </c>
      <c r="F22" s="558">
        <v>153</v>
      </c>
      <c r="G22" s="558">
        <v>91</v>
      </c>
      <c r="H22" s="558">
        <v>25</v>
      </c>
      <c r="I22" s="558">
        <v>75</v>
      </c>
      <c r="J22" s="558">
        <v>5</v>
      </c>
    </row>
    <row r="23" spans="1:11" ht="24" customHeight="1">
      <c r="A23" s="557" t="s">
        <v>560</v>
      </c>
      <c r="B23" s="556">
        <f t="shared" si="0"/>
        <v>183</v>
      </c>
      <c r="C23" s="556">
        <v>9</v>
      </c>
      <c r="D23" s="556">
        <v>3</v>
      </c>
      <c r="E23" s="556">
        <v>0</v>
      </c>
      <c r="F23" s="556">
        <v>77</v>
      </c>
      <c r="G23" s="556">
        <v>74</v>
      </c>
      <c r="H23" s="556">
        <v>20</v>
      </c>
      <c r="I23" s="556">
        <v>46</v>
      </c>
      <c r="J23" s="556">
        <v>1</v>
      </c>
    </row>
    <row r="24" spans="1:11" ht="12" customHeight="1">
      <c r="B24" s="550"/>
      <c r="C24" s="550"/>
      <c r="D24" s="550"/>
      <c r="E24" s="550"/>
      <c r="F24" s="550"/>
      <c r="G24" s="550"/>
      <c r="H24" s="550"/>
      <c r="I24" s="550"/>
      <c r="J24" s="550"/>
    </row>
    <row r="25" spans="1:11" s="553" customFormat="1">
      <c r="A25" s="555" t="s">
        <v>559</v>
      </c>
      <c r="K25" s="554"/>
    </row>
    <row r="26" spans="1:11" s="553" customFormat="1">
      <c r="A26" s="555" t="s">
        <v>558</v>
      </c>
      <c r="K26" s="554"/>
    </row>
    <row r="27" spans="1:11" s="553" customFormat="1">
      <c r="A27" s="555" t="s">
        <v>557</v>
      </c>
      <c r="K27" s="554"/>
    </row>
    <row r="28" spans="1:11">
      <c r="A28" s="552" t="s">
        <v>556</v>
      </c>
    </row>
    <row r="29" spans="1:11">
      <c r="A29" s="551" t="s">
        <v>555</v>
      </c>
    </row>
    <row r="41" spans="9:11">
      <c r="I41" s="550"/>
      <c r="J41" s="550"/>
      <c r="K41" s="550"/>
    </row>
    <row r="42" spans="9:11">
      <c r="I42" s="550"/>
      <c r="J42" s="550"/>
      <c r="K42" s="550"/>
    </row>
    <row r="63" spans="9:11">
      <c r="I63" s="550"/>
      <c r="J63" s="550"/>
      <c r="K63" s="550"/>
    </row>
    <row r="71" spans="2:8">
      <c r="B71" s="550"/>
      <c r="C71" s="550"/>
      <c r="D71" s="550"/>
      <c r="E71" s="550"/>
      <c r="F71" s="550"/>
      <c r="G71" s="550"/>
      <c r="H71" s="550"/>
    </row>
    <row r="72" spans="2:8">
      <c r="B72" s="550"/>
      <c r="C72" s="550"/>
      <c r="D72" s="550"/>
      <c r="E72" s="550"/>
      <c r="F72" s="550"/>
      <c r="G72" s="550"/>
      <c r="H72" s="550"/>
    </row>
    <row r="74" spans="2:8">
      <c r="B74" s="550"/>
      <c r="C74" s="550"/>
      <c r="D74" s="550"/>
      <c r="F74" s="550"/>
    </row>
    <row r="92" spans="2:8">
      <c r="B92" s="550"/>
      <c r="C92" s="550"/>
      <c r="D92" s="550"/>
      <c r="F92" s="550"/>
    </row>
    <row r="93" spans="2:8">
      <c r="B93" s="550"/>
      <c r="C93" s="550"/>
      <c r="D93" s="550"/>
      <c r="E93" s="550"/>
      <c r="F93" s="550"/>
      <c r="G93" s="550"/>
      <c r="H93" s="550"/>
    </row>
  </sheetData>
  <pageMargins left="0.75" right="0.28000000000000003" top="1" bottom="1" header="0.5" footer="0.5"/>
  <pageSetup firstPageNumber="18" orientation="portrait" useFirstPageNumber="1" horizontalDpi="4294967292" verticalDpi="4294967292" r:id="rId1"/>
  <headerFooter alignWithMargins="0">
    <oddFooter>&amp;C &amp;P of 31</oddFooter>
  </headerFooter>
  <ignoredErrors>
    <ignoredError sqref="B9:B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showGridLines="0" zoomScaleNormal="100" workbookViewId="0">
      <selection activeCell="L1" sqref="L1"/>
    </sheetView>
  </sheetViews>
  <sheetFormatPr defaultColWidth="9.33203125" defaultRowHeight="13.2"/>
  <cols>
    <col min="1" max="6" width="9.77734375" style="549" customWidth="1"/>
    <col min="7" max="7" width="12.77734375" style="549" customWidth="1"/>
    <col min="8" max="252" width="9.77734375" style="549" customWidth="1"/>
    <col min="253" max="16384" width="9.33203125" style="549"/>
  </cols>
  <sheetData>
    <row r="1" spans="1:10">
      <c r="A1" s="547" t="s">
        <v>603</v>
      </c>
      <c r="B1" s="574"/>
      <c r="C1" s="574"/>
      <c r="D1" s="574"/>
      <c r="E1" s="575"/>
      <c r="F1" s="575"/>
      <c r="G1" s="574"/>
      <c r="H1" s="574"/>
      <c r="I1" s="575"/>
      <c r="J1" s="574"/>
    </row>
    <row r="2" spans="1:10" ht="13.5" customHeight="1">
      <c r="A2" s="547" t="s">
        <v>602</v>
      </c>
      <c r="B2" s="574"/>
      <c r="C2" s="574"/>
      <c r="D2" s="574"/>
      <c r="E2" s="575"/>
      <c r="F2" s="575"/>
      <c r="G2" s="574"/>
      <c r="H2" s="574"/>
      <c r="I2" s="575"/>
      <c r="J2" s="574"/>
    </row>
    <row r="3" spans="1:10">
      <c r="A3" s="588" t="s">
        <v>123</v>
      </c>
      <c r="B3" s="574"/>
      <c r="C3" s="575"/>
      <c r="D3" s="575"/>
      <c r="E3" s="575"/>
      <c r="F3" s="575"/>
      <c r="G3" s="574"/>
      <c r="H3" s="574"/>
      <c r="I3" s="575"/>
      <c r="J3" s="574"/>
    </row>
    <row r="4" spans="1:10">
      <c r="A4" s="587"/>
      <c r="B4" s="587"/>
      <c r="C4" s="587"/>
      <c r="D4" s="587"/>
      <c r="E4" s="587"/>
      <c r="F4" s="573"/>
      <c r="G4" s="587"/>
      <c r="H4" s="587"/>
      <c r="I4" s="575"/>
      <c r="J4" s="574"/>
    </row>
    <row r="5" spans="1:10" ht="44.25" customHeight="1">
      <c r="A5" s="567"/>
      <c r="B5" s="571" t="s">
        <v>582</v>
      </c>
      <c r="C5" s="570"/>
      <c r="D5" s="570"/>
      <c r="E5" s="570"/>
      <c r="F5" s="570"/>
      <c r="G5" s="570"/>
      <c r="H5" s="569"/>
      <c r="I5" s="568" t="s">
        <v>601</v>
      </c>
      <c r="J5" s="567"/>
    </row>
    <row r="6" spans="1:10" ht="36.75" customHeight="1">
      <c r="A6" s="562" t="s">
        <v>162</v>
      </c>
      <c r="B6" s="563" t="s">
        <v>600</v>
      </c>
      <c r="C6" s="565" t="s">
        <v>599</v>
      </c>
      <c r="D6" s="565" t="s">
        <v>196</v>
      </c>
      <c r="E6" s="564" t="s">
        <v>577</v>
      </c>
      <c r="F6" s="565" t="s">
        <v>598</v>
      </c>
      <c r="G6" s="565" t="s">
        <v>597</v>
      </c>
      <c r="H6" s="564" t="s">
        <v>596</v>
      </c>
      <c r="I6" s="563" t="s">
        <v>595</v>
      </c>
      <c r="J6" s="562" t="s">
        <v>594</v>
      </c>
    </row>
    <row r="7" spans="1:10" ht="24" customHeight="1">
      <c r="A7" s="586">
        <v>2017</v>
      </c>
      <c r="B7" s="585">
        <v>44.9</v>
      </c>
      <c r="C7" s="585">
        <v>32.5</v>
      </c>
      <c r="D7" s="585">
        <v>57.1</v>
      </c>
      <c r="E7" s="585">
        <v>49</v>
      </c>
      <c r="F7" s="585">
        <v>48.9</v>
      </c>
      <c r="G7" s="585">
        <v>46.2</v>
      </c>
      <c r="H7" s="585">
        <v>50.6</v>
      </c>
      <c r="I7" s="585">
        <v>48</v>
      </c>
      <c r="J7" s="585">
        <v>41.9</v>
      </c>
    </row>
    <row r="8" spans="1:10" ht="12.75" customHeight="1">
      <c r="A8" s="586">
        <v>2016</v>
      </c>
      <c r="B8" s="585">
        <v>44.9</v>
      </c>
      <c r="C8" s="585">
        <v>31.7</v>
      </c>
      <c r="D8" s="585">
        <v>56.4</v>
      </c>
      <c r="E8" s="585">
        <v>44</v>
      </c>
      <c r="F8" s="585">
        <v>48.4</v>
      </c>
      <c r="G8" s="585">
        <v>46</v>
      </c>
      <c r="H8" s="585">
        <v>50.2</v>
      </c>
      <c r="I8" s="585">
        <v>48</v>
      </c>
      <c r="J8" s="584">
        <v>42.7</v>
      </c>
    </row>
    <row r="9" spans="1:10" ht="12.75" customHeight="1">
      <c r="A9" s="586">
        <v>2015</v>
      </c>
      <c r="B9" s="585">
        <v>44.8</v>
      </c>
      <c r="C9" s="585">
        <v>31.4</v>
      </c>
      <c r="D9" s="585">
        <v>56.2</v>
      </c>
      <c r="E9" s="585">
        <v>44.6</v>
      </c>
      <c r="F9" s="585">
        <v>48.5</v>
      </c>
      <c r="G9" s="585">
        <v>45.6</v>
      </c>
      <c r="H9" s="585">
        <v>49.9</v>
      </c>
      <c r="I9" s="585">
        <v>47.8</v>
      </c>
      <c r="J9" s="584" t="s">
        <v>51</v>
      </c>
    </row>
    <row r="10" spans="1:10" ht="12.75" customHeight="1">
      <c r="A10" s="586">
        <v>2014</v>
      </c>
      <c r="B10" s="585">
        <v>44.8</v>
      </c>
      <c r="C10" s="585">
        <v>31.5</v>
      </c>
      <c r="D10" s="585">
        <v>55.8</v>
      </c>
      <c r="E10" s="585">
        <v>43.1</v>
      </c>
      <c r="F10" s="585">
        <v>48.5</v>
      </c>
      <c r="G10" s="585">
        <v>45.5</v>
      </c>
      <c r="H10" s="585">
        <v>49.8</v>
      </c>
      <c r="I10" s="585">
        <v>47.7</v>
      </c>
      <c r="J10" s="584" t="s">
        <v>51</v>
      </c>
    </row>
    <row r="11" spans="1:10" ht="12.75" customHeight="1">
      <c r="A11" s="586">
        <v>2013</v>
      </c>
      <c r="B11" s="585">
        <v>44.8</v>
      </c>
      <c r="C11" s="585">
        <v>31.5</v>
      </c>
      <c r="D11" s="585">
        <v>55.2</v>
      </c>
      <c r="E11" s="585">
        <v>44.8</v>
      </c>
      <c r="F11" s="585">
        <v>48.5</v>
      </c>
      <c r="G11" s="585">
        <v>45.4</v>
      </c>
      <c r="H11" s="585">
        <v>49.7</v>
      </c>
      <c r="I11" s="585">
        <v>47.5</v>
      </c>
      <c r="J11" s="584" t="s">
        <v>51</v>
      </c>
    </row>
    <row r="12" spans="1:10">
      <c r="A12" s="586">
        <v>2012</v>
      </c>
      <c r="B12" s="585">
        <v>44.7</v>
      </c>
      <c r="C12" s="585">
        <v>31.5</v>
      </c>
      <c r="D12" s="585">
        <v>54.7</v>
      </c>
      <c r="E12" s="585">
        <v>47.8</v>
      </c>
      <c r="F12" s="585">
        <v>48.3</v>
      </c>
      <c r="G12" s="585">
        <v>44.8</v>
      </c>
      <c r="H12" s="585">
        <v>49.9</v>
      </c>
      <c r="I12" s="585">
        <v>47.2</v>
      </c>
      <c r="J12" s="584" t="s">
        <v>51</v>
      </c>
    </row>
    <row r="13" spans="1:10">
      <c r="A13" s="586">
        <v>2011</v>
      </c>
      <c r="B13" s="585">
        <v>44.4</v>
      </c>
      <c r="C13" s="585">
        <v>31.4</v>
      </c>
      <c r="D13" s="585">
        <v>54.4</v>
      </c>
      <c r="E13" s="585">
        <v>48.8</v>
      </c>
      <c r="F13" s="585">
        <v>47.9</v>
      </c>
      <c r="G13" s="585">
        <v>44.4</v>
      </c>
      <c r="H13" s="585">
        <v>49.7</v>
      </c>
      <c r="I13" s="585">
        <v>46.8</v>
      </c>
      <c r="J13" s="584" t="s">
        <v>51</v>
      </c>
    </row>
    <row r="14" spans="1:10">
      <c r="A14" s="586">
        <v>2010</v>
      </c>
      <c r="B14" s="585">
        <v>44.2</v>
      </c>
      <c r="C14" s="585">
        <v>31.4</v>
      </c>
      <c r="D14" s="585">
        <v>53.8</v>
      </c>
      <c r="E14" s="585">
        <v>50.8</v>
      </c>
      <c r="F14" s="585">
        <v>47.6</v>
      </c>
      <c r="G14" s="585">
        <v>44.2</v>
      </c>
      <c r="H14" s="585">
        <v>49.4</v>
      </c>
      <c r="I14" s="585">
        <v>46.4</v>
      </c>
      <c r="J14" s="584" t="s">
        <v>51</v>
      </c>
    </row>
    <row r="15" spans="1:10">
      <c r="A15" s="586">
        <v>2009</v>
      </c>
      <c r="B15" s="585">
        <v>45.3</v>
      </c>
      <c r="C15" s="585">
        <v>33.5</v>
      </c>
      <c r="D15" s="585">
        <v>53.5</v>
      </c>
      <c r="E15" s="585">
        <v>50.4</v>
      </c>
      <c r="F15" s="585">
        <v>47.1</v>
      </c>
      <c r="G15" s="585">
        <v>44.2</v>
      </c>
      <c r="H15" s="585">
        <v>48.9</v>
      </c>
      <c r="I15" s="585">
        <v>46</v>
      </c>
      <c r="J15" s="584" t="s">
        <v>51</v>
      </c>
    </row>
    <row r="16" spans="1:10">
      <c r="A16" s="586">
        <v>2008</v>
      </c>
      <c r="B16" s="585">
        <v>45.1</v>
      </c>
      <c r="C16" s="585">
        <v>33.6</v>
      </c>
      <c r="D16" s="585">
        <v>53.2</v>
      </c>
      <c r="E16" s="585">
        <v>50.1</v>
      </c>
      <c r="F16" s="585">
        <v>46.9</v>
      </c>
      <c r="G16" s="585">
        <v>44.8</v>
      </c>
      <c r="H16" s="585">
        <v>48.5</v>
      </c>
      <c r="I16" s="585">
        <v>45.8</v>
      </c>
      <c r="J16" s="584" t="s">
        <v>51</v>
      </c>
    </row>
    <row r="17" spans="1:10">
      <c r="A17" s="586">
        <v>2007</v>
      </c>
      <c r="B17" s="585">
        <v>45.7</v>
      </c>
      <c r="C17" s="585">
        <v>34</v>
      </c>
      <c r="D17" s="585">
        <v>52.9</v>
      </c>
      <c r="E17" s="585">
        <v>52.4</v>
      </c>
      <c r="F17" s="585">
        <v>48</v>
      </c>
      <c r="G17" s="585">
        <v>46.1</v>
      </c>
      <c r="H17" s="585">
        <v>48.3</v>
      </c>
      <c r="I17" s="585">
        <v>45.5</v>
      </c>
      <c r="J17" s="584" t="s">
        <v>51</v>
      </c>
    </row>
    <row r="18" spans="1:10">
      <c r="A18" s="586">
        <v>2006</v>
      </c>
      <c r="B18" s="585">
        <v>45.6</v>
      </c>
      <c r="C18" s="585">
        <v>34.4</v>
      </c>
      <c r="D18" s="585">
        <v>52.9</v>
      </c>
      <c r="E18" s="585">
        <v>51.5</v>
      </c>
      <c r="F18" s="585">
        <v>47.7</v>
      </c>
      <c r="G18" s="585">
        <v>46.1</v>
      </c>
      <c r="H18" s="585">
        <v>48.1</v>
      </c>
      <c r="I18" s="585">
        <v>45.2</v>
      </c>
      <c r="J18" s="584" t="s">
        <v>51</v>
      </c>
    </row>
    <row r="19" spans="1:10">
      <c r="A19" s="586">
        <v>2005</v>
      </c>
      <c r="B19" s="585">
        <v>45.5</v>
      </c>
      <c r="C19" s="585">
        <v>34.6</v>
      </c>
      <c r="D19" s="585">
        <v>53.2</v>
      </c>
      <c r="E19" s="585">
        <v>50.9</v>
      </c>
      <c r="F19" s="585">
        <v>47.4</v>
      </c>
      <c r="G19" s="585">
        <v>46</v>
      </c>
      <c r="H19" s="585">
        <v>47.8</v>
      </c>
      <c r="I19" s="585">
        <v>44.9</v>
      </c>
      <c r="J19" s="584" t="s">
        <v>51</v>
      </c>
    </row>
    <row r="20" spans="1:10">
      <c r="A20" s="586">
        <v>2004</v>
      </c>
      <c r="B20" s="585">
        <v>45.1</v>
      </c>
      <c r="C20" s="585">
        <v>34.200000000000003</v>
      </c>
      <c r="D20" s="584" t="s">
        <v>51</v>
      </c>
      <c r="E20" s="585">
        <v>51.3</v>
      </c>
      <c r="F20" s="585">
        <v>47</v>
      </c>
      <c r="G20" s="585">
        <v>45.9</v>
      </c>
      <c r="H20" s="585">
        <v>47.5</v>
      </c>
      <c r="I20" s="585">
        <v>44.6</v>
      </c>
      <c r="J20" s="584" t="s">
        <v>51</v>
      </c>
    </row>
    <row r="21" spans="1:10">
      <c r="A21" s="586">
        <v>2003</v>
      </c>
      <c r="B21" s="585">
        <v>44.7</v>
      </c>
      <c r="C21" s="585">
        <v>34</v>
      </c>
      <c r="D21" s="584" t="s">
        <v>51</v>
      </c>
      <c r="E21" s="585">
        <v>51.5</v>
      </c>
      <c r="F21" s="585">
        <v>46.5</v>
      </c>
      <c r="G21" s="585">
        <v>45.6</v>
      </c>
      <c r="H21" s="585">
        <v>47</v>
      </c>
      <c r="I21" s="585">
        <v>44.4</v>
      </c>
      <c r="J21" s="584" t="s">
        <v>51</v>
      </c>
    </row>
    <row r="22" spans="1:10" ht="24.75" customHeight="1">
      <c r="A22" s="583">
        <v>2002</v>
      </c>
      <c r="B22" s="581">
        <v>44.4</v>
      </c>
      <c r="C22" s="582">
        <v>33.700000000000003</v>
      </c>
      <c r="D22" s="580" t="s">
        <v>51</v>
      </c>
      <c r="E22" s="581">
        <v>51</v>
      </c>
      <c r="F22" s="581">
        <v>46.2</v>
      </c>
      <c r="G22" s="581">
        <v>45.5</v>
      </c>
      <c r="H22" s="581">
        <v>46.6</v>
      </c>
      <c r="I22" s="581">
        <v>44.2</v>
      </c>
      <c r="J22" s="580" t="s">
        <v>51</v>
      </c>
    </row>
    <row r="23" spans="1:10" hidden="1">
      <c r="A23" s="579">
        <v>2001</v>
      </c>
      <c r="B23" s="578">
        <v>44</v>
      </c>
      <c r="C23" s="578">
        <v>33.299999999999997</v>
      </c>
      <c r="D23" s="577" t="s">
        <v>51</v>
      </c>
      <c r="E23" s="578">
        <v>50.8</v>
      </c>
      <c r="F23" s="578">
        <v>46</v>
      </c>
      <c r="G23" s="578">
        <v>45</v>
      </c>
      <c r="H23" s="578">
        <v>46</v>
      </c>
      <c r="I23" s="578">
        <v>44.2</v>
      </c>
      <c r="J23" s="577" t="s">
        <v>51</v>
      </c>
    </row>
    <row r="24" spans="1:10">
      <c r="A24" s="576"/>
      <c r="B24" s="576"/>
      <c r="C24" s="576"/>
      <c r="D24" s="576"/>
      <c r="E24" s="576"/>
      <c r="F24" s="576"/>
      <c r="G24" s="576"/>
      <c r="H24" s="576"/>
      <c r="I24" s="550"/>
      <c r="J24" s="550"/>
    </row>
    <row r="25" spans="1:10">
      <c r="A25" s="552" t="s">
        <v>593</v>
      </c>
      <c r="I25" s="553"/>
      <c r="J25" s="553"/>
    </row>
    <row r="26" spans="1:10">
      <c r="A26" s="555" t="s">
        <v>592</v>
      </c>
      <c r="B26" s="553"/>
      <c r="C26" s="553"/>
      <c r="D26" s="553"/>
      <c r="E26" s="553"/>
      <c r="F26" s="553"/>
      <c r="G26" s="553"/>
      <c r="H26" s="553"/>
      <c r="I26" s="553"/>
      <c r="J26" s="553"/>
    </row>
    <row r="27" spans="1:10" s="553" customFormat="1">
      <c r="A27" s="555" t="s">
        <v>591</v>
      </c>
    </row>
    <row r="28" spans="1:10" s="553" customFormat="1">
      <c r="A28" s="555" t="s">
        <v>557</v>
      </c>
      <c r="I28" s="549"/>
      <c r="J28" s="549"/>
    </row>
    <row r="29" spans="1:10">
      <c r="A29" s="555" t="s">
        <v>590</v>
      </c>
    </row>
    <row r="30" spans="1:10">
      <c r="A30" s="555" t="s">
        <v>589</v>
      </c>
    </row>
    <row r="31" spans="1:10">
      <c r="A31" s="4" t="s">
        <v>588</v>
      </c>
    </row>
    <row r="33" spans="10:10">
      <c r="J33" s="550"/>
    </row>
    <row r="34" spans="10:10">
      <c r="J34" s="550"/>
    </row>
    <row r="55" spans="9:10">
      <c r="J55" s="550"/>
    </row>
    <row r="63" spans="9:10">
      <c r="I63" s="550"/>
    </row>
    <row r="64" spans="9:10">
      <c r="I64" s="550"/>
    </row>
    <row r="74" spans="2:8">
      <c r="B74" s="550"/>
      <c r="C74" s="550"/>
      <c r="D74" s="550"/>
      <c r="E74" s="550"/>
      <c r="F74" s="550"/>
      <c r="G74" s="550"/>
      <c r="H74" s="550"/>
    </row>
    <row r="75" spans="2:8">
      <c r="B75" s="550"/>
      <c r="C75" s="550"/>
      <c r="D75" s="550"/>
      <c r="E75" s="550"/>
      <c r="F75" s="550"/>
      <c r="G75" s="550"/>
      <c r="H75" s="550"/>
    </row>
    <row r="77" spans="2:8">
      <c r="B77" s="550"/>
      <c r="C77" s="550"/>
      <c r="D77" s="550"/>
      <c r="F77" s="550"/>
    </row>
    <row r="85" spans="2:9">
      <c r="I85" s="550"/>
    </row>
    <row r="95" spans="2:9">
      <c r="B95" s="550"/>
      <c r="C95" s="550"/>
      <c r="D95" s="550"/>
      <c r="F95" s="550"/>
    </row>
    <row r="96" spans="2:9">
      <c r="B96" s="550"/>
      <c r="C96" s="550"/>
      <c r="D96" s="550"/>
      <c r="E96" s="550"/>
      <c r="F96" s="550"/>
      <c r="G96" s="550"/>
      <c r="H96" s="550"/>
    </row>
  </sheetData>
  <pageMargins left="0.75" right="0.26" top="1" bottom="1" header="0.5" footer="0.5"/>
  <pageSetup firstPageNumber="19" orientation="portrait" useFirstPageNumber="1" horizontalDpi="4294967292" verticalDpi="4294967292" r:id="rId1"/>
  <headerFooter alignWithMargins="0">
    <oddFooter>&amp;C&amp;P of 31</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showGridLines="0" zoomScaleNormal="100" workbookViewId="0">
      <selection activeCell="L1" sqref="L1"/>
    </sheetView>
  </sheetViews>
  <sheetFormatPr defaultColWidth="9.33203125" defaultRowHeight="13.2"/>
  <cols>
    <col min="1" max="6" width="9.77734375" style="549" customWidth="1"/>
    <col min="7" max="7" width="12.77734375" style="549" customWidth="1"/>
    <col min="8" max="255" width="9.77734375" style="549" customWidth="1"/>
    <col min="256" max="16384" width="9.33203125" style="549"/>
  </cols>
  <sheetData>
    <row r="1" spans="1:10">
      <c r="A1" s="547" t="s">
        <v>606</v>
      </c>
      <c r="B1" s="574"/>
      <c r="C1" s="574"/>
      <c r="D1" s="574"/>
      <c r="E1" s="575"/>
      <c r="F1" s="575"/>
      <c r="G1" s="574"/>
      <c r="H1" s="574"/>
      <c r="I1" s="574"/>
      <c r="J1" s="574"/>
    </row>
    <row r="2" spans="1:10" ht="13.5" customHeight="1">
      <c r="A2" s="547" t="s">
        <v>605</v>
      </c>
      <c r="B2" s="574"/>
      <c r="C2" s="574"/>
      <c r="D2" s="574"/>
      <c r="E2" s="575"/>
      <c r="F2" s="575"/>
      <c r="G2" s="574"/>
      <c r="H2" s="574"/>
      <c r="I2" s="574"/>
      <c r="J2" s="574"/>
    </row>
    <row r="3" spans="1:10">
      <c r="A3" s="588" t="s">
        <v>123</v>
      </c>
      <c r="B3" s="574"/>
      <c r="C3" s="575"/>
      <c r="D3" s="575"/>
      <c r="E3" s="575"/>
      <c r="F3" s="575"/>
      <c r="G3" s="574"/>
      <c r="H3" s="574"/>
      <c r="I3" s="574"/>
      <c r="J3" s="574"/>
    </row>
    <row r="4" spans="1:10">
      <c r="A4" s="587"/>
      <c r="B4" s="587"/>
      <c r="C4" s="587"/>
      <c r="D4" s="587"/>
      <c r="E4" s="587"/>
      <c r="F4" s="573"/>
      <c r="G4" s="587"/>
      <c r="H4" s="587"/>
      <c r="I4" s="587"/>
      <c r="J4" s="587"/>
    </row>
    <row r="5" spans="1:10" ht="44.25" customHeight="1">
      <c r="A5" s="567"/>
      <c r="B5" s="571" t="s">
        <v>582</v>
      </c>
      <c r="C5" s="570"/>
      <c r="D5" s="570"/>
      <c r="E5" s="570"/>
      <c r="F5" s="570"/>
      <c r="G5" s="570"/>
      <c r="H5" s="570"/>
      <c r="I5" s="568" t="s">
        <v>601</v>
      </c>
      <c r="J5" s="567"/>
    </row>
    <row r="6" spans="1:10" ht="36.75" customHeight="1">
      <c r="A6" s="562" t="s">
        <v>162</v>
      </c>
      <c r="B6" s="563" t="s">
        <v>600</v>
      </c>
      <c r="C6" s="565" t="s">
        <v>578</v>
      </c>
      <c r="D6" s="565" t="s">
        <v>196</v>
      </c>
      <c r="E6" s="564" t="s">
        <v>577</v>
      </c>
      <c r="F6" s="565" t="s">
        <v>598</v>
      </c>
      <c r="G6" s="565" t="s">
        <v>597</v>
      </c>
      <c r="H6" s="564" t="s">
        <v>596</v>
      </c>
      <c r="I6" s="563" t="s">
        <v>595</v>
      </c>
      <c r="J6" s="562" t="s">
        <v>594</v>
      </c>
    </row>
    <row r="7" spans="1:10" ht="25.5" customHeight="1">
      <c r="A7" s="586">
        <v>2017</v>
      </c>
      <c r="B7" s="585">
        <v>37.700000000000003</v>
      </c>
      <c r="C7" s="585">
        <v>30.9</v>
      </c>
      <c r="D7" s="585">
        <v>51.1</v>
      </c>
      <c r="E7" s="585">
        <v>39</v>
      </c>
      <c r="F7" s="585">
        <v>42.9</v>
      </c>
      <c r="G7" s="585">
        <v>40.700000000000003</v>
      </c>
      <c r="H7" s="590">
        <v>46</v>
      </c>
      <c r="I7" s="585">
        <v>43.7</v>
      </c>
      <c r="J7" s="585">
        <v>39</v>
      </c>
    </row>
    <row r="8" spans="1:10" ht="13.2" customHeight="1">
      <c r="A8" s="586">
        <v>2016</v>
      </c>
      <c r="B8" s="585">
        <v>38</v>
      </c>
      <c r="C8" s="585">
        <v>30.4</v>
      </c>
      <c r="D8" s="585">
        <v>50.4</v>
      </c>
      <c r="E8" s="585">
        <v>37</v>
      </c>
      <c r="F8" s="585">
        <v>43.1</v>
      </c>
      <c r="G8" s="585">
        <v>40.799999999999997</v>
      </c>
      <c r="H8" s="590">
        <v>45.6</v>
      </c>
      <c r="I8" s="585">
        <v>43.7</v>
      </c>
      <c r="J8" s="584">
        <v>40.5</v>
      </c>
    </row>
    <row r="9" spans="1:10" ht="13.2" customHeight="1">
      <c r="A9" s="586">
        <v>2015</v>
      </c>
      <c r="B9" s="585">
        <v>38.9</v>
      </c>
      <c r="C9" s="585">
        <v>30.1</v>
      </c>
      <c r="D9" s="585">
        <v>50</v>
      </c>
      <c r="E9" s="585">
        <v>40</v>
      </c>
      <c r="F9" s="585">
        <v>44.6</v>
      </c>
      <c r="G9" s="585">
        <v>41.7</v>
      </c>
      <c r="H9" s="590">
        <v>45.6</v>
      </c>
      <c r="I9" s="585">
        <v>43.5</v>
      </c>
      <c r="J9" s="584" t="s">
        <v>51</v>
      </c>
    </row>
    <row r="10" spans="1:10" ht="13.2" customHeight="1">
      <c r="A10" s="586">
        <v>2014</v>
      </c>
      <c r="B10" s="585">
        <v>38.9</v>
      </c>
      <c r="C10" s="585">
        <v>30.2</v>
      </c>
      <c r="D10" s="585">
        <v>49.7</v>
      </c>
      <c r="E10" s="585">
        <v>40</v>
      </c>
      <c r="F10" s="585">
        <v>44.6</v>
      </c>
      <c r="G10" s="585">
        <v>41.6</v>
      </c>
      <c r="H10" s="590">
        <v>45.2</v>
      </c>
      <c r="I10" s="585">
        <v>43.2</v>
      </c>
      <c r="J10" s="584" t="s">
        <v>51</v>
      </c>
    </row>
    <row r="11" spans="1:10" ht="13.2" customHeight="1">
      <c r="A11" s="586">
        <v>2013</v>
      </c>
      <c r="B11" s="585">
        <v>39</v>
      </c>
      <c r="C11" s="585">
        <v>30.4</v>
      </c>
      <c r="D11" s="585">
        <v>48.9</v>
      </c>
      <c r="E11" s="585">
        <v>39.4</v>
      </c>
      <c r="F11" s="585">
        <v>44.9</v>
      </c>
      <c r="G11" s="585">
        <v>41.4</v>
      </c>
      <c r="H11" s="590">
        <v>45</v>
      </c>
      <c r="I11" s="585">
        <v>43</v>
      </c>
      <c r="J11" s="584" t="s">
        <v>51</v>
      </c>
    </row>
    <row r="12" spans="1:10">
      <c r="A12" s="586">
        <v>2012</v>
      </c>
      <c r="B12" s="585">
        <v>38.9</v>
      </c>
      <c r="C12" s="585">
        <v>30.6</v>
      </c>
      <c r="D12" s="585">
        <v>49.4</v>
      </c>
      <c r="E12" s="585">
        <v>41.7</v>
      </c>
      <c r="F12" s="585">
        <v>44.7</v>
      </c>
      <c r="G12" s="585">
        <v>40.5</v>
      </c>
      <c r="H12" s="590">
        <v>45.1</v>
      </c>
      <c r="I12" s="585">
        <v>42.5</v>
      </c>
      <c r="J12" s="584" t="s">
        <v>51</v>
      </c>
    </row>
    <row r="13" spans="1:10">
      <c r="A13" s="586">
        <v>2011</v>
      </c>
      <c r="B13" s="585">
        <v>38.700000000000003</v>
      </c>
      <c r="C13" s="585">
        <v>30.7</v>
      </c>
      <c r="D13" s="585">
        <v>49.8</v>
      </c>
      <c r="E13" s="585">
        <v>38.299999999999997</v>
      </c>
      <c r="F13" s="585">
        <v>44.4</v>
      </c>
      <c r="G13" s="585">
        <v>39.799999999999997</v>
      </c>
      <c r="H13" s="590">
        <v>44.9</v>
      </c>
      <c r="I13" s="585">
        <v>42</v>
      </c>
      <c r="J13" s="584" t="s">
        <v>51</v>
      </c>
    </row>
    <row r="14" spans="1:10" ht="27.75" customHeight="1">
      <c r="A14" s="583">
        <v>2010</v>
      </c>
      <c r="B14" s="581">
        <v>38.5</v>
      </c>
      <c r="C14" s="581">
        <v>30.7</v>
      </c>
      <c r="D14" s="581">
        <v>49.7</v>
      </c>
      <c r="E14" s="581">
        <v>46.5</v>
      </c>
      <c r="F14" s="581">
        <v>44</v>
      </c>
      <c r="G14" s="581">
        <v>39.4</v>
      </c>
      <c r="H14" s="589">
        <v>44.3</v>
      </c>
      <c r="I14" s="582">
        <v>41.5</v>
      </c>
      <c r="J14" s="580" t="s">
        <v>51</v>
      </c>
    </row>
    <row r="15" spans="1:10">
      <c r="A15" s="576"/>
      <c r="B15" s="576"/>
      <c r="C15" s="576"/>
      <c r="D15" s="576"/>
      <c r="E15" s="576"/>
      <c r="F15" s="576"/>
      <c r="G15" s="576"/>
      <c r="H15" s="576"/>
      <c r="I15" s="576"/>
      <c r="J15" s="576"/>
    </row>
    <row r="16" spans="1:10">
      <c r="A16" s="552" t="s">
        <v>593</v>
      </c>
    </row>
    <row r="17" spans="1:11">
      <c r="A17" s="555" t="s">
        <v>592</v>
      </c>
      <c r="B17" s="553"/>
      <c r="C17" s="553"/>
      <c r="D17" s="553"/>
      <c r="E17" s="553"/>
      <c r="F17" s="553"/>
      <c r="G17" s="553"/>
      <c r="H17" s="553"/>
      <c r="I17" s="553"/>
      <c r="J17" s="553"/>
    </row>
    <row r="18" spans="1:11" s="553" customFormat="1">
      <c r="A18" s="555" t="s">
        <v>591</v>
      </c>
      <c r="K18" s="554"/>
    </row>
    <row r="19" spans="1:11" s="553" customFormat="1">
      <c r="A19" s="555" t="s">
        <v>557</v>
      </c>
      <c r="K19" s="554"/>
    </row>
    <row r="20" spans="1:11">
      <c r="A20" s="4" t="s">
        <v>604</v>
      </c>
    </row>
    <row r="34" spans="11:11">
      <c r="K34" s="550"/>
    </row>
    <row r="35" spans="11:11">
      <c r="K35" s="550"/>
    </row>
    <row r="56" spans="11:11">
      <c r="K56" s="550"/>
    </row>
    <row r="65" spans="2:10">
      <c r="B65" s="550"/>
      <c r="C65" s="550"/>
      <c r="D65" s="550"/>
      <c r="E65" s="550"/>
      <c r="F65" s="550"/>
      <c r="G65" s="550"/>
      <c r="H65" s="550"/>
      <c r="I65" s="550"/>
      <c r="J65" s="550"/>
    </row>
    <row r="66" spans="2:10">
      <c r="B66" s="550"/>
      <c r="C66" s="550"/>
      <c r="D66" s="550"/>
      <c r="E66" s="550"/>
      <c r="F66" s="550"/>
      <c r="G66" s="550"/>
      <c r="H66" s="550"/>
      <c r="I66" s="550"/>
      <c r="J66" s="550"/>
    </row>
    <row r="68" spans="2:10">
      <c r="B68" s="550"/>
      <c r="C68" s="550"/>
      <c r="D68" s="550"/>
      <c r="F68" s="550"/>
    </row>
    <row r="86" spans="2:10">
      <c r="B86" s="550"/>
      <c r="C86" s="550"/>
      <c r="D86" s="550"/>
      <c r="F86" s="550"/>
    </row>
    <row r="87" spans="2:10">
      <c r="B87" s="550"/>
      <c r="C87" s="550"/>
      <c r="D87" s="550"/>
      <c r="E87" s="550"/>
      <c r="F87" s="550"/>
      <c r="G87" s="550"/>
      <c r="H87" s="550"/>
      <c r="I87" s="550"/>
      <c r="J87" s="550"/>
    </row>
  </sheetData>
  <pageMargins left="0.75" right="0.5" top="1" bottom="1" header="0.5" footer="0.5"/>
  <pageSetup firstPageNumber="20" orientation="portrait" useFirstPageNumber="1" horizontalDpi="4294967292" verticalDpi="4294967292" r:id="rId1"/>
  <headerFooter alignWithMargins="0">
    <oddFooter>&amp;C&amp;P of 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showGridLines="0" zoomScaleNormal="100" workbookViewId="0">
      <pane xSplit="1" ySplit="8" topLeftCell="B9" activePane="bottomRight" state="frozen"/>
      <selection activeCell="D1" sqref="D1"/>
      <selection pane="topRight" activeCell="D1" sqref="D1"/>
      <selection pane="bottomLeft" activeCell="D1" sqref="D1"/>
      <selection pane="bottomRight" activeCell="L1" sqref="L1"/>
    </sheetView>
  </sheetViews>
  <sheetFormatPr defaultColWidth="9.33203125" defaultRowHeight="10.199999999999999"/>
  <cols>
    <col min="1" max="1" width="29.44140625" style="3" customWidth="1"/>
    <col min="2" max="2" width="9.109375" style="1" customWidth="1"/>
    <col min="3" max="3" width="9.33203125" style="1" customWidth="1"/>
    <col min="4" max="4" width="8.44140625" style="1" customWidth="1"/>
    <col min="5" max="5" width="9.44140625" style="1" customWidth="1"/>
    <col min="6" max="6" width="6.77734375" style="1" customWidth="1"/>
    <col min="7" max="8" width="9.77734375" style="1" customWidth="1"/>
    <col min="9" max="9" width="9.33203125" style="1" customWidth="1"/>
    <col min="10" max="10" width="9.44140625" style="1" customWidth="1"/>
    <col min="11" max="16384" width="9.33203125" style="1"/>
  </cols>
  <sheetData>
    <row r="1" spans="1:10">
      <c r="A1" s="33" t="s">
        <v>96</v>
      </c>
      <c r="B1" s="33"/>
      <c r="C1" s="33"/>
      <c r="D1" s="33"/>
      <c r="E1" s="33"/>
      <c r="F1" s="33"/>
      <c r="G1" s="33"/>
      <c r="H1" s="33"/>
      <c r="I1" s="33"/>
      <c r="J1" s="33"/>
    </row>
    <row r="2" spans="1:10" ht="13.5" customHeight="1">
      <c r="A2" s="33" t="s">
        <v>165</v>
      </c>
      <c r="B2" s="33"/>
      <c r="C2" s="33"/>
      <c r="D2" s="33"/>
      <c r="E2" s="33"/>
      <c r="F2" s="33"/>
      <c r="G2" s="33"/>
      <c r="H2" s="33"/>
      <c r="I2" s="33"/>
      <c r="J2" s="33"/>
    </row>
    <row r="3" spans="1:10">
      <c r="A3" s="33" t="s">
        <v>80</v>
      </c>
      <c r="B3" s="33"/>
      <c r="C3" s="33"/>
      <c r="D3" s="33"/>
      <c r="E3" s="33"/>
      <c r="F3" s="33"/>
      <c r="G3" s="33"/>
      <c r="H3" s="33"/>
      <c r="I3" s="33"/>
      <c r="J3" s="33"/>
    </row>
    <row r="4" spans="1:10">
      <c r="A4" s="33" t="s">
        <v>376</v>
      </c>
      <c r="B4" s="33"/>
      <c r="C4" s="33"/>
      <c r="D4" s="33"/>
      <c r="E4" s="33"/>
      <c r="F4" s="33"/>
      <c r="G4" s="33"/>
      <c r="H4" s="33"/>
      <c r="I4" s="33"/>
      <c r="J4" s="33"/>
    </row>
    <row r="6" spans="1:10" s="43" customFormat="1" ht="30.75" customHeight="1">
      <c r="A6" s="157" t="s">
        <v>78</v>
      </c>
      <c r="B6" s="158" t="s">
        <v>167</v>
      </c>
      <c r="C6" s="158" t="s">
        <v>168</v>
      </c>
      <c r="D6" s="158" t="s">
        <v>169</v>
      </c>
      <c r="E6" s="159" t="s">
        <v>95</v>
      </c>
      <c r="F6" s="158" t="s">
        <v>170</v>
      </c>
      <c r="G6" s="158" t="s">
        <v>171</v>
      </c>
      <c r="H6" s="159" t="s">
        <v>94</v>
      </c>
      <c r="I6" s="158" t="s">
        <v>172</v>
      </c>
      <c r="J6" s="158" t="s">
        <v>173</v>
      </c>
    </row>
    <row r="7" spans="1:10">
      <c r="A7" s="183" t="s">
        <v>318</v>
      </c>
      <c r="B7" s="115">
        <f t="shared" ref="B7:J7" si="0">(B8+B81)</f>
        <v>671222</v>
      </c>
      <c r="C7" s="115">
        <f t="shared" si="0"/>
        <v>66423</v>
      </c>
      <c r="D7" s="115">
        <f t="shared" si="0"/>
        <v>34534</v>
      </c>
      <c r="E7" s="115">
        <f t="shared" si="0"/>
        <v>286268</v>
      </c>
      <c r="F7" s="115">
        <f t="shared" si="0"/>
        <v>35040</v>
      </c>
      <c r="G7" s="115">
        <f t="shared" si="0"/>
        <v>6192</v>
      </c>
      <c r="H7" s="115">
        <f t="shared" si="0"/>
        <v>20664</v>
      </c>
      <c r="I7" s="115">
        <f t="shared" si="0"/>
        <v>64</v>
      </c>
      <c r="J7" s="115">
        <f t="shared" si="0"/>
        <v>222037</v>
      </c>
    </row>
    <row r="8" spans="1:10">
      <c r="A8" s="183" t="s">
        <v>249</v>
      </c>
      <c r="B8" s="87">
        <f>(B9+B10+B17+B33+B42+B50+B57+B64+B73-B81)</f>
        <v>639813</v>
      </c>
      <c r="C8" s="87">
        <f t="shared" ref="C8:J8" si="1">(C9+C10+C17+C33+C42+C50+C57+C64+C73-C81)</f>
        <v>63027</v>
      </c>
      <c r="D8" s="87">
        <f t="shared" si="1"/>
        <v>34341</v>
      </c>
      <c r="E8" s="87">
        <f t="shared" si="1"/>
        <v>266684</v>
      </c>
      <c r="F8" s="87">
        <f t="shared" si="1"/>
        <v>34979</v>
      </c>
      <c r="G8" s="87">
        <f t="shared" si="1"/>
        <v>5794</v>
      </c>
      <c r="H8" s="87">
        <f t="shared" si="1"/>
        <v>16502</v>
      </c>
      <c r="I8" s="87">
        <f t="shared" si="1"/>
        <v>63</v>
      </c>
      <c r="J8" s="87">
        <f t="shared" si="1"/>
        <v>218423</v>
      </c>
    </row>
    <row r="9" spans="1:10">
      <c r="A9" s="183" t="s">
        <v>246</v>
      </c>
      <c r="B9" s="87">
        <f>SUM(C9:J9)</f>
        <v>6234</v>
      </c>
      <c r="C9" s="81">
        <v>732</v>
      </c>
      <c r="D9" s="81">
        <v>622</v>
      </c>
      <c r="E9" s="81">
        <v>3313</v>
      </c>
      <c r="F9" s="81">
        <v>294</v>
      </c>
      <c r="G9" s="81">
        <v>83</v>
      </c>
      <c r="H9" s="81">
        <v>299</v>
      </c>
      <c r="I9" s="81">
        <v>0</v>
      </c>
      <c r="J9" s="81">
        <v>891</v>
      </c>
    </row>
    <row r="10" spans="1:10">
      <c r="A10" s="183" t="s">
        <v>250</v>
      </c>
      <c r="B10" s="87">
        <f>SUM(B11:B16)</f>
        <v>41916</v>
      </c>
      <c r="C10" s="87">
        <f t="shared" ref="C10:J10" si="2">SUM(C11:C16)</f>
        <v>4692</v>
      </c>
      <c r="D10" s="87">
        <f t="shared" si="2"/>
        <v>3042</v>
      </c>
      <c r="E10" s="87">
        <f t="shared" si="2"/>
        <v>20401</v>
      </c>
      <c r="F10" s="87">
        <f t="shared" si="2"/>
        <v>3050</v>
      </c>
      <c r="G10" s="87">
        <f t="shared" si="2"/>
        <v>359</v>
      </c>
      <c r="H10" s="87">
        <f>SUM(H11:H16)</f>
        <v>1220</v>
      </c>
      <c r="I10" s="87">
        <f t="shared" si="2"/>
        <v>1</v>
      </c>
      <c r="J10" s="87">
        <f t="shared" si="2"/>
        <v>9151</v>
      </c>
    </row>
    <row r="11" spans="1:10">
      <c r="A11" s="186" t="s">
        <v>251</v>
      </c>
      <c r="B11" s="86">
        <f t="shared" ref="B11:B16" si="3">SUM(C11:J11)</f>
        <v>2575</v>
      </c>
      <c r="C11" s="83">
        <v>417</v>
      </c>
      <c r="D11" s="83">
        <v>93</v>
      </c>
      <c r="E11" s="83">
        <v>1259</v>
      </c>
      <c r="F11" s="83">
        <v>349</v>
      </c>
      <c r="G11" s="83">
        <v>40</v>
      </c>
      <c r="H11" s="83">
        <v>24</v>
      </c>
      <c r="I11" s="83">
        <v>0</v>
      </c>
      <c r="J11" s="83">
        <v>393</v>
      </c>
    </row>
    <row r="12" spans="1:10">
      <c r="A12" s="186" t="s">
        <v>256</v>
      </c>
      <c r="B12" s="86">
        <f t="shared" si="3"/>
        <v>6737</v>
      </c>
      <c r="C12" s="83">
        <v>798</v>
      </c>
      <c r="D12" s="83">
        <v>143</v>
      </c>
      <c r="E12" s="83">
        <v>4111</v>
      </c>
      <c r="F12" s="83">
        <v>1008</v>
      </c>
      <c r="G12" s="83">
        <v>51</v>
      </c>
      <c r="H12" s="83">
        <v>66</v>
      </c>
      <c r="I12" s="83">
        <v>0</v>
      </c>
      <c r="J12" s="83">
        <v>560</v>
      </c>
    </row>
    <row r="13" spans="1:10">
      <c r="A13" s="163" t="s">
        <v>252</v>
      </c>
      <c r="B13" s="86">
        <f t="shared" si="3"/>
        <v>6905</v>
      </c>
      <c r="C13" s="83">
        <v>695</v>
      </c>
      <c r="D13" s="83">
        <v>774</v>
      </c>
      <c r="E13" s="83">
        <v>2922</v>
      </c>
      <c r="F13" s="83">
        <v>273</v>
      </c>
      <c r="G13" s="83">
        <v>40</v>
      </c>
      <c r="H13" s="83">
        <v>297</v>
      </c>
      <c r="I13" s="83">
        <v>0</v>
      </c>
      <c r="J13" s="83">
        <v>1904</v>
      </c>
    </row>
    <row r="14" spans="1:10">
      <c r="A14" s="186" t="s">
        <v>253</v>
      </c>
      <c r="B14" s="86">
        <f t="shared" si="3"/>
        <v>9780</v>
      </c>
      <c r="C14" s="83">
        <v>1047</v>
      </c>
      <c r="D14" s="83">
        <v>398</v>
      </c>
      <c r="E14" s="83">
        <v>4779</v>
      </c>
      <c r="F14" s="83">
        <v>511</v>
      </c>
      <c r="G14" s="83">
        <v>95</v>
      </c>
      <c r="H14" s="83">
        <v>168</v>
      </c>
      <c r="I14" s="83">
        <v>0</v>
      </c>
      <c r="J14" s="83">
        <v>2782</v>
      </c>
    </row>
    <row r="15" spans="1:10">
      <c r="A15" s="186" t="s">
        <v>254</v>
      </c>
      <c r="B15" s="86">
        <f t="shared" si="3"/>
        <v>2255</v>
      </c>
      <c r="C15" s="83">
        <v>259</v>
      </c>
      <c r="D15" s="83">
        <v>82</v>
      </c>
      <c r="E15" s="83">
        <v>1219</v>
      </c>
      <c r="F15" s="83">
        <v>398</v>
      </c>
      <c r="G15" s="83">
        <v>29</v>
      </c>
      <c r="H15" s="83">
        <v>36</v>
      </c>
      <c r="I15" s="83">
        <v>0</v>
      </c>
      <c r="J15" s="83">
        <v>232</v>
      </c>
    </row>
    <row r="16" spans="1:10">
      <c r="A16" s="163" t="s">
        <v>255</v>
      </c>
      <c r="B16" s="86">
        <f t="shared" si="3"/>
        <v>13664</v>
      </c>
      <c r="C16" s="83">
        <v>1476</v>
      </c>
      <c r="D16" s="83">
        <v>1552</v>
      </c>
      <c r="E16" s="83">
        <v>6111</v>
      </c>
      <c r="F16" s="83">
        <v>511</v>
      </c>
      <c r="G16" s="83">
        <v>104</v>
      </c>
      <c r="H16" s="83">
        <v>629</v>
      </c>
      <c r="I16" s="83">
        <v>1</v>
      </c>
      <c r="J16" s="83">
        <v>3280</v>
      </c>
    </row>
    <row r="17" spans="1:10">
      <c r="A17" s="183" t="s">
        <v>247</v>
      </c>
      <c r="B17" s="87">
        <f t="shared" ref="B17:J17" si="4">SUM(B18:B32)</f>
        <v>111138</v>
      </c>
      <c r="C17" s="87">
        <f t="shared" si="4"/>
        <v>11172</v>
      </c>
      <c r="D17" s="87">
        <f t="shared" si="4"/>
        <v>5346</v>
      </c>
      <c r="E17" s="87">
        <f t="shared" si="4"/>
        <v>43965</v>
      </c>
      <c r="F17" s="87">
        <f t="shared" si="4"/>
        <v>5221</v>
      </c>
      <c r="G17" s="87">
        <f t="shared" si="4"/>
        <v>1302</v>
      </c>
      <c r="H17" s="87">
        <f t="shared" si="4"/>
        <v>2587</v>
      </c>
      <c r="I17" s="87">
        <f t="shared" si="4"/>
        <v>18</v>
      </c>
      <c r="J17" s="87">
        <f t="shared" si="4"/>
        <v>41527</v>
      </c>
    </row>
    <row r="18" spans="1:10">
      <c r="A18" s="163" t="s">
        <v>264</v>
      </c>
      <c r="B18" s="86">
        <f t="shared" ref="B18:B32" si="5">SUM(C18:J18)</f>
        <v>5057</v>
      </c>
      <c r="C18" s="83">
        <v>523</v>
      </c>
      <c r="D18" s="83">
        <v>288</v>
      </c>
      <c r="E18" s="83">
        <v>2251</v>
      </c>
      <c r="F18" s="83">
        <v>902</v>
      </c>
      <c r="G18" s="83">
        <v>42</v>
      </c>
      <c r="H18" s="83">
        <v>122</v>
      </c>
      <c r="I18" s="83">
        <v>2</v>
      </c>
      <c r="J18" s="83">
        <v>927</v>
      </c>
    </row>
    <row r="19" spans="1:10">
      <c r="A19" s="186" t="s">
        <v>257</v>
      </c>
      <c r="B19" s="86">
        <f t="shared" si="5"/>
        <v>1690</v>
      </c>
      <c r="C19" s="83">
        <v>187</v>
      </c>
      <c r="D19" s="83">
        <v>71</v>
      </c>
      <c r="E19" s="83">
        <v>838</v>
      </c>
      <c r="F19" s="83">
        <v>104</v>
      </c>
      <c r="G19" s="83">
        <v>10</v>
      </c>
      <c r="H19" s="83">
        <v>31</v>
      </c>
      <c r="I19" s="83">
        <v>0</v>
      </c>
      <c r="J19" s="83">
        <v>449</v>
      </c>
    </row>
    <row r="20" spans="1:10">
      <c r="A20" s="186" t="s">
        <v>292</v>
      </c>
      <c r="B20" s="86">
        <f t="shared" si="5"/>
        <v>511</v>
      </c>
      <c r="C20" s="83">
        <v>48</v>
      </c>
      <c r="D20" s="83">
        <v>13</v>
      </c>
      <c r="E20" s="83">
        <v>69</v>
      </c>
      <c r="F20" s="83">
        <v>4</v>
      </c>
      <c r="G20" s="83">
        <v>0</v>
      </c>
      <c r="H20" s="83">
        <v>15</v>
      </c>
      <c r="I20" s="83">
        <v>0</v>
      </c>
      <c r="J20" s="83">
        <v>362</v>
      </c>
    </row>
    <row r="21" spans="1:10">
      <c r="A21" s="163" t="s">
        <v>258</v>
      </c>
      <c r="B21" s="86">
        <f t="shared" si="5"/>
        <v>1603</v>
      </c>
      <c r="C21" s="83">
        <v>220</v>
      </c>
      <c r="D21" s="83">
        <v>112</v>
      </c>
      <c r="E21" s="83">
        <v>680</v>
      </c>
      <c r="F21" s="83">
        <v>172</v>
      </c>
      <c r="G21" s="83">
        <v>25</v>
      </c>
      <c r="H21" s="83">
        <v>43</v>
      </c>
      <c r="I21" s="83">
        <v>1</v>
      </c>
      <c r="J21" s="83">
        <v>350</v>
      </c>
    </row>
    <row r="22" spans="1:10">
      <c r="A22" s="186" t="s">
        <v>259</v>
      </c>
      <c r="B22" s="86">
        <f t="shared" si="5"/>
        <v>7007</v>
      </c>
      <c r="C22" s="83">
        <v>783</v>
      </c>
      <c r="D22" s="83">
        <v>331</v>
      </c>
      <c r="E22" s="83">
        <v>2566</v>
      </c>
      <c r="F22" s="83">
        <v>192</v>
      </c>
      <c r="G22" s="83">
        <v>70</v>
      </c>
      <c r="H22" s="83">
        <v>191</v>
      </c>
      <c r="I22" s="83">
        <v>0</v>
      </c>
      <c r="J22" s="83">
        <v>2874</v>
      </c>
    </row>
    <row r="23" spans="1:10">
      <c r="A23" s="163" t="s">
        <v>260</v>
      </c>
      <c r="B23" s="86">
        <f t="shared" si="5"/>
        <v>7387</v>
      </c>
      <c r="C23" s="83">
        <v>767</v>
      </c>
      <c r="D23" s="83">
        <v>327</v>
      </c>
      <c r="E23" s="83">
        <v>2695</v>
      </c>
      <c r="F23" s="83">
        <v>480</v>
      </c>
      <c r="G23" s="83">
        <v>66</v>
      </c>
      <c r="H23" s="83">
        <v>134</v>
      </c>
      <c r="I23" s="83">
        <v>0</v>
      </c>
      <c r="J23" s="83">
        <v>2918</v>
      </c>
    </row>
    <row r="24" spans="1:10">
      <c r="A24" s="163" t="s">
        <v>293</v>
      </c>
      <c r="B24" s="86">
        <f t="shared" si="5"/>
        <v>2845</v>
      </c>
      <c r="C24" s="83">
        <v>476</v>
      </c>
      <c r="D24" s="83">
        <v>397</v>
      </c>
      <c r="E24" s="83">
        <v>1003</v>
      </c>
      <c r="F24" s="83">
        <v>142</v>
      </c>
      <c r="G24" s="83">
        <v>26</v>
      </c>
      <c r="H24" s="83">
        <v>56</v>
      </c>
      <c r="I24" s="83">
        <v>4</v>
      </c>
      <c r="J24" s="83">
        <v>741</v>
      </c>
    </row>
    <row r="25" spans="1:10">
      <c r="A25" s="186" t="s">
        <v>294</v>
      </c>
      <c r="B25" s="86">
        <f t="shared" si="5"/>
        <v>10782</v>
      </c>
      <c r="C25" s="83">
        <v>1000</v>
      </c>
      <c r="D25" s="83">
        <v>510</v>
      </c>
      <c r="E25" s="83">
        <v>3808</v>
      </c>
      <c r="F25" s="83">
        <v>304</v>
      </c>
      <c r="G25" s="83">
        <v>59</v>
      </c>
      <c r="H25" s="83">
        <v>290</v>
      </c>
      <c r="I25" s="83">
        <v>3</v>
      </c>
      <c r="J25" s="83">
        <v>4808</v>
      </c>
    </row>
    <row r="26" spans="1:10">
      <c r="A26" s="186" t="s">
        <v>295</v>
      </c>
      <c r="B26" s="86">
        <f t="shared" si="5"/>
        <v>23656</v>
      </c>
      <c r="C26" s="83">
        <v>1696</v>
      </c>
      <c r="D26" s="83">
        <v>456</v>
      </c>
      <c r="E26" s="83">
        <v>9046</v>
      </c>
      <c r="F26" s="83">
        <v>813</v>
      </c>
      <c r="G26" s="83">
        <v>139</v>
      </c>
      <c r="H26" s="83">
        <v>790</v>
      </c>
      <c r="I26" s="83">
        <v>1</v>
      </c>
      <c r="J26" s="83">
        <v>10715</v>
      </c>
    </row>
    <row r="27" spans="1:10">
      <c r="A27" s="163" t="s">
        <v>296</v>
      </c>
      <c r="B27" s="86">
        <f t="shared" ref="B27" si="6">SUM(C27:J27)</f>
        <v>17820</v>
      </c>
      <c r="C27" s="83">
        <v>1707</v>
      </c>
      <c r="D27" s="83">
        <v>897</v>
      </c>
      <c r="E27" s="83">
        <v>7645</v>
      </c>
      <c r="F27" s="83">
        <v>757</v>
      </c>
      <c r="G27" s="83">
        <v>360</v>
      </c>
      <c r="H27" s="83">
        <v>254</v>
      </c>
      <c r="I27" s="83">
        <v>1</v>
      </c>
      <c r="J27" s="83">
        <v>6199</v>
      </c>
    </row>
    <row r="28" spans="1:10">
      <c r="A28" s="186" t="s">
        <v>261</v>
      </c>
      <c r="B28" s="86">
        <f t="shared" si="5"/>
        <v>15716</v>
      </c>
      <c r="C28" s="83">
        <v>1807</v>
      </c>
      <c r="D28" s="83">
        <v>847</v>
      </c>
      <c r="E28" s="83">
        <v>6818</v>
      </c>
      <c r="F28" s="83">
        <v>680</v>
      </c>
      <c r="G28" s="83">
        <v>168</v>
      </c>
      <c r="H28" s="83">
        <v>327</v>
      </c>
      <c r="I28" s="83">
        <v>3</v>
      </c>
      <c r="J28" s="83">
        <v>5066</v>
      </c>
    </row>
    <row r="29" spans="1:10">
      <c r="A29" s="163" t="s">
        <v>297</v>
      </c>
      <c r="B29" s="86">
        <f t="shared" si="5"/>
        <v>782</v>
      </c>
      <c r="C29" s="83">
        <v>85</v>
      </c>
      <c r="D29" s="83">
        <v>45</v>
      </c>
      <c r="E29" s="83">
        <v>216</v>
      </c>
      <c r="F29" s="83">
        <v>66</v>
      </c>
      <c r="G29" s="83">
        <v>10</v>
      </c>
      <c r="H29" s="83">
        <v>14</v>
      </c>
      <c r="I29" s="83">
        <v>0</v>
      </c>
      <c r="J29" s="83">
        <v>346</v>
      </c>
    </row>
    <row r="30" spans="1:10">
      <c r="A30" s="163" t="s">
        <v>262</v>
      </c>
      <c r="B30" s="86">
        <f t="shared" si="5"/>
        <v>644</v>
      </c>
      <c r="C30" s="83">
        <v>88</v>
      </c>
      <c r="D30" s="83">
        <v>52</v>
      </c>
      <c r="E30" s="83">
        <v>294</v>
      </c>
      <c r="F30" s="83">
        <v>72</v>
      </c>
      <c r="G30" s="83">
        <v>11</v>
      </c>
      <c r="H30" s="83">
        <v>14</v>
      </c>
      <c r="I30" s="83">
        <v>1</v>
      </c>
      <c r="J30" s="83">
        <v>112</v>
      </c>
    </row>
    <row r="31" spans="1:10">
      <c r="A31" s="186" t="s">
        <v>263</v>
      </c>
      <c r="B31" s="86">
        <f t="shared" si="5"/>
        <v>13661</v>
      </c>
      <c r="C31" s="83">
        <v>1601</v>
      </c>
      <c r="D31" s="83">
        <v>959</v>
      </c>
      <c r="E31" s="83">
        <v>4812</v>
      </c>
      <c r="F31" s="83">
        <v>360</v>
      </c>
      <c r="G31" s="83">
        <v>308</v>
      </c>
      <c r="H31" s="83">
        <v>280</v>
      </c>
      <c r="I31" s="83">
        <v>2</v>
      </c>
      <c r="J31" s="83">
        <v>5339</v>
      </c>
    </row>
    <row r="32" spans="1:10">
      <c r="A32" s="163" t="s">
        <v>316</v>
      </c>
      <c r="B32" s="86">
        <f t="shared" si="5"/>
        <v>1977</v>
      </c>
      <c r="C32" s="83">
        <v>184</v>
      </c>
      <c r="D32" s="83">
        <v>41</v>
      </c>
      <c r="E32" s="83">
        <v>1224</v>
      </c>
      <c r="F32" s="83">
        <v>173</v>
      </c>
      <c r="G32" s="83">
        <v>8</v>
      </c>
      <c r="H32" s="83">
        <v>26</v>
      </c>
      <c r="I32" s="83">
        <v>0</v>
      </c>
      <c r="J32" s="83">
        <v>321</v>
      </c>
    </row>
    <row r="33" spans="1:10">
      <c r="A33" s="174" t="s">
        <v>298</v>
      </c>
      <c r="B33" s="87">
        <f t="shared" ref="B33:J33" si="7">SUM(B34:B41)</f>
        <v>91046</v>
      </c>
      <c r="C33" s="87">
        <f t="shared" si="7"/>
        <v>8973</v>
      </c>
      <c r="D33" s="87">
        <f t="shared" si="7"/>
        <v>4617</v>
      </c>
      <c r="E33" s="87">
        <f t="shared" si="7"/>
        <v>34601</v>
      </c>
      <c r="F33" s="87">
        <f t="shared" si="7"/>
        <v>5390</v>
      </c>
      <c r="G33" s="87">
        <f t="shared" si="7"/>
        <v>571</v>
      </c>
      <c r="H33" s="87">
        <f t="shared" si="7"/>
        <v>2865</v>
      </c>
      <c r="I33" s="87">
        <f t="shared" si="7"/>
        <v>3</v>
      </c>
      <c r="J33" s="87">
        <f t="shared" si="7"/>
        <v>34026</v>
      </c>
    </row>
    <row r="34" spans="1:10">
      <c r="A34" s="163" t="s">
        <v>270</v>
      </c>
      <c r="B34" s="86">
        <f t="shared" ref="B34:B41" si="8">SUM(C34:J34)</f>
        <v>23849</v>
      </c>
      <c r="C34" s="83">
        <v>2139</v>
      </c>
      <c r="D34" s="83">
        <v>1121</v>
      </c>
      <c r="E34" s="83">
        <v>6861</v>
      </c>
      <c r="F34" s="83">
        <v>924</v>
      </c>
      <c r="G34" s="83">
        <v>131</v>
      </c>
      <c r="H34" s="83">
        <v>929</v>
      </c>
      <c r="I34" s="83">
        <v>2</v>
      </c>
      <c r="J34" s="83">
        <v>11742</v>
      </c>
    </row>
    <row r="35" spans="1:10">
      <c r="A35" s="163" t="s">
        <v>265</v>
      </c>
      <c r="B35" s="86">
        <f t="shared" si="8"/>
        <v>10634</v>
      </c>
      <c r="C35" s="83">
        <v>973</v>
      </c>
      <c r="D35" s="83">
        <v>588</v>
      </c>
      <c r="E35" s="83">
        <v>5507</v>
      </c>
      <c r="F35" s="83">
        <v>612</v>
      </c>
      <c r="G35" s="83">
        <v>82</v>
      </c>
      <c r="H35" s="83">
        <v>330</v>
      </c>
      <c r="I35" s="83">
        <v>0</v>
      </c>
      <c r="J35" s="83">
        <v>2542</v>
      </c>
    </row>
    <row r="36" spans="1:10">
      <c r="A36" s="163" t="s">
        <v>266</v>
      </c>
      <c r="B36" s="86">
        <f t="shared" si="8"/>
        <v>15415</v>
      </c>
      <c r="C36" s="83">
        <v>1638</v>
      </c>
      <c r="D36" s="83">
        <v>657</v>
      </c>
      <c r="E36" s="83">
        <v>6197</v>
      </c>
      <c r="F36" s="83">
        <v>1039</v>
      </c>
      <c r="G36" s="83">
        <v>91</v>
      </c>
      <c r="H36" s="83">
        <v>311</v>
      </c>
      <c r="I36" s="83">
        <v>0</v>
      </c>
      <c r="J36" s="83">
        <v>5482</v>
      </c>
    </row>
    <row r="37" spans="1:10">
      <c r="A37" s="163" t="s">
        <v>267</v>
      </c>
      <c r="B37" s="86">
        <f t="shared" si="8"/>
        <v>14503</v>
      </c>
      <c r="C37" s="83">
        <v>1200</v>
      </c>
      <c r="D37" s="83">
        <v>1032</v>
      </c>
      <c r="E37" s="83">
        <v>4783</v>
      </c>
      <c r="F37" s="83">
        <v>525</v>
      </c>
      <c r="G37" s="83">
        <v>60</v>
      </c>
      <c r="H37" s="83">
        <v>464</v>
      </c>
      <c r="I37" s="83">
        <v>0</v>
      </c>
      <c r="J37" s="83">
        <v>6439</v>
      </c>
    </row>
    <row r="38" spans="1:10">
      <c r="A38" s="163" t="s">
        <v>315</v>
      </c>
      <c r="B38" s="86">
        <f t="shared" si="8"/>
        <v>954</v>
      </c>
      <c r="C38" s="83">
        <v>110</v>
      </c>
      <c r="D38" s="83">
        <v>41</v>
      </c>
      <c r="E38" s="83">
        <v>573</v>
      </c>
      <c r="F38" s="83">
        <v>75</v>
      </c>
      <c r="G38" s="83">
        <v>8</v>
      </c>
      <c r="H38" s="83">
        <v>13</v>
      </c>
      <c r="I38" s="83">
        <v>0</v>
      </c>
      <c r="J38" s="83">
        <v>134</v>
      </c>
    </row>
    <row r="39" spans="1:10">
      <c r="A39" s="163" t="s">
        <v>268</v>
      </c>
      <c r="B39" s="86">
        <f t="shared" si="8"/>
        <v>16870</v>
      </c>
      <c r="C39" s="83">
        <v>1842</v>
      </c>
      <c r="D39" s="83">
        <v>724</v>
      </c>
      <c r="E39" s="83">
        <v>6875</v>
      </c>
      <c r="F39" s="83">
        <v>1345</v>
      </c>
      <c r="G39" s="83">
        <v>114</v>
      </c>
      <c r="H39" s="83">
        <v>643</v>
      </c>
      <c r="I39" s="83">
        <v>0</v>
      </c>
      <c r="J39" s="83">
        <v>5327</v>
      </c>
    </row>
    <row r="40" spans="1:10">
      <c r="A40" s="163" t="s">
        <v>299</v>
      </c>
      <c r="B40" s="86">
        <f t="shared" si="8"/>
        <v>1074</v>
      </c>
      <c r="C40" s="83">
        <v>182</v>
      </c>
      <c r="D40" s="83">
        <v>54</v>
      </c>
      <c r="E40" s="83">
        <v>600</v>
      </c>
      <c r="F40" s="83">
        <v>102</v>
      </c>
      <c r="G40" s="83">
        <v>19</v>
      </c>
      <c r="H40" s="83">
        <v>12</v>
      </c>
      <c r="I40" s="83">
        <v>0</v>
      </c>
      <c r="J40" s="83">
        <v>105</v>
      </c>
    </row>
    <row r="41" spans="1:10">
      <c r="A41" s="163" t="s">
        <v>269</v>
      </c>
      <c r="B41" s="86">
        <f t="shared" si="8"/>
        <v>7747</v>
      </c>
      <c r="C41" s="83">
        <v>889</v>
      </c>
      <c r="D41" s="83">
        <v>400</v>
      </c>
      <c r="E41" s="83">
        <v>3205</v>
      </c>
      <c r="F41" s="83">
        <v>768</v>
      </c>
      <c r="G41" s="83">
        <v>66</v>
      </c>
      <c r="H41" s="83">
        <v>163</v>
      </c>
      <c r="I41" s="83">
        <v>1</v>
      </c>
      <c r="J41" s="83">
        <v>2255</v>
      </c>
    </row>
    <row r="42" spans="1:10">
      <c r="A42" s="174" t="s">
        <v>300</v>
      </c>
      <c r="B42" s="87">
        <f t="shared" ref="B42:J42" si="9">SUM(B43:B49)</f>
        <v>64115</v>
      </c>
      <c r="C42" s="87">
        <f t="shared" si="9"/>
        <v>7556</v>
      </c>
      <c r="D42" s="87">
        <f t="shared" si="9"/>
        <v>4130</v>
      </c>
      <c r="E42" s="87">
        <f t="shared" si="9"/>
        <v>24992</v>
      </c>
      <c r="F42" s="87">
        <f t="shared" si="9"/>
        <v>3852</v>
      </c>
      <c r="G42" s="87">
        <f t="shared" si="9"/>
        <v>841</v>
      </c>
      <c r="H42" s="87">
        <f t="shared" si="9"/>
        <v>1471</v>
      </c>
      <c r="I42" s="87">
        <f t="shared" si="9"/>
        <v>9</v>
      </c>
      <c r="J42" s="87">
        <f t="shared" si="9"/>
        <v>21264</v>
      </c>
    </row>
    <row r="43" spans="1:10">
      <c r="A43" s="163" t="s">
        <v>277</v>
      </c>
      <c r="B43" s="86">
        <f t="shared" ref="B43:B49" si="10">SUM(C43:J43)</f>
        <v>18610</v>
      </c>
      <c r="C43" s="83">
        <v>2486</v>
      </c>
      <c r="D43" s="83">
        <v>1601</v>
      </c>
      <c r="E43" s="83">
        <v>6005</v>
      </c>
      <c r="F43" s="83">
        <v>722</v>
      </c>
      <c r="G43" s="83">
        <v>170</v>
      </c>
      <c r="H43" s="83">
        <v>501</v>
      </c>
      <c r="I43" s="83">
        <v>3</v>
      </c>
      <c r="J43" s="83">
        <v>7122</v>
      </c>
    </row>
    <row r="44" spans="1:10">
      <c r="A44" s="163" t="s">
        <v>271</v>
      </c>
      <c r="B44" s="86">
        <f t="shared" si="10"/>
        <v>3610</v>
      </c>
      <c r="C44" s="83">
        <v>378</v>
      </c>
      <c r="D44" s="83">
        <v>162</v>
      </c>
      <c r="E44" s="83">
        <v>1775</v>
      </c>
      <c r="F44" s="83">
        <v>328</v>
      </c>
      <c r="G44" s="83">
        <v>178</v>
      </c>
      <c r="H44" s="83">
        <v>49</v>
      </c>
      <c r="I44" s="83">
        <v>0</v>
      </c>
      <c r="J44" s="83">
        <v>740</v>
      </c>
    </row>
    <row r="45" spans="1:10">
      <c r="A45" s="163" t="s">
        <v>272</v>
      </c>
      <c r="B45" s="86">
        <f t="shared" si="10"/>
        <v>2328</v>
      </c>
      <c r="C45" s="83">
        <v>340</v>
      </c>
      <c r="D45" s="83">
        <v>104</v>
      </c>
      <c r="E45" s="83">
        <v>1228</v>
      </c>
      <c r="F45" s="83">
        <v>194</v>
      </c>
      <c r="G45" s="83">
        <v>118</v>
      </c>
      <c r="H45" s="83">
        <v>61</v>
      </c>
      <c r="I45" s="83">
        <v>0</v>
      </c>
      <c r="J45" s="83">
        <v>283</v>
      </c>
    </row>
    <row r="46" spans="1:10">
      <c r="A46" s="163" t="s">
        <v>273</v>
      </c>
      <c r="B46" s="86">
        <f t="shared" si="10"/>
        <v>7318</v>
      </c>
      <c r="C46" s="83">
        <v>986</v>
      </c>
      <c r="D46" s="83">
        <v>209</v>
      </c>
      <c r="E46" s="83">
        <v>3014</v>
      </c>
      <c r="F46" s="83">
        <v>637</v>
      </c>
      <c r="G46" s="83">
        <v>119</v>
      </c>
      <c r="H46" s="83">
        <v>106</v>
      </c>
      <c r="I46" s="83">
        <v>1</v>
      </c>
      <c r="J46" s="83">
        <v>2246</v>
      </c>
    </row>
    <row r="47" spans="1:10">
      <c r="A47" s="186" t="s">
        <v>274</v>
      </c>
      <c r="B47" s="86">
        <f t="shared" si="10"/>
        <v>7027</v>
      </c>
      <c r="C47" s="83">
        <v>856</v>
      </c>
      <c r="D47" s="83">
        <v>494</v>
      </c>
      <c r="E47" s="83">
        <v>2002</v>
      </c>
      <c r="F47" s="83">
        <v>342</v>
      </c>
      <c r="G47" s="83">
        <v>67</v>
      </c>
      <c r="H47" s="83">
        <v>249</v>
      </c>
      <c r="I47" s="83">
        <v>0</v>
      </c>
      <c r="J47" s="83">
        <v>3017</v>
      </c>
    </row>
    <row r="48" spans="1:10">
      <c r="A48" s="163" t="s">
        <v>275</v>
      </c>
      <c r="B48" s="86">
        <f t="shared" si="10"/>
        <v>24200</v>
      </c>
      <c r="C48" s="83">
        <v>2365</v>
      </c>
      <c r="D48" s="83">
        <v>1481</v>
      </c>
      <c r="E48" s="83">
        <v>10452</v>
      </c>
      <c r="F48" s="83">
        <v>1534</v>
      </c>
      <c r="G48" s="83">
        <v>174</v>
      </c>
      <c r="H48" s="83">
        <v>477</v>
      </c>
      <c r="I48" s="83">
        <v>5</v>
      </c>
      <c r="J48" s="83">
        <v>7712</v>
      </c>
    </row>
    <row r="49" spans="1:10">
      <c r="A49" s="163" t="s">
        <v>276</v>
      </c>
      <c r="B49" s="86">
        <f t="shared" si="10"/>
        <v>1022</v>
      </c>
      <c r="C49" s="83">
        <v>145</v>
      </c>
      <c r="D49" s="83">
        <v>79</v>
      </c>
      <c r="E49" s="83">
        <v>516</v>
      </c>
      <c r="F49" s="83">
        <v>95</v>
      </c>
      <c r="G49" s="83">
        <v>15</v>
      </c>
      <c r="H49" s="83">
        <v>28</v>
      </c>
      <c r="I49" s="83">
        <v>0</v>
      </c>
      <c r="J49" s="83">
        <v>144</v>
      </c>
    </row>
    <row r="50" spans="1:10">
      <c r="A50" s="174" t="s">
        <v>301</v>
      </c>
      <c r="B50" s="87">
        <f t="shared" ref="B50:J50" si="11">SUM(B51:B56)</f>
        <v>122388</v>
      </c>
      <c r="C50" s="87">
        <f t="shared" si="11"/>
        <v>10844</v>
      </c>
      <c r="D50" s="87">
        <f t="shared" si="11"/>
        <v>7478</v>
      </c>
      <c r="E50" s="87">
        <f t="shared" si="11"/>
        <v>52280</v>
      </c>
      <c r="F50" s="87">
        <f t="shared" si="11"/>
        <v>5891</v>
      </c>
      <c r="G50" s="87">
        <f t="shared" si="11"/>
        <v>883</v>
      </c>
      <c r="H50" s="87">
        <f t="shared" si="11"/>
        <v>2959</v>
      </c>
      <c r="I50" s="87">
        <f t="shared" si="11"/>
        <v>15</v>
      </c>
      <c r="J50" s="87">
        <f t="shared" si="11"/>
        <v>42038</v>
      </c>
    </row>
    <row r="51" spans="1:10">
      <c r="A51" s="163" t="s">
        <v>245</v>
      </c>
      <c r="B51" s="86">
        <f t="shared" ref="B51" si="12">SUM(C51:J51)</f>
        <v>9543</v>
      </c>
      <c r="C51" s="83">
        <v>794</v>
      </c>
      <c r="D51" s="83">
        <v>252</v>
      </c>
      <c r="E51" s="83">
        <v>6586</v>
      </c>
      <c r="F51" s="83">
        <v>731</v>
      </c>
      <c r="G51" s="83">
        <v>103</v>
      </c>
      <c r="H51" s="83">
        <v>57</v>
      </c>
      <c r="I51" s="83">
        <v>1</v>
      </c>
      <c r="J51" s="83">
        <v>1019</v>
      </c>
    </row>
    <row r="52" spans="1:10">
      <c r="A52" s="163" t="s">
        <v>279</v>
      </c>
      <c r="B52" s="86">
        <f t="shared" ref="B52:B56" si="13">SUM(C52:J52)</f>
        <v>66276</v>
      </c>
      <c r="C52" s="83">
        <v>6876</v>
      </c>
      <c r="D52" s="83">
        <v>4412</v>
      </c>
      <c r="E52" s="83">
        <v>26272</v>
      </c>
      <c r="F52" s="83">
        <v>3301</v>
      </c>
      <c r="G52" s="83">
        <v>538</v>
      </c>
      <c r="H52" s="83">
        <v>1702</v>
      </c>
      <c r="I52" s="83">
        <v>12</v>
      </c>
      <c r="J52" s="83">
        <v>23163</v>
      </c>
    </row>
    <row r="53" spans="1:10">
      <c r="A53" s="163" t="s">
        <v>278</v>
      </c>
      <c r="B53" s="86">
        <f t="shared" si="13"/>
        <v>37178</v>
      </c>
      <c r="C53" s="83">
        <v>2314</v>
      </c>
      <c r="D53" s="83">
        <v>2311</v>
      </c>
      <c r="E53" s="83">
        <v>14745</v>
      </c>
      <c r="F53" s="83">
        <v>1333</v>
      </c>
      <c r="G53" s="83">
        <v>163</v>
      </c>
      <c r="H53" s="83">
        <v>1051</v>
      </c>
      <c r="I53" s="83">
        <v>2</v>
      </c>
      <c r="J53" s="83">
        <v>15259</v>
      </c>
    </row>
    <row r="54" spans="1:10">
      <c r="A54" s="163" t="s">
        <v>303</v>
      </c>
      <c r="B54" s="86">
        <f t="shared" si="13"/>
        <v>2029</v>
      </c>
      <c r="C54" s="83">
        <v>148</v>
      </c>
      <c r="D54" s="83">
        <v>24</v>
      </c>
      <c r="E54" s="83">
        <v>826</v>
      </c>
      <c r="F54" s="83">
        <v>188</v>
      </c>
      <c r="G54" s="83">
        <v>20</v>
      </c>
      <c r="H54" s="83">
        <v>47</v>
      </c>
      <c r="I54" s="83">
        <v>0</v>
      </c>
      <c r="J54" s="83">
        <v>776</v>
      </c>
    </row>
    <row r="55" spans="1:10">
      <c r="A55" s="163" t="s">
        <v>304</v>
      </c>
      <c r="B55" s="86">
        <f t="shared" si="13"/>
        <v>7230</v>
      </c>
      <c r="C55" s="83">
        <v>701</v>
      </c>
      <c r="D55" s="83">
        <v>472</v>
      </c>
      <c r="E55" s="83">
        <v>3779</v>
      </c>
      <c r="F55" s="83">
        <v>336</v>
      </c>
      <c r="G55" s="83">
        <v>58</v>
      </c>
      <c r="H55" s="83">
        <v>96</v>
      </c>
      <c r="I55" s="83">
        <v>0</v>
      </c>
      <c r="J55" s="83">
        <v>1788</v>
      </c>
    </row>
    <row r="56" spans="1:10">
      <c r="A56" s="163" t="s">
        <v>305</v>
      </c>
      <c r="B56" s="86">
        <f t="shared" si="13"/>
        <v>132</v>
      </c>
      <c r="C56" s="83">
        <v>11</v>
      </c>
      <c r="D56" s="83">
        <v>7</v>
      </c>
      <c r="E56" s="83">
        <v>72</v>
      </c>
      <c r="F56" s="83">
        <v>2</v>
      </c>
      <c r="G56" s="83">
        <v>1</v>
      </c>
      <c r="H56" s="83">
        <v>6</v>
      </c>
      <c r="I56" s="83">
        <v>0</v>
      </c>
      <c r="J56" s="83">
        <v>33</v>
      </c>
    </row>
    <row r="57" spans="1:10">
      <c r="A57" s="174" t="s">
        <v>306</v>
      </c>
      <c r="B57" s="87">
        <f t="shared" ref="B57:J57" si="14">SUM(B58:B63)</f>
        <v>98354</v>
      </c>
      <c r="C57" s="87">
        <f t="shared" si="14"/>
        <v>8682</v>
      </c>
      <c r="D57" s="87">
        <f t="shared" si="14"/>
        <v>4671</v>
      </c>
      <c r="E57" s="87">
        <f t="shared" si="14"/>
        <v>47415</v>
      </c>
      <c r="F57" s="87">
        <f t="shared" si="14"/>
        <v>5316</v>
      </c>
      <c r="G57" s="87">
        <f t="shared" si="14"/>
        <v>622</v>
      </c>
      <c r="H57" s="87">
        <f t="shared" si="14"/>
        <v>3273</v>
      </c>
      <c r="I57" s="87">
        <f t="shared" si="14"/>
        <v>7</v>
      </c>
      <c r="J57" s="87">
        <f t="shared" si="14"/>
        <v>28368</v>
      </c>
    </row>
    <row r="58" spans="1:10">
      <c r="A58" s="163" t="s">
        <v>284</v>
      </c>
      <c r="B58" s="86">
        <f>SUM(C58:J58)</f>
        <v>4086</v>
      </c>
      <c r="C58" s="83">
        <v>407</v>
      </c>
      <c r="D58" s="83">
        <v>124</v>
      </c>
      <c r="E58" s="83">
        <v>2458</v>
      </c>
      <c r="F58" s="83">
        <v>405</v>
      </c>
      <c r="G58" s="83">
        <v>38</v>
      </c>
      <c r="H58" s="83">
        <v>55</v>
      </c>
      <c r="I58" s="83">
        <v>0</v>
      </c>
      <c r="J58" s="83">
        <v>599</v>
      </c>
    </row>
    <row r="59" spans="1:10">
      <c r="A59" s="163" t="s">
        <v>280</v>
      </c>
      <c r="B59" s="86">
        <f>SUM(C59:J59)</f>
        <v>5399</v>
      </c>
      <c r="C59" s="83">
        <v>419</v>
      </c>
      <c r="D59" s="83">
        <v>153</v>
      </c>
      <c r="E59" s="83">
        <v>3024</v>
      </c>
      <c r="F59" s="83">
        <v>473</v>
      </c>
      <c r="G59" s="83">
        <v>29</v>
      </c>
      <c r="H59" s="83">
        <v>55</v>
      </c>
      <c r="I59" s="83">
        <v>1</v>
      </c>
      <c r="J59" s="83">
        <v>1245</v>
      </c>
    </row>
    <row r="60" spans="1:10">
      <c r="A60" s="163" t="s">
        <v>281</v>
      </c>
      <c r="B60" s="86">
        <f t="shared" ref="B60" si="15">SUM(C60:J60)</f>
        <v>3667</v>
      </c>
      <c r="C60" s="83">
        <v>323</v>
      </c>
      <c r="D60" s="83">
        <v>222</v>
      </c>
      <c r="E60" s="83">
        <v>2039</v>
      </c>
      <c r="F60" s="83">
        <v>213</v>
      </c>
      <c r="G60" s="83">
        <v>26</v>
      </c>
      <c r="H60" s="83">
        <v>123</v>
      </c>
      <c r="I60" s="83">
        <v>0</v>
      </c>
      <c r="J60" s="83">
        <v>721</v>
      </c>
    </row>
    <row r="61" spans="1:10">
      <c r="A61" s="163" t="s">
        <v>307</v>
      </c>
      <c r="B61" s="86">
        <f>SUM(C61:J61)</f>
        <v>3138</v>
      </c>
      <c r="C61" s="83">
        <v>410</v>
      </c>
      <c r="D61" s="83">
        <v>89</v>
      </c>
      <c r="E61" s="83">
        <v>1429</v>
      </c>
      <c r="F61" s="83">
        <v>221</v>
      </c>
      <c r="G61" s="83">
        <v>59</v>
      </c>
      <c r="H61" s="83">
        <v>56</v>
      </c>
      <c r="I61" s="83">
        <v>0</v>
      </c>
      <c r="J61" s="83">
        <v>874</v>
      </c>
    </row>
    <row r="62" spans="1:10">
      <c r="A62" s="163" t="s">
        <v>282</v>
      </c>
      <c r="B62" s="86">
        <f>SUM(C62:J62)</f>
        <v>13222</v>
      </c>
      <c r="C62" s="83">
        <v>805</v>
      </c>
      <c r="D62" s="83">
        <v>211</v>
      </c>
      <c r="E62" s="83">
        <v>10020</v>
      </c>
      <c r="F62" s="83">
        <v>1056</v>
      </c>
      <c r="G62" s="83">
        <v>71</v>
      </c>
      <c r="H62" s="83">
        <v>112</v>
      </c>
      <c r="I62" s="83">
        <v>1</v>
      </c>
      <c r="J62" s="83">
        <v>946</v>
      </c>
    </row>
    <row r="63" spans="1:10">
      <c r="A63" s="163" t="s">
        <v>283</v>
      </c>
      <c r="B63" s="86">
        <f>SUM(C63:J63)</f>
        <v>68842</v>
      </c>
      <c r="C63" s="83">
        <v>6318</v>
      </c>
      <c r="D63" s="83">
        <v>3872</v>
      </c>
      <c r="E63" s="83">
        <v>28445</v>
      </c>
      <c r="F63" s="83">
        <v>2948</v>
      </c>
      <c r="G63" s="83">
        <v>399</v>
      </c>
      <c r="H63" s="83">
        <v>2872</v>
      </c>
      <c r="I63" s="83">
        <v>5</v>
      </c>
      <c r="J63" s="83">
        <v>23983</v>
      </c>
    </row>
    <row r="64" spans="1:10">
      <c r="A64" s="174" t="s">
        <v>308</v>
      </c>
      <c r="B64" s="87">
        <f>SUM(B65:B71)</f>
        <v>103819</v>
      </c>
      <c r="C64" s="87">
        <f t="shared" ref="C64:J64" si="16">SUM(C65:C71)</f>
        <v>10318</v>
      </c>
      <c r="D64" s="87">
        <f t="shared" si="16"/>
        <v>4431</v>
      </c>
      <c r="E64" s="87">
        <f t="shared" si="16"/>
        <v>39081</v>
      </c>
      <c r="F64" s="87">
        <f t="shared" si="16"/>
        <v>5961</v>
      </c>
      <c r="G64" s="87">
        <f t="shared" si="16"/>
        <v>1101</v>
      </c>
      <c r="H64" s="87">
        <f t="shared" si="16"/>
        <v>1793</v>
      </c>
      <c r="I64" s="87">
        <f t="shared" si="16"/>
        <v>10</v>
      </c>
      <c r="J64" s="87">
        <f t="shared" si="16"/>
        <v>41124</v>
      </c>
    </row>
    <row r="65" spans="1:10">
      <c r="A65" s="163" t="s">
        <v>309</v>
      </c>
      <c r="B65" s="86">
        <f t="shared" ref="B65:B81" si="17">SUM(C65:J65)</f>
        <v>24</v>
      </c>
      <c r="C65" s="83">
        <v>0</v>
      </c>
      <c r="D65" s="83">
        <v>0</v>
      </c>
      <c r="E65" s="83">
        <v>9</v>
      </c>
      <c r="F65" s="83">
        <v>0</v>
      </c>
      <c r="G65" s="83">
        <v>0</v>
      </c>
      <c r="H65" s="83">
        <v>1</v>
      </c>
      <c r="I65" s="83">
        <v>0</v>
      </c>
      <c r="J65" s="83">
        <v>14</v>
      </c>
    </row>
    <row r="66" spans="1:10">
      <c r="A66" s="163" t="s">
        <v>285</v>
      </c>
      <c r="B66" s="86">
        <f t="shared" si="17"/>
        <v>23039</v>
      </c>
      <c r="C66" s="83">
        <v>2585</v>
      </c>
      <c r="D66" s="83">
        <v>872</v>
      </c>
      <c r="E66" s="83">
        <v>8467</v>
      </c>
      <c r="F66" s="83">
        <v>1597</v>
      </c>
      <c r="G66" s="83">
        <v>284</v>
      </c>
      <c r="H66" s="83">
        <v>462</v>
      </c>
      <c r="I66" s="83">
        <v>2</v>
      </c>
      <c r="J66" s="83">
        <v>8770</v>
      </c>
    </row>
    <row r="67" spans="1:10">
      <c r="A67" s="163" t="s">
        <v>286</v>
      </c>
      <c r="B67" s="86">
        <f t="shared" si="17"/>
        <v>64194</v>
      </c>
      <c r="C67" s="83">
        <v>6318</v>
      </c>
      <c r="D67" s="83">
        <v>2713</v>
      </c>
      <c r="E67" s="83">
        <v>25788</v>
      </c>
      <c r="F67" s="83">
        <v>3969</v>
      </c>
      <c r="G67" s="83">
        <v>672</v>
      </c>
      <c r="H67" s="83">
        <v>880</v>
      </c>
      <c r="I67" s="83">
        <v>6</v>
      </c>
      <c r="J67" s="83">
        <v>23848</v>
      </c>
    </row>
    <row r="68" spans="1:10">
      <c r="A68" s="163" t="s">
        <v>287</v>
      </c>
      <c r="B68" s="86">
        <f t="shared" si="17"/>
        <v>700</v>
      </c>
      <c r="C68" s="83">
        <v>42</v>
      </c>
      <c r="D68" s="83">
        <v>36</v>
      </c>
      <c r="E68" s="83">
        <v>218</v>
      </c>
      <c r="F68" s="83">
        <v>5</v>
      </c>
      <c r="G68" s="83">
        <v>8</v>
      </c>
      <c r="H68" s="83">
        <v>11</v>
      </c>
      <c r="I68" s="83">
        <v>0</v>
      </c>
      <c r="J68" s="83">
        <v>380</v>
      </c>
    </row>
    <row r="69" spans="1:10">
      <c r="A69" s="163" t="s">
        <v>288</v>
      </c>
      <c r="B69" s="86">
        <f t="shared" si="17"/>
        <v>6964</v>
      </c>
      <c r="C69" s="83">
        <v>386</v>
      </c>
      <c r="D69" s="83">
        <v>238</v>
      </c>
      <c r="E69" s="83">
        <v>1752</v>
      </c>
      <c r="F69" s="83">
        <v>78</v>
      </c>
      <c r="G69" s="83">
        <v>50</v>
      </c>
      <c r="H69" s="83">
        <v>205</v>
      </c>
      <c r="I69" s="83">
        <v>0</v>
      </c>
      <c r="J69" s="83">
        <v>4255</v>
      </c>
    </row>
    <row r="70" spans="1:10">
      <c r="A70" s="163" t="s">
        <v>289</v>
      </c>
      <c r="B70" s="86">
        <f t="shared" ref="B70:B71" si="18">SUM(C70:J70)</f>
        <v>8828</v>
      </c>
      <c r="C70" s="83">
        <v>985</v>
      </c>
      <c r="D70" s="83">
        <v>571</v>
      </c>
      <c r="E70" s="83">
        <v>2835</v>
      </c>
      <c r="F70" s="83">
        <v>296</v>
      </c>
      <c r="G70" s="83">
        <v>87</v>
      </c>
      <c r="H70" s="83">
        <v>231</v>
      </c>
      <c r="I70" s="83">
        <v>2</v>
      </c>
      <c r="J70" s="83">
        <v>3821</v>
      </c>
    </row>
    <row r="71" spans="1:10">
      <c r="A71" s="163" t="s">
        <v>312</v>
      </c>
      <c r="B71" s="86">
        <f t="shared" si="18"/>
        <v>70</v>
      </c>
      <c r="C71" s="83">
        <v>2</v>
      </c>
      <c r="D71" s="83">
        <v>1</v>
      </c>
      <c r="E71" s="83">
        <v>12</v>
      </c>
      <c r="F71" s="83">
        <v>16</v>
      </c>
      <c r="G71" s="83">
        <v>0</v>
      </c>
      <c r="H71" s="83">
        <v>3</v>
      </c>
      <c r="I71" s="83">
        <v>0</v>
      </c>
      <c r="J71" s="83">
        <v>36</v>
      </c>
    </row>
    <row r="72" spans="1:10">
      <c r="A72" s="174" t="s">
        <v>92</v>
      </c>
      <c r="B72" s="87">
        <f t="shared" si="17"/>
        <v>87</v>
      </c>
      <c r="C72" s="81">
        <v>2</v>
      </c>
      <c r="D72" s="81">
        <v>1</v>
      </c>
      <c r="E72" s="81">
        <v>22</v>
      </c>
      <c r="F72" s="81">
        <v>16</v>
      </c>
      <c r="G72" s="81">
        <v>0</v>
      </c>
      <c r="H72" s="81">
        <v>3</v>
      </c>
      <c r="I72" s="81">
        <v>0</v>
      </c>
      <c r="J72" s="81">
        <v>43</v>
      </c>
    </row>
    <row r="73" spans="1:10">
      <c r="A73" s="188" t="s">
        <v>367</v>
      </c>
      <c r="B73" s="87">
        <f>SUM(C73:J73)</f>
        <v>32212</v>
      </c>
      <c r="C73" s="87">
        <f>SUM(C75:C81)</f>
        <v>3454</v>
      </c>
      <c r="D73" s="87">
        <f t="shared" ref="D73:J73" si="19">SUM(D75:D81)</f>
        <v>197</v>
      </c>
      <c r="E73" s="87">
        <f t="shared" si="19"/>
        <v>20220</v>
      </c>
      <c r="F73" s="87">
        <f t="shared" si="19"/>
        <v>65</v>
      </c>
      <c r="G73" s="87">
        <f t="shared" si="19"/>
        <v>430</v>
      </c>
      <c r="H73" s="87">
        <f t="shared" si="19"/>
        <v>4197</v>
      </c>
      <c r="I73" s="87">
        <f t="shared" si="19"/>
        <v>1</v>
      </c>
      <c r="J73" s="87">
        <f t="shared" si="19"/>
        <v>3648</v>
      </c>
    </row>
    <row r="74" spans="1:10">
      <c r="A74" s="190" t="s">
        <v>93</v>
      </c>
      <c r="B74" s="87">
        <f>SUM(C74:J74)</f>
        <v>786</v>
      </c>
      <c r="C74" s="87">
        <v>58</v>
      </c>
      <c r="D74" s="87">
        <v>4</v>
      </c>
      <c r="E74" s="87">
        <v>626</v>
      </c>
      <c r="F74" s="87">
        <v>4</v>
      </c>
      <c r="G74" s="87">
        <v>32</v>
      </c>
      <c r="H74" s="87">
        <v>35</v>
      </c>
      <c r="I74" s="87">
        <v>0</v>
      </c>
      <c r="J74" s="87">
        <v>27</v>
      </c>
    </row>
    <row r="75" spans="1:10" ht="12">
      <c r="A75" s="186" t="s">
        <v>320</v>
      </c>
      <c r="B75" s="86">
        <f>SUM(C75:J75)</f>
        <v>27</v>
      </c>
      <c r="C75" s="83">
        <v>2</v>
      </c>
      <c r="D75" s="83">
        <v>1</v>
      </c>
      <c r="E75" s="83">
        <v>23</v>
      </c>
      <c r="F75" s="83">
        <v>0</v>
      </c>
      <c r="G75" s="83">
        <v>0</v>
      </c>
      <c r="H75" s="83">
        <v>0</v>
      </c>
      <c r="I75" s="83">
        <v>0</v>
      </c>
      <c r="J75" s="83">
        <v>1</v>
      </c>
    </row>
    <row r="76" spans="1:10" ht="12">
      <c r="A76" s="186" t="s">
        <v>319</v>
      </c>
      <c r="B76" s="86">
        <f t="shared" ref="B76" si="20">SUM(C76:J76)</f>
        <v>478</v>
      </c>
      <c r="C76" s="83">
        <v>32</v>
      </c>
      <c r="D76" s="83">
        <v>3</v>
      </c>
      <c r="E76" s="83">
        <v>378</v>
      </c>
      <c r="F76" s="83">
        <v>2</v>
      </c>
      <c r="G76" s="83">
        <v>21</v>
      </c>
      <c r="H76" s="83">
        <v>26</v>
      </c>
      <c r="I76" s="83">
        <v>0</v>
      </c>
      <c r="J76" s="83">
        <v>16</v>
      </c>
    </row>
    <row r="77" spans="1:10" ht="11.4">
      <c r="A77" s="186" t="s">
        <v>321</v>
      </c>
      <c r="B77" s="86">
        <f t="shared" ref="B77" si="21">SUM(C77:J77)</f>
        <v>281</v>
      </c>
      <c r="C77" s="83">
        <v>24</v>
      </c>
      <c r="D77" s="83">
        <v>0</v>
      </c>
      <c r="E77" s="83">
        <v>225</v>
      </c>
      <c r="F77" s="83">
        <v>2</v>
      </c>
      <c r="G77" s="83">
        <v>11</v>
      </c>
      <c r="H77" s="83">
        <v>9</v>
      </c>
      <c r="I77" s="83">
        <v>0</v>
      </c>
      <c r="J77" s="83">
        <v>10</v>
      </c>
    </row>
    <row r="78" spans="1:10">
      <c r="A78" s="162" t="s">
        <v>310</v>
      </c>
      <c r="B78" s="86">
        <f t="shared" ref="B78" si="22">SUM(C78:J78)</f>
        <v>5</v>
      </c>
      <c r="C78" s="83">
        <v>0</v>
      </c>
      <c r="D78" s="83">
        <v>0</v>
      </c>
      <c r="E78" s="83">
        <v>5</v>
      </c>
      <c r="F78" s="83">
        <v>0</v>
      </c>
      <c r="G78" s="83">
        <v>0</v>
      </c>
      <c r="H78" s="83">
        <v>0</v>
      </c>
      <c r="I78" s="83">
        <v>0</v>
      </c>
      <c r="J78" s="83">
        <v>0</v>
      </c>
    </row>
    <row r="79" spans="1:10">
      <c r="A79" s="162" t="s">
        <v>311</v>
      </c>
      <c r="B79" s="86">
        <f>SUM(C79:J79)</f>
        <v>2</v>
      </c>
      <c r="C79" s="83">
        <v>0</v>
      </c>
      <c r="D79" s="83">
        <v>0</v>
      </c>
      <c r="E79" s="83">
        <v>2</v>
      </c>
      <c r="F79" s="83">
        <v>0</v>
      </c>
      <c r="G79" s="83">
        <v>0</v>
      </c>
      <c r="H79" s="83">
        <v>0</v>
      </c>
      <c r="I79" s="83">
        <v>0</v>
      </c>
      <c r="J79" s="83">
        <v>0</v>
      </c>
    </row>
    <row r="80" spans="1:10">
      <c r="A80" s="162" t="s">
        <v>290</v>
      </c>
      <c r="B80" s="86">
        <f>SUM(C80:J80)</f>
        <v>10</v>
      </c>
      <c r="C80" s="83">
        <v>0</v>
      </c>
      <c r="D80" s="83">
        <v>0</v>
      </c>
      <c r="E80" s="83">
        <v>3</v>
      </c>
      <c r="F80" s="83">
        <v>0</v>
      </c>
      <c r="G80" s="83">
        <v>0</v>
      </c>
      <c r="H80" s="83">
        <v>0</v>
      </c>
      <c r="I80" s="83">
        <v>0</v>
      </c>
      <c r="J80" s="83">
        <v>7</v>
      </c>
    </row>
    <row r="81" spans="1:10">
      <c r="A81" s="165" t="s">
        <v>91</v>
      </c>
      <c r="B81" s="139">
        <f t="shared" si="17"/>
        <v>31409</v>
      </c>
      <c r="C81" s="139">
        <v>3396</v>
      </c>
      <c r="D81" s="139">
        <v>193</v>
      </c>
      <c r="E81" s="139">
        <v>19584</v>
      </c>
      <c r="F81" s="139">
        <v>61</v>
      </c>
      <c r="G81" s="139">
        <v>398</v>
      </c>
      <c r="H81" s="139">
        <v>4162</v>
      </c>
      <c r="I81" s="139">
        <v>1</v>
      </c>
      <c r="J81" s="139">
        <v>3614</v>
      </c>
    </row>
    <row r="82" spans="1:10" s="21" customFormat="1">
      <c r="A82" s="5"/>
      <c r="B82" s="10"/>
      <c r="C82" s="77"/>
      <c r="D82" s="77"/>
      <c r="E82" s="10"/>
      <c r="F82" s="10"/>
      <c r="G82" s="77"/>
      <c r="H82" s="77"/>
      <c r="I82" s="77"/>
      <c r="J82" s="77"/>
    </row>
    <row r="83" spans="1:10">
      <c r="A83" s="5" t="s">
        <v>90</v>
      </c>
      <c r="B83" s="10"/>
      <c r="C83" s="77"/>
      <c r="D83" s="77"/>
      <c r="E83" s="10"/>
      <c r="F83" s="10"/>
      <c r="G83" s="77"/>
      <c r="H83" s="77"/>
      <c r="I83" s="77"/>
      <c r="J83" s="77"/>
    </row>
    <row r="84" spans="1:10">
      <c r="A84" s="145" t="s">
        <v>157</v>
      </c>
      <c r="G84" s="77"/>
    </row>
    <row r="85" spans="1:10">
      <c r="A85" s="145" t="s">
        <v>158</v>
      </c>
    </row>
    <row r="86" spans="1:10">
      <c r="A86" s="145" t="s">
        <v>89</v>
      </c>
    </row>
    <row r="87" spans="1:10">
      <c r="A87" s="5" t="s">
        <v>88</v>
      </c>
    </row>
    <row r="88" spans="1:10">
      <c r="A88" s="5" t="s">
        <v>100</v>
      </c>
    </row>
    <row r="89" spans="1:10">
      <c r="A89" s="5" t="s">
        <v>87</v>
      </c>
    </row>
    <row r="90" spans="1:10">
      <c r="A90" s="5" t="s">
        <v>103</v>
      </c>
    </row>
    <row r="91" spans="1:10">
      <c r="A91" s="5" t="s">
        <v>365</v>
      </c>
    </row>
    <row r="92" spans="1:10">
      <c r="A92" s="5" t="s">
        <v>366</v>
      </c>
    </row>
    <row r="107" spans="2:10">
      <c r="B107" s="10"/>
      <c r="C107" s="10"/>
      <c r="D107" s="10"/>
      <c r="E107" s="10"/>
      <c r="F107" s="10"/>
      <c r="G107" s="10"/>
      <c r="H107" s="10"/>
      <c r="I107" s="10"/>
      <c r="J107" s="10"/>
    </row>
  </sheetData>
  <pageMargins left="0.44" right="0.17" top="1" bottom="1" header="0.5" footer="0.5"/>
  <pageSetup firstPageNumber="21" fitToHeight="2" orientation="portrait" useFirstPageNumber="1" r:id="rId1"/>
  <headerFooter alignWithMargins="0">
    <oddFooter>&amp;C&amp;P of 31</oddFooter>
    <firstFooter>&amp;C1-19</firstFooter>
  </headerFooter>
  <rowBreaks count="1" manualBreakCount="1">
    <brk id="56" max="9" man="1"/>
  </rowBreaks>
  <ignoredErrors>
    <ignoredError sqref="B33 B42 B50 B57 B10:H10 I10:J10 B17 C33:H33 I33:J33 C42:J42 C57:J57 B64:B73 B27"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showGridLines="0" zoomScaleNormal="100" workbookViewId="0">
      <pane xSplit="1" ySplit="8" topLeftCell="B9" activePane="bottomRight" state="frozen"/>
      <selection activeCell="D1" sqref="D1"/>
      <selection pane="topRight" activeCell="D1" sqref="D1"/>
      <selection pane="bottomLeft" activeCell="D1" sqref="D1"/>
      <selection pane="bottomRight" activeCell="L1" sqref="L1"/>
    </sheetView>
  </sheetViews>
  <sheetFormatPr defaultColWidth="9.33203125" defaultRowHeight="10.199999999999999"/>
  <cols>
    <col min="1" max="1" width="29.6640625" style="3" customWidth="1"/>
    <col min="2" max="2" width="9.109375" style="1" customWidth="1"/>
    <col min="3" max="3" width="9.33203125" style="1" customWidth="1"/>
    <col min="4" max="4" width="7.88671875" style="1" customWidth="1"/>
    <col min="5" max="5" width="8.5546875" style="1" customWidth="1"/>
    <col min="6" max="6" width="6.6640625" style="1" customWidth="1"/>
    <col min="7" max="7" width="9.109375" style="1" customWidth="1"/>
    <col min="8" max="8" width="9" style="1" customWidth="1"/>
    <col min="9" max="9" width="9.33203125" style="1" customWidth="1"/>
    <col min="10" max="10" width="9.6640625" style="1" customWidth="1"/>
    <col min="11" max="16384" width="9.33203125" style="1"/>
  </cols>
  <sheetData>
    <row r="1" spans="1:10">
      <c r="A1" s="33" t="s">
        <v>97</v>
      </c>
      <c r="B1" s="33"/>
      <c r="C1" s="33"/>
      <c r="D1" s="33"/>
      <c r="E1" s="33"/>
      <c r="F1" s="33"/>
      <c r="G1" s="33"/>
      <c r="H1" s="33"/>
      <c r="I1" s="33"/>
      <c r="J1" s="33"/>
    </row>
    <row r="2" spans="1:10" ht="13.5" customHeight="1">
      <c r="A2" s="33" t="s">
        <v>166</v>
      </c>
      <c r="B2" s="33"/>
      <c r="C2" s="33"/>
      <c r="D2" s="33"/>
      <c r="E2" s="33"/>
      <c r="F2" s="33"/>
      <c r="G2" s="33"/>
      <c r="H2" s="33"/>
      <c r="I2" s="33"/>
      <c r="J2" s="33"/>
    </row>
    <row r="3" spans="1:10">
      <c r="A3" s="33" t="s">
        <v>80</v>
      </c>
      <c r="B3" s="33"/>
      <c r="C3" s="33"/>
      <c r="D3" s="33"/>
      <c r="E3" s="33"/>
      <c r="F3" s="33"/>
      <c r="G3" s="33"/>
      <c r="H3" s="33"/>
      <c r="I3" s="33"/>
      <c r="J3" s="33"/>
    </row>
    <row r="4" spans="1:10">
      <c r="A4" s="33" t="str">
        <f>'Table 14'!A4</f>
        <v>DECEMBER 31, 2017  1/</v>
      </c>
      <c r="B4" s="33"/>
      <c r="C4" s="33"/>
      <c r="D4" s="33"/>
      <c r="E4" s="33"/>
      <c r="F4" s="33"/>
      <c r="G4" s="33"/>
      <c r="H4" s="33"/>
      <c r="I4" s="33"/>
      <c r="J4" s="33"/>
    </row>
    <row r="6" spans="1:10" s="43" customFormat="1" ht="30.75" customHeight="1">
      <c r="A6" s="157" t="s">
        <v>78</v>
      </c>
      <c r="B6" s="158" t="s">
        <v>167</v>
      </c>
      <c r="C6" s="158" t="s">
        <v>168</v>
      </c>
      <c r="D6" s="158" t="s">
        <v>169</v>
      </c>
      <c r="E6" s="159" t="s">
        <v>95</v>
      </c>
      <c r="F6" s="158" t="s">
        <v>170</v>
      </c>
      <c r="G6" s="158" t="s">
        <v>171</v>
      </c>
      <c r="H6" s="159" t="s">
        <v>94</v>
      </c>
      <c r="I6" s="158" t="s">
        <v>172</v>
      </c>
      <c r="J6" s="158" t="s">
        <v>173</v>
      </c>
    </row>
    <row r="7" spans="1:10">
      <c r="A7" s="183" t="s">
        <v>318</v>
      </c>
      <c r="B7" s="115">
        <f>B8+B81</f>
        <v>195993</v>
      </c>
      <c r="C7" s="115">
        <f t="shared" ref="C7:J7" si="0">(C8+C81)</f>
        <v>4924</v>
      </c>
      <c r="D7" s="115">
        <f t="shared" si="0"/>
        <v>1432</v>
      </c>
      <c r="E7" s="115">
        <f t="shared" si="0"/>
        <v>6855</v>
      </c>
      <c r="F7" s="115">
        <f t="shared" si="0"/>
        <v>1847</v>
      </c>
      <c r="G7" s="115">
        <f t="shared" si="0"/>
        <v>597</v>
      </c>
      <c r="H7" s="115">
        <f t="shared" si="0"/>
        <v>3867</v>
      </c>
      <c r="I7" s="115">
        <f t="shared" si="0"/>
        <v>0</v>
      </c>
      <c r="J7" s="115">
        <f t="shared" si="0"/>
        <v>176471</v>
      </c>
    </row>
    <row r="8" spans="1:10">
      <c r="A8" s="183" t="s">
        <v>249</v>
      </c>
      <c r="B8" s="87">
        <f>B9+B10+B17+B33+B42+B50+B57+B64+B73-B81</f>
        <v>191955</v>
      </c>
      <c r="C8" s="87">
        <f t="shared" ref="C8:J8" si="1">C9+C10+C17+C33+C42+C50+C57+C64+C73-C81</f>
        <v>4688</v>
      </c>
      <c r="D8" s="87">
        <f t="shared" si="1"/>
        <v>1426</v>
      </c>
      <c r="E8" s="87">
        <f t="shared" si="1"/>
        <v>6683</v>
      </c>
      <c r="F8" s="87">
        <f t="shared" si="1"/>
        <v>1845</v>
      </c>
      <c r="G8" s="87">
        <f t="shared" si="1"/>
        <v>543</v>
      </c>
      <c r="H8" s="87">
        <f t="shared" si="1"/>
        <v>3157</v>
      </c>
      <c r="I8" s="87">
        <f t="shared" si="1"/>
        <v>0</v>
      </c>
      <c r="J8" s="87">
        <f t="shared" si="1"/>
        <v>173613</v>
      </c>
    </row>
    <row r="9" spans="1:10">
      <c r="A9" s="183" t="s">
        <v>246</v>
      </c>
      <c r="B9" s="87">
        <f>SUM(C9:J9)</f>
        <v>1140</v>
      </c>
      <c r="C9" s="81">
        <v>79</v>
      </c>
      <c r="D9" s="81">
        <v>39</v>
      </c>
      <c r="E9" s="81">
        <v>107</v>
      </c>
      <c r="F9" s="81">
        <v>7</v>
      </c>
      <c r="G9" s="81">
        <v>8</v>
      </c>
      <c r="H9" s="81">
        <v>105</v>
      </c>
      <c r="I9" s="81">
        <v>0</v>
      </c>
      <c r="J9" s="81">
        <v>795</v>
      </c>
    </row>
    <row r="10" spans="1:10">
      <c r="A10" s="183" t="s">
        <v>250</v>
      </c>
      <c r="B10" s="87">
        <f t="shared" ref="B10:J10" si="2">SUM(B11:B16)</f>
        <v>9175</v>
      </c>
      <c r="C10" s="87">
        <f t="shared" si="2"/>
        <v>311</v>
      </c>
      <c r="D10" s="87">
        <f t="shared" si="2"/>
        <v>120</v>
      </c>
      <c r="E10" s="87">
        <f t="shared" si="2"/>
        <v>502</v>
      </c>
      <c r="F10" s="87">
        <f t="shared" si="2"/>
        <v>188</v>
      </c>
      <c r="G10" s="87">
        <f t="shared" si="2"/>
        <v>28</v>
      </c>
      <c r="H10" s="87">
        <f t="shared" si="2"/>
        <v>238</v>
      </c>
      <c r="I10" s="87">
        <f t="shared" si="2"/>
        <v>0</v>
      </c>
      <c r="J10" s="87">
        <f t="shared" si="2"/>
        <v>7788</v>
      </c>
    </row>
    <row r="11" spans="1:10">
      <c r="A11" s="186" t="s">
        <v>251</v>
      </c>
      <c r="B11" s="86">
        <f>SUM(C11:J11)</f>
        <v>412</v>
      </c>
      <c r="C11" s="83">
        <v>19</v>
      </c>
      <c r="D11" s="83">
        <v>2</v>
      </c>
      <c r="E11" s="83">
        <v>26</v>
      </c>
      <c r="F11" s="83">
        <v>26</v>
      </c>
      <c r="G11" s="83">
        <v>2</v>
      </c>
      <c r="H11" s="83">
        <v>3</v>
      </c>
      <c r="I11" s="83">
        <v>0</v>
      </c>
      <c r="J11" s="83">
        <v>334</v>
      </c>
    </row>
    <row r="12" spans="1:10">
      <c r="A12" s="186" t="s">
        <v>256</v>
      </c>
      <c r="B12" s="86">
        <f>SUM(C12:J12)</f>
        <v>763</v>
      </c>
      <c r="C12" s="83">
        <v>57</v>
      </c>
      <c r="D12" s="83">
        <v>5</v>
      </c>
      <c r="E12" s="83">
        <v>116</v>
      </c>
      <c r="F12" s="83">
        <v>96</v>
      </c>
      <c r="G12" s="83">
        <v>3</v>
      </c>
      <c r="H12" s="83">
        <v>14</v>
      </c>
      <c r="I12" s="83">
        <v>0</v>
      </c>
      <c r="J12" s="83">
        <v>472</v>
      </c>
    </row>
    <row r="13" spans="1:10">
      <c r="A13" s="163" t="s">
        <v>252</v>
      </c>
      <c r="B13" s="86">
        <f t="shared" ref="B13" si="3">SUM(C13:J13)</f>
        <v>1868</v>
      </c>
      <c r="C13" s="83">
        <v>50</v>
      </c>
      <c r="D13" s="83">
        <v>34</v>
      </c>
      <c r="E13" s="83">
        <v>83</v>
      </c>
      <c r="F13" s="83">
        <v>16</v>
      </c>
      <c r="G13" s="83">
        <v>2</v>
      </c>
      <c r="H13" s="83">
        <v>44</v>
      </c>
      <c r="I13" s="83">
        <v>0</v>
      </c>
      <c r="J13" s="83">
        <v>1639</v>
      </c>
    </row>
    <row r="14" spans="1:10">
      <c r="A14" s="186" t="s">
        <v>253</v>
      </c>
      <c r="B14" s="86">
        <f>SUM(C14:J14)</f>
        <v>2553</v>
      </c>
      <c r="C14" s="83">
        <v>67</v>
      </c>
      <c r="D14" s="83">
        <v>14</v>
      </c>
      <c r="E14" s="83">
        <v>76</v>
      </c>
      <c r="F14" s="83">
        <v>22</v>
      </c>
      <c r="G14" s="83">
        <v>11</v>
      </c>
      <c r="H14" s="83">
        <v>33</v>
      </c>
      <c r="I14" s="83">
        <v>0</v>
      </c>
      <c r="J14" s="83">
        <v>2330</v>
      </c>
    </row>
    <row r="15" spans="1:10">
      <c r="A15" s="186" t="s">
        <v>254</v>
      </c>
      <c r="B15" s="86">
        <f>SUM(C15:J15)</f>
        <v>262</v>
      </c>
      <c r="C15" s="83">
        <v>19</v>
      </c>
      <c r="D15" s="83">
        <v>3</v>
      </c>
      <c r="E15" s="83">
        <v>10</v>
      </c>
      <c r="F15" s="83">
        <v>10</v>
      </c>
      <c r="G15" s="83">
        <v>2</v>
      </c>
      <c r="H15" s="83">
        <v>11</v>
      </c>
      <c r="I15" s="83">
        <v>0</v>
      </c>
      <c r="J15" s="83">
        <v>207</v>
      </c>
    </row>
    <row r="16" spans="1:10">
      <c r="A16" s="163" t="s">
        <v>255</v>
      </c>
      <c r="B16" s="86">
        <f t="shared" ref="B16" si="4">SUM(C16:J16)</f>
        <v>3317</v>
      </c>
      <c r="C16" s="83">
        <v>99</v>
      </c>
      <c r="D16" s="83">
        <v>62</v>
      </c>
      <c r="E16" s="83">
        <v>191</v>
      </c>
      <c r="F16" s="83">
        <v>18</v>
      </c>
      <c r="G16" s="83">
        <v>8</v>
      </c>
      <c r="H16" s="83">
        <v>133</v>
      </c>
      <c r="I16" s="83">
        <v>0</v>
      </c>
      <c r="J16" s="83">
        <v>2806</v>
      </c>
    </row>
    <row r="17" spans="1:11">
      <c r="A17" s="183" t="s">
        <v>247</v>
      </c>
      <c r="B17" s="87">
        <f t="shared" ref="B17:J17" si="5">SUM(B18:B32)</f>
        <v>34856</v>
      </c>
      <c r="C17" s="87">
        <f t="shared" si="5"/>
        <v>793</v>
      </c>
      <c r="D17" s="87">
        <f t="shared" si="5"/>
        <v>241</v>
      </c>
      <c r="E17" s="87">
        <f t="shared" si="5"/>
        <v>998</v>
      </c>
      <c r="F17" s="87">
        <f t="shared" si="5"/>
        <v>311</v>
      </c>
      <c r="G17" s="87">
        <f t="shared" si="5"/>
        <v>133</v>
      </c>
      <c r="H17" s="87">
        <f t="shared" si="5"/>
        <v>501</v>
      </c>
      <c r="I17" s="87">
        <f t="shared" si="5"/>
        <v>0</v>
      </c>
      <c r="J17" s="87">
        <f t="shared" si="5"/>
        <v>31879</v>
      </c>
    </row>
    <row r="18" spans="1:11">
      <c r="A18" s="163" t="s">
        <v>264</v>
      </c>
      <c r="B18" s="86">
        <f t="shared" ref="B18" si="6">SUM(C18:J18)</f>
        <v>974</v>
      </c>
      <c r="C18" s="83">
        <v>40</v>
      </c>
      <c r="D18" s="83">
        <v>12</v>
      </c>
      <c r="E18" s="83">
        <v>45</v>
      </c>
      <c r="F18" s="83">
        <v>75</v>
      </c>
      <c r="G18" s="83">
        <v>5</v>
      </c>
      <c r="H18" s="83">
        <v>22</v>
      </c>
      <c r="I18" s="83">
        <v>0</v>
      </c>
      <c r="J18" s="83">
        <v>775</v>
      </c>
      <c r="K18" s="10"/>
    </row>
    <row r="19" spans="1:11">
      <c r="A19" s="186" t="s">
        <v>257</v>
      </c>
      <c r="B19" s="86">
        <f t="shared" ref="B19:B32" si="7">SUM(C19:J19)</f>
        <v>374</v>
      </c>
      <c r="C19" s="83">
        <v>15</v>
      </c>
      <c r="D19" s="83">
        <v>4</v>
      </c>
      <c r="E19" s="83">
        <v>12</v>
      </c>
      <c r="F19" s="83">
        <v>4</v>
      </c>
      <c r="G19" s="83">
        <v>0</v>
      </c>
      <c r="H19" s="83">
        <v>6</v>
      </c>
      <c r="I19" s="83">
        <v>0</v>
      </c>
      <c r="J19" s="83">
        <v>333</v>
      </c>
    </row>
    <row r="20" spans="1:11">
      <c r="A20" s="186" t="s">
        <v>292</v>
      </c>
      <c r="B20" s="86">
        <f t="shared" si="7"/>
        <v>210</v>
      </c>
      <c r="C20" s="83">
        <v>8</v>
      </c>
      <c r="D20" s="83">
        <v>0</v>
      </c>
      <c r="E20" s="83">
        <v>5</v>
      </c>
      <c r="F20" s="83">
        <v>0</v>
      </c>
      <c r="G20" s="83">
        <v>0</v>
      </c>
      <c r="H20" s="83">
        <v>4</v>
      </c>
      <c r="I20" s="83">
        <v>0</v>
      </c>
      <c r="J20" s="83">
        <v>193</v>
      </c>
    </row>
    <row r="21" spans="1:11">
      <c r="A21" s="163" t="s">
        <v>258</v>
      </c>
      <c r="B21" s="86">
        <f t="shared" si="7"/>
        <v>347</v>
      </c>
      <c r="C21" s="83">
        <v>21</v>
      </c>
      <c r="D21" s="83">
        <v>6</v>
      </c>
      <c r="E21" s="83">
        <v>8</v>
      </c>
      <c r="F21" s="83">
        <v>16</v>
      </c>
      <c r="G21" s="83">
        <v>2</v>
      </c>
      <c r="H21" s="83">
        <v>9</v>
      </c>
      <c r="I21" s="83">
        <v>0</v>
      </c>
      <c r="J21" s="83">
        <v>285</v>
      </c>
    </row>
    <row r="22" spans="1:11">
      <c r="A22" s="186" t="s">
        <v>259</v>
      </c>
      <c r="B22" s="86">
        <f t="shared" si="7"/>
        <v>2471</v>
      </c>
      <c r="C22" s="83">
        <v>53</v>
      </c>
      <c r="D22" s="83">
        <v>16</v>
      </c>
      <c r="E22" s="83">
        <v>51</v>
      </c>
      <c r="F22" s="83">
        <v>5</v>
      </c>
      <c r="G22" s="83">
        <v>9</v>
      </c>
      <c r="H22" s="83">
        <v>40</v>
      </c>
      <c r="I22" s="83">
        <v>0</v>
      </c>
      <c r="J22" s="83">
        <v>2297</v>
      </c>
    </row>
    <row r="23" spans="1:11">
      <c r="A23" s="163" t="s">
        <v>260</v>
      </c>
      <c r="B23" s="86">
        <f t="shared" si="7"/>
        <v>2444</v>
      </c>
      <c r="C23" s="83">
        <v>56</v>
      </c>
      <c r="D23" s="83">
        <v>10</v>
      </c>
      <c r="E23" s="83">
        <v>59</v>
      </c>
      <c r="F23" s="83">
        <v>28</v>
      </c>
      <c r="G23" s="83">
        <v>10</v>
      </c>
      <c r="H23" s="83">
        <v>33</v>
      </c>
      <c r="I23" s="83">
        <v>0</v>
      </c>
      <c r="J23" s="83">
        <v>2248</v>
      </c>
    </row>
    <row r="24" spans="1:11">
      <c r="A24" s="163" t="s">
        <v>293</v>
      </c>
      <c r="B24" s="86">
        <f t="shared" si="7"/>
        <v>713</v>
      </c>
      <c r="C24" s="83">
        <v>32</v>
      </c>
      <c r="D24" s="83">
        <v>18</v>
      </c>
      <c r="E24" s="83">
        <v>21</v>
      </c>
      <c r="F24" s="83">
        <v>17</v>
      </c>
      <c r="G24" s="83">
        <v>3</v>
      </c>
      <c r="H24" s="83">
        <v>13</v>
      </c>
      <c r="I24" s="83">
        <v>0</v>
      </c>
      <c r="J24" s="83">
        <v>609</v>
      </c>
    </row>
    <row r="25" spans="1:11">
      <c r="A25" s="186" t="s">
        <v>294</v>
      </c>
      <c r="B25" s="86">
        <f t="shared" si="7"/>
        <v>3776</v>
      </c>
      <c r="C25" s="83">
        <v>62</v>
      </c>
      <c r="D25" s="83">
        <v>26</v>
      </c>
      <c r="E25" s="83">
        <v>49</v>
      </c>
      <c r="F25" s="83">
        <v>14</v>
      </c>
      <c r="G25" s="83">
        <v>9</v>
      </c>
      <c r="H25" s="83">
        <v>51</v>
      </c>
      <c r="I25" s="83">
        <v>0</v>
      </c>
      <c r="J25" s="83">
        <v>3565</v>
      </c>
    </row>
    <row r="26" spans="1:11">
      <c r="A26" s="186" t="s">
        <v>295</v>
      </c>
      <c r="B26" s="86">
        <f t="shared" si="7"/>
        <v>8290</v>
      </c>
      <c r="C26" s="83">
        <v>113</v>
      </c>
      <c r="D26" s="83">
        <v>25</v>
      </c>
      <c r="E26" s="83">
        <v>323</v>
      </c>
      <c r="F26" s="83">
        <v>48</v>
      </c>
      <c r="G26" s="83">
        <v>19</v>
      </c>
      <c r="H26" s="83">
        <v>179</v>
      </c>
      <c r="I26" s="83">
        <v>0</v>
      </c>
      <c r="J26" s="83">
        <v>7583</v>
      </c>
    </row>
    <row r="27" spans="1:11">
      <c r="A27" s="163" t="s">
        <v>296</v>
      </c>
      <c r="B27" s="86">
        <f t="shared" si="7"/>
        <v>5475</v>
      </c>
      <c r="C27" s="83">
        <v>124</v>
      </c>
      <c r="D27" s="83">
        <v>25</v>
      </c>
      <c r="E27" s="83">
        <v>152</v>
      </c>
      <c r="F27" s="83">
        <v>43</v>
      </c>
      <c r="G27" s="83">
        <v>33</v>
      </c>
      <c r="H27" s="83">
        <v>36</v>
      </c>
      <c r="I27" s="83">
        <v>0</v>
      </c>
      <c r="J27" s="83">
        <v>5062</v>
      </c>
    </row>
    <row r="28" spans="1:11">
      <c r="A28" s="186" t="s">
        <v>261</v>
      </c>
      <c r="B28" s="86">
        <f t="shared" si="7"/>
        <v>4292</v>
      </c>
      <c r="C28" s="83">
        <v>123</v>
      </c>
      <c r="D28" s="83">
        <v>34</v>
      </c>
      <c r="E28" s="83">
        <v>117</v>
      </c>
      <c r="F28" s="83">
        <v>28</v>
      </c>
      <c r="G28" s="83">
        <v>19</v>
      </c>
      <c r="H28" s="83">
        <v>46</v>
      </c>
      <c r="I28" s="83">
        <v>0</v>
      </c>
      <c r="J28" s="83">
        <v>3925</v>
      </c>
    </row>
    <row r="29" spans="1:11">
      <c r="A29" s="163" t="s">
        <v>297</v>
      </c>
      <c r="B29" s="86">
        <f t="shared" si="7"/>
        <v>284</v>
      </c>
      <c r="C29" s="83">
        <v>5</v>
      </c>
      <c r="D29" s="83">
        <v>5</v>
      </c>
      <c r="E29" s="83">
        <v>2</v>
      </c>
      <c r="F29" s="83">
        <v>4</v>
      </c>
      <c r="G29" s="83">
        <v>1</v>
      </c>
      <c r="H29" s="83">
        <v>3</v>
      </c>
      <c r="I29" s="83">
        <v>0</v>
      </c>
      <c r="J29" s="83">
        <v>264</v>
      </c>
    </row>
    <row r="30" spans="1:11">
      <c r="A30" s="163" t="s">
        <v>262</v>
      </c>
      <c r="B30" s="86">
        <f t="shared" si="7"/>
        <v>114</v>
      </c>
      <c r="C30" s="83">
        <v>6</v>
      </c>
      <c r="D30" s="83">
        <v>4</v>
      </c>
      <c r="E30" s="83">
        <v>7</v>
      </c>
      <c r="F30" s="83">
        <v>4</v>
      </c>
      <c r="G30" s="83">
        <v>1</v>
      </c>
      <c r="H30" s="83">
        <v>2</v>
      </c>
      <c r="I30" s="83">
        <v>0</v>
      </c>
      <c r="J30" s="83">
        <v>90</v>
      </c>
    </row>
    <row r="31" spans="1:11">
      <c r="A31" s="186" t="s">
        <v>263</v>
      </c>
      <c r="B31" s="86">
        <f t="shared" si="7"/>
        <v>4781</v>
      </c>
      <c r="C31" s="83">
        <v>120</v>
      </c>
      <c r="D31" s="83">
        <v>53</v>
      </c>
      <c r="E31" s="83">
        <v>123</v>
      </c>
      <c r="F31" s="83">
        <v>11</v>
      </c>
      <c r="G31" s="83">
        <v>21</v>
      </c>
      <c r="H31" s="83">
        <v>55</v>
      </c>
      <c r="I31" s="83">
        <v>0</v>
      </c>
      <c r="J31" s="83">
        <v>4398</v>
      </c>
    </row>
    <row r="32" spans="1:11">
      <c r="A32" s="163" t="s">
        <v>316</v>
      </c>
      <c r="B32" s="86">
        <f t="shared" si="7"/>
        <v>311</v>
      </c>
      <c r="C32" s="83">
        <v>15</v>
      </c>
      <c r="D32" s="83">
        <v>3</v>
      </c>
      <c r="E32" s="83">
        <v>24</v>
      </c>
      <c r="F32" s="83">
        <v>14</v>
      </c>
      <c r="G32" s="83">
        <v>1</v>
      </c>
      <c r="H32" s="83">
        <v>2</v>
      </c>
      <c r="I32" s="83">
        <v>0</v>
      </c>
      <c r="J32" s="83">
        <v>252</v>
      </c>
    </row>
    <row r="33" spans="1:10">
      <c r="A33" s="174" t="s">
        <v>298</v>
      </c>
      <c r="B33" s="87">
        <f t="shared" ref="B33:J33" si="8">SUM(B34:B41)</f>
        <v>30485</v>
      </c>
      <c r="C33" s="87">
        <f t="shared" si="8"/>
        <v>649</v>
      </c>
      <c r="D33" s="87">
        <f t="shared" si="8"/>
        <v>218</v>
      </c>
      <c r="E33" s="87">
        <f t="shared" si="8"/>
        <v>771</v>
      </c>
      <c r="F33" s="87">
        <f t="shared" si="8"/>
        <v>323</v>
      </c>
      <c r="G33" s="87">
        <f t="shared" si="8"/>
        <v>58</v>
      </c>
      <c r="H33" s="87">
        <f t="shared" si="8"/>
        <v>569</v>
      </c>
      <c r="I33" s="87">
        <f t="shared" si="8"/>
        <v>0</v>
      </c>
      <c r="J33" s="87">
        <f t="shared" si="8"/>
        <v>27897</v>
      </c>
    </row>
    <row r="34" spans="1:10">
      <c r="A34" s="163" t="s">
        <v>270</v>
      </c>
      <c r="B34" s="86">
        <f t="shared" ref="B34:B41" si="9">SUM(C34:J34)</f>
        <v>9850</v>
      </c>
      <c r="C34" s="83">
        <v>160</v>
      </c>
      <c r="D34" s="83">
        <v>75</v>
      </c>
      <c r="E34" s="83">
        <v>137</v>
      </c>
      <c r="F34" s="83">
        <v>57</v>
      </c>
      <c r="G34" s="83">
        <v>15</v>
      </c>
      <c r="H34" s="83">
        <v>174</v>
      </c>
      <c r="I34" s="83">
        <v>0</v>
      </c>
      <c r="J34" s="83">
        <v>9232</v>
      </c>
    </row>
    <row r="35" spans="1:10">
      <c r="A35" s="163" t="s">
        <v>265</v>
      </c>
      <c r="B35" s="86">
        <f t="shared" si="9"/>
        <v>2459</v>
      </c>
      <c r="C35" s="83">
        <v>72</v>
      </c>
      <c r="D35" s="83">
        <v>33</v>
      </c>
      <c r="E35" s="83">
        <v>137</v>
      </c>
      <c r="F35" s="83">
        <v>26</v>
      </c>
      <c r="G35" s="83">
        <v>9</v>
      </c>
      <c r="H35" s="83">
        <v>62</v>
      </c>
      <c r="I35" s="83">
        <v>0</v>
      </c>
      <c r="J35" s="83">
        <v>2120</v>
      </c>
    </row>
    <row r="36" spans="1:10">
      <c r="A36" s="163" t="s">
        <v>266</v>
      </c>
      <c r="B36" s="86">
        <f t="shared" si="9"/>
        <v>5048</v>
      </c>
      <c r="C36" s="83">
        <v>117</v>
      </c>
      <c r="D36" s="83">
        <v>19</v>
      </c>
      <c r="E36" s="83">
        <v>173</v>
      </c>
      <c r="F36" s="83">
        <v>72</v>
      </c>
      <c r="G36" s="83">
        <v>9</v>
      </c>
      <c r="H36" s="83">
        <v>89</v>
      </c>
      <c r="I36" s="83">
        <v>0</v>
      </c>
      <c r="J36" s="83">
        <v>4569</v>
      </c>
    </row>
    <row r="37" spans="1:10">
      <c r="A37" s="163" t="s">
        <v>267</v>
      </c>
      <c r="B37" s="86">
        <f t="shared" si="9"/>
        <v>5778</v>
      </c>
      <c r="C37" s="83">
        <v>76</v>
      </c>
      <c r="D37" s="83">
        <v>44</v>
      </c>
      <c r="E37" s="83">
        <v>91</v>
      </c>
      <c r="F37" s="83">
        <v>25</v>
      </c>
      <c r="G37" s="83">
        <v>3</v>
      </c>
      <c r="H37" s="83">
        <v>75</v>
      </c>
      <c r="I37" s="83">
        <v>0</v>
      </c>
      <c r="J37" s="83">
        <v>5464</v>
      </c>
    </row>
    <row r="38" spans="1:10">
      <c r="A38" s="163" t="s">
        <v>315</v>
      </c>
      <c r="B38" s="86">
        <f t="shared" si="9"/>
        <v>126</v>
      </c>
      <c r="C38" s="83">
        <v>3</v>
      </c>
      <c r="D38" s="83">
        <v>2</v>
      </c>
      <c r="E38" s="83">
        <v>3</v>
      </c>
      <c r="F38" s="83">
        <v>4</v>
      </c>
      <c r="G38" s="83">
        <v>1</v>
      </c>
      <c r="H38" s="83">
        <v>1</v>
      </c>
      <c r="I38" s="83">
        <v>0</v>
      </c>
      <c r="J38" s="83">
        <v>112</v>
      </c>
    </row>
    <row r="39" spans="1:10">
      <c r="A39" s="163" t="s">
        <v>268</v>
      </c>
      <c r="B39" s="86">
        <f t="shared" si="9"/>
        <v>4931</v>
      </c>
      <c r="C39" s="83">
        <v>135</v>
      </c>
      <c r="D39" s="83">
        <v>18</v>
      </c>
      <c r="E39" s="83">
        <v>162</v>
      </c>
      <c r="F39" s="83">
        <v>100</v>
      </c>
      <c r="G39" s="83">
        <v>11</v>
      </c>
      <c r="H39" s="83">
        <v>133</v>
      </c>
      <c r="I39" s="83">
        <v>0</v>
      </c>
      <c r="J39" s="83">
        <v>4372</v>
      </c>
    </row>
    <row r="40" spans="1:10">
      <c r="A40" s="163" t="s">
        <v>299</v>
      </c>
      <c r="B40" s="86">
        <f t="shared" si="9"/>
        <v>121</v>
      </c>
      <c r="C40" s="83">
        <v>14</v>
      </c>
      <c r="D40" s="83">
        <v>2</v>
      </c>
      <c r="E40" s="83">
        <v>12</v>
      </c>
      <c r="F40" s="83">
        <v>7</v>
      </c>
      <c r="G40" s="83">
        <v>2</v>
      </c>
      <c r="H40" s="83">
        <v>2</v>
      </c>
      <c r="I40" s="83">
        <v>0</v>
      </c>
      <c r="J40" s="83">
        <v>82</v>
      </c>
    </row>
    <row r="41" spans="1:10">
      <c r="A41" s="163" t="s">
        <v>269</v>
      </c>
      <c r="B41" s="86">
        <f t="shared" si="9"/>
        <v>2172</v>
      </c>
      <c r="C41" s="83">
        <v>72</v>
      </c>
      <c r="D41" s="83">
        <v>25</v>
      </c>
      <c r="E41" s="83">
        <v>56</v>
      </c>
      <c r="F41" s="83">
        <v>32</v>
      </c>
      <c r="G41" s="83">
        <v>8</v>
      </c>
      <c r="H41" s="83">
        <v>33</v>
      </c>
      <c r="I41" s="83">
        <v>0</v>
      </c>
      <c r="J41" s="83">
        <v>1946</v>
      </c>
    </row>
    <row r="42" spans="1:10">
      <c r="A42" s="174" t="s">
        <v>300</v>
      </c>
      <c r="B42" s="87">
        <f t="shared" ref="B42:J42" si="10">SUM(B43:B49)</f>
        <v>19945</v>
      </c>
      <c r="C42" s="87">
        <f t="shared" si="10"/>
        <v>704</v>
      </c>
      <c r="D42" s="87">
        <f t="shared" si="10"/>
        <v>215</v>
      </c>
      <c r="E42" s="87">
        <f t="shared" si="10"/>
        <v>696</v>
      </c>
      <c r="F42" s="87">
        <f t="shared" si="10"/>
        <v>127</v>
      </c>
      <c r="G42" s="87">
        <f t="shared" si="10"/>
        <v>64</v>
      </c>
      <c r="H42" s="87">
        <f t="shared" si="10"/>
        <v>327</v>
      </c>
      <c r="I42" s="87">
        <f t="shared" si="10"/>
        <v>0</v>
      </c>
      <c r="J42" s="87">
        <f t="shared" si="10"/>
        <v>17812</v>
      </c>
    </row>
    <row r="43" spans="1:10">
      <c r="A43" s="163" t="s">
        <v>277</v>
      </c>
      <c r="B43" s="86">
        <f t="shared" ref="B43:B49" si="11">SUM(C43:J43)</f>
        <v>6703</v>
      </c>
      <c r="C43" s="83">
        <v>271</v>
      </c>
      <c r="D43" s="83">
        <v>103</v>
      </c>
      <c r="E43" s="83">
        <v>157</v>
      </c>
      <c r="F43" s="83">
        <v>16</v>
      </c>
      <c r="G43" s="83">
        <v>16</v>
      </c>
      <c r="H43" s="83">
        <v>108</v>
      </c>
      <c r="I43" s="83">
        <v>0</v>
      </c>
      <c r="J43" s="83">
        <v>6032</v>
      </c>
    </row>
    <row r="44" spans="1:10">
      <c r="A44" s="163" t="s">
        <v>271</v>
      </c>
      <c r="B44" s="86">
        <f t="shared" si="11"/>
        <v>719</v>
      </c>
      <c r="C44" s="83">
        <v>24</v>
      </c>
      <c r="D44" s="83">
        <v>3</v>
      </c>
      <c r="E44" s="83">
        <v>51</v>
      </c>
      <c r="F44" s="83">
        <v>3</v>
      </c>
      <c r="G44" s="83">
        <v>12</v>
      </c>
      <c r="H44" s="83">
        <v>9</v>
      </c>
      <c r="I44" s="83">
        <v>0</v>
      </c>
      <c r="J44" s="83">
        <v>617</v>
      </c>
    </row>
    <row r="45" spans="1:10">
      <c r="A45" s="163" t="s">
        <v>272</v>
      </c>
      <c r="B45" s="86">
        <f t="shared" si="11"/>
        <v>340</v>
      </c>
      <c r="C45" s="83">
        <v>27</v>
      </c>
      <c r="D45" s="83">
        <v>5</v>
      </c>
      <c r="E45" s="83">
        <v>31</v>
      </c>
      <c r="F45" s="83">
        <v>4</v>
      </c>
      <c r="G45" s="83">
        <v>9</v>
      </c>
      <c r="H45" s="83">
        <v>12</v>
      </c>
      <c r="I45" s="83">
        <v>0</v>
      </c>
      <c r="J45" s="83">
        <v>252</v>
      </c>
    </row>
    <row r="46" spans="1:10">
      <c r="A46" s="163" t="s">
        <v>273</v>
      </c>
      <c r="B46" s="86">
        <f t="shared" si="11"/>
        <v>2095</v>
      </c>
      <c r="C46" s="83">
        <v>100</v>
      </c>
      <c r="D46" s="83">
        <v>12</v>
      </c>
      <c r="E46" s="83">
        <v>79</v>
      </c>
      <c r="F46" s="83">
        <v>14</v>
      </c>
      <c r="G46" s="83">
        <v>10</v>
      </c>
      <c r="H46" s="83">
        <v>25</v>
      </c>
      <c r="I46" s="83">
        <v>0</v>
      </c>
      <c r="J46" s="83">
        <v>1855</v>
      </c>
    </row>
    <row r="47" spans="1:10">
      <c r="A47" s="186" t="s">
        <v>274</v>
      </c>
      <c r="B47" s="86">
        <f t="shared" si="11"/>
        <v>2658</v>
      </c>
      <c r="C47" s="83">
        <v>52</v>
      </c>
      <c r="D47" s="83">
        <v>13</v>
      </c>
      <c r="E47" s="83">
        <v>42</v>
      </c>
      <c r="F47" s="83">
        <v>10</v>
      </c>
      <c r="G47" s="83">
        <v>5</v>
      </c>
      <c r="H47" s="83">
        <v>58</v>
      </c>
      <c r="I47" s="83">
        <v>0</v>
      </c>
      <c r="J47" s="83">
        <v>2478</v>
      </c>
    </row>
    <row r="48" spans="1:10">
      <c r="A48" s="163" t="s">
        <v>275</v>
      </c>
      <c r="B48" s="86">
        <f t="shared" si="11"/>
        <v>7266</v>
      </c>
      <c r="C48" s="83">
        <v>217</v>
      </c>
      <c r="D48" s="83">
        <v>72</v>
      </c>
      <c r="E48" s="83">
        <v>324</v>
      </c>
      <c r="F48" s="83">
        <v>79</v>
      </c>
      <c r="G48" s="83">
        <v>10</v>
      </c>
      <c r="H48" s="83">
        <v>112</v>
      </c>
      <c r="I48" s="83">
        <v>0</v>
      </c>
      <c r="J48" s="83">
        <v>6452</v>
      </c>
    </row>
    <row r="49" spans="1:16">
      <c r="A49" s="163" t="s">
        <v>276</v>
      </c>
      <c r="B49" s="86">
        <f t="shared" si="11"/>
        <v>164</v>
      </c>
      <c r="C49" s="83">
        <v>13</v>
      </c>
      <c r="D49" s="83">
        <v>7</v>
      </c>
      <c r="E49" s="83">
        <v>12</v>
      </c>
      <c r="F49" s="83">
        <v>1</v>
      </c>
      <c r="G49" s="83">
        <v>2</v>
      </c>
      <c r="H49" s="83">
        <v>3</v>
      </c>
      <c r="I49" s="83">
        <v>0</v>
      </c>
      <c r="J49" s="83">
        <v>126</v>
      </c>
    </row>
    <row r="50" spans="1:16">
      <c r="A50" s="174" t="s">
        <v>301</v>
      </c>
      <c r="B50" s="87">
        <f t="shared" ref="B50:J50" si="12">SUM(B51:B56)</f>
        <v>35063</v>
      </c>
      <c r="C50" s="87">
        <f t="shared" si="12"/>
        <v>677</v>
      </c>
      <c r="D50" s="87">
        <f t="shared" si="12"/>
        <v>215</v>
      </c>
      <c r="E50" s="87">
        <f t="shared" si="12"/>
        <v>1281</v>
      </c>
      <c r="F50" s="87">
        <f t="shared" si="12"/>
        <v>296</v>
      </c>
      <c r="G50" s="87">
        <f t="shared" si="12"/>
        <v>72</v>
      </c>
      <c r="H50" s="87">
        <f t="shared" si="12"/>
        <v>471</v>
      </c>
      <c r="I50" s="87">
        <f t="shared" si="12"/>
        <v>0</v>
      </c>
      <c r="J50" s="87">
        <f t="shared" si="12"/>
        <v>32051</v>
      </c>
      <c r="K50" s="10"/>
    </row>
    <row r="51" spans="1:16">
      <c r="A51" s="163" t="s">
        <v>245</v>
      </c>
      <c r="B51" s="86">
        <f t="shared" ref="B51" si="13">SUM(C51:J51)</f>
        <v>1297</v>
      </c>
      <c r="C51" s="83">
        <v>34</v>
      </c>
      <c r="D51" s="83">
        <v>2</v>
      </c>
      <c r="E51" s="83">
        <v>327</v>
      </c>
      <c r="F51" s="83">
        <v>54</v>
      </c>
      <c r="G51" s="83">
        <v>6</v>
      </c>
      <c r="H51" s="83">
        <v>9</v>
      </c>
      <c r="I51" s="83">
        <v>0</v>
      </c>
      <c r="J51" s="83">
        <v>865</v>
      </c>
    </row>
    <row r="52" spans="1:16">
      <c r="A52" s="163" t="s">
        <v>279</v>
      </c>
      <c r="B52" s="86">
        <f t="shared" ref="B52:B56" si="14">SUM(C52:J52)</f>
        <v>18342</v>
      </c>
      <c r="C52" s="83">
        <v>458</v>
      </c>
      <c r="D52" s="83">
        <v>168</v>
      </c>
      <c r="E52" s="83">
        <v>515</v>
      </c>
      <c r="F52" s="83">
        <v>121</v>
      </c>
      <c r="G52" s="83">
        <v>50</v>
      </c>
      <c r="H52" s="83">
        <v>233</v>
      </c>
      <c r="I52" s="83">
        <v>0</v>
      </c>
      <c r="J52" s="83">
        <v>16797</v>
      </c>
    </row>
    <row r="53" spans="1:16">
      <c r="A53" s="163" t="s">
        <v>278</v>
      </c>
      <c r="B53" s="86">
        <f t="shared" si="14"/>
        <v>13286</v>
      </c>
      <c r="C53" s="83">
        <v>140</v>
      </c>
      <c r="D53" s="83">
        <v>36</v>
      </c>
      <c r="E53" s="83">
        <v>341</v>
      </c>
      <c r="F53" s="83">
        <v>89</v>
      </c>
      <c r="G53" s="83">
        <v>12</v>
      </c>
      <c r="H53" s="83">
        <v>198</v>
      </c>
      <c r="I53" s="83">
        <v>0</v>
      </c>
      <c r="J53" s="83">
        <v>12470</v>
      </c>
    </row>
    <row r="54" spans="1:16">
      <c r="A54" s="163" t="s">
        <v>303</v>
      </c>
      <c r="B54" s="86">
        <f t="shared" si="14"/>
        <v>478</v>
      </c>
      <c r="C54" s="83">
        <v>3</v>
      </c>
      <c r="D54" s="83">
        <v>0</v>
      </c>
      <c r="E54" s="83">
        <v>13</v>
      </c>
      <c r="F54" s="83">
        <v>5</v>
      </c>
      <c r="G54" s="83">
        <v>0</v>
      </c>
      <c r="H54" s="83">
        <v>17</v>
      </c>
      <c r="I54" s="83">
        <v>0</v>
      </c>
      <c r="J54" s="83">
        <v>440</v>
      </c>
    </row>
    <row r="55" spans="1:16">
      <c r="A55" s="163" t="s">
        <v>304</v>
      </c>
      <c r="B55" s="86">
        <f t="shared" si="14"/>
        <v>1631</v>
      </c>
      <c r="C55" s="83">
        <v>42</v>
      </c>
      <c r="D55" s="83">
        <v>9</v>
      </c>
      <c r="E55" s="83">
        <v>83</v>
      </c>
      <c r="F55" s="83">
        <v>27</v>
      </c>
      <c r="G55" s="83">
        <v>4</v>
      </c>
      <c r="H55" s="83">
        <v>12</v>
      </c>
      <c r="I55" s="83">
        <v>0</v>
      </c>
      <c r="J55" s="83">
        <v>1454</v>
      </c>
    </row>
    <row r="56" spans="1:16">
      <c r="A56" s="163" t="s">
        <v>305</v>
      </c>
      <c r="B56" s="86">
        <f t="shared" si="14"/>
        <v>29</v>
      </c>
      <c r="C56" s="83">
        <v>0</v>
      </c>
      <c r="D56" s="83">
        <v>0</v>
      </c>
      <c r="E56" s="83">
        <v>2</v>
      </c>
      <c r="F56" s="83">
        <v>0</v>
      </c>
      <c r="G56" s="83">
        <v>0</v>
      </c>
      <c r="H56" s="83">
        <v>2</v>
      </c>
      <c r="I56" s="83">
        <v>0</v>
      </c>
      <c r="J56" s="83">
        <v>25</v>
      </c>
    </row>
    <row r="57" spans="1:16">
      <c r="A57" s="174" t="s">
        <v>306</v>
      </c>
      <c r="B57" s="87">
        <f>SUM(B58:B63)</f>
        <v>25943</v>
      </c>
      <c r="C57" s="87">
        <f t="shared" ref="C57:J57" si="15">SUM(C58:C63)</f>
        <v>540</v>
      </c>
      <c r="D57" s="87">
        <f t="shared" si="15"/>
        <v>140</v>
      </c>
      <c r="E57" s="87">
        <f t="shared" si="15"/>
        <v>1295</v>
      </c>
      <c r="F57" s="87">
        <f t="shared" si="15"/>
        <v>244</v>
      </c>
      <c r="G57" s="87">
        <f t="shared" si="15"/>
        <v>53</v>
      </c>
      <c r="H57" s="87">
        <f t="shared" si="15"/>
        <v>597</v>
      </c>
      <c r="I57" s="87">
        <f t="shared" si="15"/>
        <v>0</v>
      </c>
      <c r="J57" s="87">
        <f t="shared" si="15"/>
        <v>23074</v>
      </c>
    </row>
    <row r="58" spans="1:16">
      <c r="A58" s="163" t="s">
        <v>284</v>
      </c>
      <c r="B58" s="86">
        <f>SUM(C58:J58)</f>
        <v>621</v>
      </c>
      <c r="C58" s="83">
        <v>26</v>
      </c>
      <c r="D58" s="83">
        <v>5</v>
      </c>
      <c r="E58" s="83">
        <v>50</v>
      </c>
      <c r="F58" s="83">
        <v>14</v>
      </c>
      <c r="G58" s="83">
        <v>3</v>
      </c>
      <c r="H58" s="83">
        <v>8</v>
      </c>
      <c r="I58" s="83">
        <v>0</v>
      </c>
      <c r="J58" s="83">
        <v>515</v>
      </c>
    </row>
    <row r="59" spans="1:16">
      <c r="A59" s="163" t="s">
        <v>280</v>
      </c>
      <c r="B59" s="86">
        <f>SUM(C59:J59)</f>
        <v>1156</v>
      </c>
      <c r="C59" s="83">
        <v>28</v>
      </c>
      <c r="D59" s="83">
        <v>2</v>
      </c>
      <c r="E59" s="83">
        <v>46</v>
      </c>
      <c r="F59" s="83">
        <v>21</v>
      </c>
      <c r="G59" s="83">
        <v>3</v>
      </c>
      <c r="H59" s="83">
        <v>7</v>
      </c>
      <c r="I59" s="83">
        <v>0</v>
      </c>
      <c r="J59" s="83">
        <v>1049</v>
      </c>
    </row>
    <row r="60" spans="1:16">
      <c r="A60" s="163" t="s">
        <v>281</v>
      </c>
      <c r="B60" s="86">
        <f t="shared" ref="B60" si="16">SUM(C60:J60)</f>
        <v>724</v>
      </c>
      <c r="C60" s="83">
        <v>18</v>
      </c>
      <c r="D60" s="83">
        <v>8</v>
      </c>
      <c r="E60" s="83">
        <v>38</v>
      </c>
      <c r="F60" s="83">
        <v>9</v>
      </c>
      <c r="G60" s="83">
        <v>1</v>
      </c>
      <c r="H60" s="83">
        <v>27</v>
      </c>
      <c r="I60" s="83">
        <v>0</v>
      </c>
      <c r="J60" s="83">
        <v>623</v>
      </c>
    </row>
    <row r="61" spans="1:16">
      <c r="A61" s="163" t="s">
        <v>307</v>
      </c>
      <c r="B61" s="86">
        <f>SUM(C61:J61)</f>
        <v>739</v>
      </c>
      <c r="C61" s="83">
        <v>40</v>
      </c>
      <c r="D61" s="83">
        <v>1</v>
      </c>
      <c r="E61" s="83">
        <v>51</v>
      </c>
      <c r="F61" s="83">
        <v>8</v>
      </c>
      <c r="G61" s="83">
        <v>4</v>
      </c>
      <c r="H61" s="83">
        <v>9</v>
      </c>
      <c r="I61" s="83">
        <v>0</v>
      </c>
      <c r="J61" s="83">
        <v>626</v>
      </c>
    </row>
    <row r="62" spans="1:16">
      <c r="A62" s="163" t="s">
        <v>282</v>
      </c>
      <c r="B62" s="86">
        <f>SUM(C62:J62)</f>
        <v>1362</v>
      </c>
      <c r="C62" s="83">
        <v>46</v>
      </c>
      <c r="D62" s="83">
        <v>2</v>
      </c>
      <c r="E62" s="83">
        <v>441</v>
      </c>
      <c r="F62" s="83">
        <v>50</v>
      </c>
      <c r="G62" s="83">
        <v>2</v>
      </c>
      <c r="H62" s="83">
        <v>23</v>
      </c>
      <c r="I62" s="83">
        <v>0</v>
      </c>
      <c r="J62" s="83">
        <v>798</v>
      </c>
    </row>
    <row r="63" spans="1:16">
      <c r="A63" s="163" t="s">
        <v>283</v>
      </c>
      <c r="B63" s="86">
        <f>SUM(C63:J63)</f>
        <v>21341</v>
      </c>
      <c r="C63" s="83">
        <v>382</v>
      </c>
      <c r="D63" s="83">
        <v>122</v>
      </c>
      <c r="E63" s="83">
        <v>669</v>
      </c>
      <c r="F63" s="83">
        <v>142</v>
      </c>
      <c r="G63" s="83">
        <v>40</v>
      </c>
      <c r="H63" s="83">
        <v>523</v>
      </c>
      <c r="I63" s="83">
        <v>0</v>
      </c>
      <c r="J63" s="83">
        <v>19463</v>
      </c>
    </row>
    <row r="64" spans="1:16">
      <c r="A64" s="174" t="s">
        <v>308</v>
      </c>
      <c r="B64" s="87">
        <f>SUM(B65:B71)</f>
        <v>35291</v>
      </c>
      <c r="C64" s="87">
        <f t="shared" ref="C64:J64" si="17">SUM(C65:C71)</f>
        <v>928</v>
      </c>
      <c r="D64" s="87">
        <f t="shared" si="17"/>
        <v>237</v>
      </c>
      <c r="E64" s="87">
        <f t="shared" si="17"/>
        <v>1022</v>
      </c>
      <c r="F64" s="87">
        <f t="shared" si="17"/>
        <v>349</v>
      </c>
      <c r="G64" s="87">
        <f t="shared" si="17"/>
        <v>125</v>
      </c>
      <c r="H64" s="87">
        <f t="shared" si="17"/>
        <v>345</v>
      </c>
      <c r="I64" s="87">
        <f t="shared" si="17"/>
        <v>0</v>
      </c>
      <c r="J64" s="87">
        <f t="shared" si="17"/>
        <v>32285</v>
      </c>
      <c r="K64" s="10"/>
      <c r="L64" s="10"/>
      <c r="M64" s="10"/>
      <c r="N64" s="10"/>
      <c r="O64" s="10"/>
      <c r="P64" s="10"/>
    </row>
    <row r="65" spans="1:11">
      <c r="A65" s="163" t="s">
        <v>309</v>
      </c>
      <c r="B65" s="86">
        <f t="shared" ref="B65:B81" si="18">SUM(C65:J65)</f>
        <v>13</v>
      </c>
      <c r="C65" s="83">
        <v>0</v>
      </c>
      <c r="D65" s="83">
        <v>0</v>
      </c>
      <c r="E65" s="83">
        <v>0</v>
      </c>
      <c r="F65" s="83">
        <v>0</v>
      </c>
      <c r="G65" s="83">
        <v>0</v>
      </c>
      <c r="H65" s="83">
        <v>1</v>
      </c>
      <c r="I65" s="83">
        <v>0</v>
      </c>
      <c r="J65" s="83">
        <v>12</v>
      </c>
    </row>
    <row r="66" spans="1:11">
      <c r="A66" s="163" t="s">
        <v>285</v>
      </c>
      <c r="B66" s="86">
        <f t="shared" si="18"/>
        <v>7666</v>
      </c>
      <c r="C66" s="83">
        <v>215</v>
      </c>
      <c r="D66" s="83">
        <v>40</v>
      </c>
      <c r="E66" s="83">
        <v>194</v>
      </c>
      <c r="F66" s="83">
        <v>86</v>
      </c>
      <c r="G66" s="83">
        <v>33</v>
      </c>
      <c r="H66" s="83">
        <v>73</v>
      </c>
      <c r="I66" s="83">
        <v>0</v>
      </c>
      <c r="J66" s="83">
        <v>7025</v>
      </c>
    </row>
    <row r="67" spans="1:11">
      <c r="A67" s="163" t="s">
        <v>286</v>
      </c>
      <c r="B67" s="86">
        <f t="shared" si="18"/>
        <v>20994</v>
      </c>
      <c r="C67" s="83">
        <v>589</v>
      </c>
      <c r="D67" s="83">
        <v>150</v>
      </c>
      <c r="E67" s="83">
        <v>705</v>
      </c>
      <c r="F67" s="83">
        <v>248</v>
      </c>
      <c r="G67" s="83">
        <v>77</v>
      </c>
      <c r="H67" s="83">
        <v>181</v>
      </c>
      <c r="I67" s="83">
        <v>0</v>
      </c>
      <c r="J67" s="83">
        <v>19044</v>
      </c>
    </row>
    <row r="68" spans="1:11">
      <c r="A68" s="163" t="s">
        <v>287</v>
      </c>
      <c r="B68" s="86">
        <f t="shared" si="18"/>
        <v>314</v>
      </c>
      <c r="C68" s="83">
        <v>2</v>
      </c>
      <c r="D68" s="83">
        <v>1</v>
      </c>
      <c r="E68" s="83">
        <v>5</v>
      </c>
      <c r="F68" s="83">
        <v>0</v>
      </c>
      <c r="G68" s="83">
        <v>2</v>
      </c>
      <c r="H68" s="83">
        <v>1</v>
      </c>
      <c r="I68" s="83">
        <v>0</v>
      </c>
      <c r="J68" s="83">
        <v>303</v>
      </c>
    </row>
    <row r="69" spans="1:11">
      <c r="A69" s="163" t="s">
        <v>288</v>
      </c>
      <c r="B69" s="86">
        <f t="shared" ref="B69:B71" si="19">SUM(C69:J69)</f>
        <v>3224</v>
      </c>
      <c r="C69" s="83">
        <v>44</v>
      </c>
      <c r="D69" s="83">
        <v>17</v>
      </c>
      <c r="E69" s="83">
        <v>50</v>
      </c>
      <c r="F69" s="83">
        <v>5</v>
      </c>
      <c r="G69" s="83">
        <v>4</v>
      </c>
      <c r="H69" s="83">
        <v>44</v>
      </c>
      <c r="I69" s="83">
        <v>0</v>
      </c>
      <c r="J69" s="83">
        <v>3060</v>
      </c>
    </row>
    <row r="70" spans="1:11">
      <c r="A70" s="163" t="s">
        <v>289</v>
      </c>
      <c r="B70" s="86">
        <f t="shared" si="19"/>
        <v>3054</v>
      </c>
      <c r="C70" s="83">
        <v>78</v>
      </c>
      <c r="D70" s="83">
        <v>29</v>
      </c>
      <c r="E70" s="83">
        <v>68</v>
      </c>
      <c r="F70" s="83">
        <v>10</v>
      </c>
      <c r="G70" s="83">
        <v>9</v>
      </c>
      <c r="H70" s="83">
        <v>45</v>
      </c>
      <c r="I70" s="83">
        <v>0</v>
      </c>
      <c r="J70" s="83">
        <v>2815</v>
      </c>
    </row>
    <row r="71" spans="1:11">
      <c r="A71" s="163" t="s">
        <v>312</v>
      </c>
      <c r="B71" s="86">
        <f t="shared" si="19"/>
        <v>26</v>
      </c>
      <c r="C71" s="83">
        <v>0</v>
      </c>
      <c r="D71" s="83">
        <v>0</v>
      </c>
      <c r="E71" s="83">
        <v>0</v>
      </c>
      <c r="F71" s="83">
        <v>0</v>
      </c>
      <c r="G71" s="83">
        <v>0</v>
      </c>
      <c r="H71" s="83">
        <v>0</v>
      </c>
      <c r="I71" s="83">
        <v>0</v>
      </c>
      <c r="J71" s="83">
        <v>26</v>
      </c>
    </row>
    <row r="72" spans="1:11">
      <c r="A72" s="26" t="s">
        <v>92</v>
      </c>
      <c r="B72" s="87">
        <f t="shared" si="18"/>
        <v>32</v>
      </c>
      <c r="C72" s="81">
        <v>0</v>
      </c>
      <c r="D72" s="81">
        <v>0</v>
      </c>
      <c r="E72" s="81">
        <v>0</v>
      </c>
      <c r="F72" s="81">
        <v>0</v>
      </c>
      <c r="G72" s="81">
        <v>0</v>
      </c>
      <c r="H72" s="81">
        <v>0</v>
      </c>
      <c r="I72" s="81">
        <v>0</v>
      </c>
      <c r="J72" s="81">
        <v>32</v>
      </c>
    </row>
    <row r="73" spans="1:11">
      <c r="A73" s="188" t="s">
        <v>367</v>
      </c>
      <c r="B73" s="87">
        <f>SUM(C73:J73)</f>
        <v>4095</v>
      </c>
      <c r="C73" s="87">
        <f>SUM(C75:C81)</f>
        <v>243</v>
      </c>
      <c r="D73" s="87">
        <f t="shared" ref="D73:I73" si="20">SUM(D75:D81)</f>
        <v>7</v>
      </c>
      <c r="E73" s="87">
        <f t="shared" si="20"/>
        <v>183</v>
      </c>
      <c r="F73" s="87">
        <f t="shared" si="20"/>
        <v>2</v>
      </c>
      <c r="G73" s="87">
        <f t="shared" si="20"/>
        <v>56</v>
      </c>
      <c r="H73" s="87">
        <f t="shared" si="20"/>
        <v>714</v>
      </c>
      <c r="I73" s="87">
        <f t="shared" si="20"/>
        <v>0</v>
      </c>
      <c r="J73" s="87">
        <f>SUM(J75:J81)</f>
        <v>2890</v>
      </c>
    </row>
    <row r="74" spans="1:11">
      <c r="A74" s="190" t="s">
        <v>93</v>
      </c>
      <c r="B74" s="87">
        <f>SUM(C74:J74)</f>
        <v>51</v>
      </c>
      <c r="C74" s="81">
        <v>7</v>
      </c>
      <c r="D74" s="81">
        <v>1</v>
      </c>
      <c r="E74" s="81">
        <v>11</v>
      </c>
      <c r="F74" s="81">
        <v>0</v>
      </c>
      <c r="G74" s="81">
        <v>2</v>
      </c>
      <c r="H74" s="81">
        <v>4</v>
      </c>
      <c r="I74" s="81">
        <v>0</v>
      </c>
      <c r="J74" s="81">
        <v>26</v>
      </c>
    </row>
    <row r="75" spans="1:11" ht="12">
      <c r="A75" s="186" t="s">
        <v>320</v>
      </c>
      <c r="B75" s="86">
        <f>SUM(C75:J75)</f>
        <v>1</v>
      </c>
      <c r="C75" s="83">
        <v>0</v>
      </c>
      <c r="D75" s="83">
        <v>0</v>
      </c>
      <c r="E75" s="83">
        <v>0</v>
      </c>
      <c r="F75" s="83">
        <v>0</v>
      </c>
      <c r="G75" s="83">
        <v>0</v>
      </c>
      <c r="H75" s="83">
        <v>0</v>
      </c>
      <c r="I75" s="83">
        <v>0</v>
      </c>
      <c r="J75" s="83">
        <v>1</v>
      </c>
    </row>
    <row r="76" spans="1:11" ht="12">
      <c r="A76" s="186" t="s">
        <v>319</v>
      </c>
      <c r="B76" s="86">
        <f>SUM(C76:J76)</f>
        <v>32</v>
      </c>
      <c r="C76" s="83">
        <v>6</v>
      </c>
      <c r="D76" s="83">
        <v>1</v>
      </c>
      <c r="E76" s="83">
        <v>8</v>
      </c>
      <c r="F76" s="83">
        <v>0</v>
      </c>
      <c r="G76" s="83">
        <v>1</v>
      </c>
      <c r="H76" s="83">
        <v>1</v>
      </c>
      <c r="I76" s="83">
        <v>0</v>
      </c>
      <c r="J76" s="83">
        <v>15</v>
      </c>
      <c r="K76" s="10"/>
    </row>
    <row r="77" spans="1:11" ht="11.4">
      <c r="A77" s="186" t="s">
        <v>321</v>
      </c>
      <c r="B77" s="86">
        <f t="shared" ref="B77" si="21">SUM(C77:J77)</f>
        <v>18</v>
      </c>
      <c r="C77" s="83">
        <v>1</v>
      </c>
      <c r="D77" s="83">
        <v>0</v>
      </c>
      <c r="E77" s="83">
        <v>3</v>
      </c>
      <c r="F77" s="83">
        <v>0</v>
      </c>
      <c r="G77" s="83">
        <v>1</v>
      </c>
      <c r="H77" s="83">
        <v>3</v>
      </c>
      <c r="I77" s="83">
        <v>0</v>
      </c>
      <c r="J77" s="83">
        <v>10</v>
      </c>
    </row>
    <row r="78" spans="1:11">
      <c r="A78" s="162" t="s">
        <v>310</v>
      </c>
      <c r="B78" s="86">
        <f t="shared" ref="B78" si="22">SUM(C78:J78)</f>
        <v>0</v>
      </c>
      <c r="C78" s="83">
        <v>0</v>
      </c>
      <c r="D78" s="83">
        <v>0</v>
      </c>
      <c r="E78" s="83">
        <v>0</v>
      </c>
      <c r="F78" s="83">
        <v>0</v>
      </c>
      <c r="G78" s="83">
        <v>0</v>
      </c>
      <c r="H78" s="83">
        <v>0</v>
      </c>
      <c r="I78" s="83">
        <v>0</v>
      </c>
      <c r="J78" s="83">
        <v>0</v>
      </c>
    </row>
    <row r="79" spans="1:11">
      <c r="A79" s="162" t="s">
        <v>311</v>
      </c>
      <c r="B79" s="86">
        <f>SUM(C79:J79)</f>
        <v>0</v>
      </c>
      <c r="C79" s="83">
        <v>0</v>
      </c>
      <c r="D79" s="83">
        <v>0</v>
      </c>
      <c r="E79" s="83">
        <v>0</v>
      </c>
      <c r="F79" s="83">
        <v>0</v>
      </c>
      <c r="G79" s="83">
        <v>0</v>
      </c>
      <c r="H79" s="83">
        <v>0</v>
      </c>
      <c r="I79" s="83">
        <v>0</v>
      </c>
      <c r="J79" s="83">
        <v>0</v>
      </c>
    </row>
    <row r="80" spans="1:11">
      <c r="A80" s="162" t="s">
        <v>290</v>
      </c>
      <c r="B80" s="86">
        <f t="shared" ref="B80" si="23">SUM(C80:J80)</f>
        <v>6</v>
      </c>
      <c r="C80" s="83">
        <v>0</v>
      </c>
      <c r="D80" s="83">
        <v>0</v>
      </c>
      <c r="E80" s="83">
        <v>0</v>
      </c>
      <c r="F80" s="83">
        <v>0</v>
      </c>
      <c r="G80" s="83">
        <v>0</v>
      </c>
      <c r="H80" s="83">
        <v>0</v>
      </c>
      <c r="I80" s="83">
        <v>0</v>
      </c>
      <c r="J80" s="83">
        <v>6</v>
      </c>
    </row>
    <row r="81" spans="1:10">
      <c r="A81" s="165" t="s">
        <v>91</v>
      </c>
      <c r="B81" s="139">
        <f t="shared" si="18"/>
        <v>4038</v>
      </c>
      <c r="C81" s="139">
        <v>236</v>
      </c>
      <c r="D81" s="139">
        <v>6</v>
      </c>
      <c r="E81" s="139">
        <v>172</v>
      </c>
      <c r="F81" s="139">
        <v>2</v>
      </c>
      <c r="G81" s="139">
        <v>54</v>
      </c>
      <c r="H81" s="139">
        <v>710</v>
      </c>
      <c r="I81" s="139">
        <v>0</v>
      </c>
      <c r="J81" s="139">
        <v>2858</v>
      </c>
    </row>
    <row r="82" spans="1:10">
      <c r="A82" s="5"/>
      <c r="B82" s="10"/>
      <c r="C82" s="77"/>
      <c r="D82" s="77"/>
      <c r="E82" s="77"/>
      <c r="F82" s="77"/>
      <c r="G82" s="77"/>
      <c r="H82" s="77"/>
      <c r="I82" s="77"/>
    </row>
    <row r="83" spans="1:10">
      <c r="A83" s="5" t="s">
        <v>90</v>
      </c>
      <c r="B83" s="10"/>
      <c r="C83" s="77"/>
      <c r="D83" s="77"/>
      <c r="E83" s="77"/>
      <c r="F83" s="77"/>
      <c r="G83" s="77"/>
      <c r="H83" s="77"/>
      <c r="I83" s="77"/>
    </row>
    <row r="84" spans="1:10">
      <c r="A84" s="145" t="s">
        <v>157</v>
      </c>
      <c r="E84" s="83"/>
    </row>
    <row r="85" spans="1:10">
      <c r="A85" s="145" t="s">
        <v>158</v>
      </c>
    </row>
    <row r="86" spans="1:10">
      <c r="A86" s="145" t="s">
        <v>89</v>
      </c>
    </row>
    <row r="87" spans="1:10">
      <c r="A87" s="5" t="s">
        <v>88</v>
      </c>
    </row>
    <row r="88" spans="1:10">
      <c r="A88" s="5" t="s">
        <v>100</v>
      </c>
    </row>
    <row r="89" spans="1:10">
      <c r="A89" s="5" t="s">
        <v>87</v>
      </c>
    </row>
    <row r="90" spans="1:10">
      <c r="A90" s="147" t="s">
        <v>103</v>
      </c>
    </row>
    <row r="91" spans="1:10">
      <c r="A91" s="5" t="s">
        <v>365</v>
      </c>
    </row>
    <row r="92" spans="1:10">
      <c r="A92" s="5" t="s">
        <v>366</v>
      </c>
    </row>
  </sheetData>
  <pageMargins left="0.46" right="0.17" top="1" bottom="1" header="0.5" footer="0.5"/>
  <pageSetup firstPageNumber="23" orientation="portrait" useFirstPageNumber="1" r:id="rId1"/>
  <headerFooter alignWithMargins="0">
    <oddFooter>&amp;C&amp;P of 31</oddFooter>
  </headerFooter>
  <rowBreaks count="1" manualBreakCount="1">
    <brk id="56" max="9" man="1"/>
  </rowBreaks>
  <ignoredErrors>
    <ignoredError sqref="B17:C17 B33:J33 B50 B42 B10 C10:J10 C42:J42 B57:J57 B65:J72 B64" formula="1"/>
    <ignoredError sqref="C73:J73" formulaRange="1"/>
    <ignoredError sqref="C64:J64" formula="1"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zoomScaleNormal="100" workbookViewId="0">
      <selection activeCell="L1" sqref="L1"/>
    </sheetView>
  </sheetViews>
  <sheetFormatPr defaultColWidth="9.109375" defaultRowHeight="10.199999999999999"/>
  <cols>
    <col min="1" max="1" width="24.44140625" style="256" customWidth="1"/>
    <col min="2" max="2" width="9.44140625" style="256" customWidth="1"/>
    <col min="3" max="3" width="7.33203125" style="256" customWidth="1"/>
    <col min="4" max="4" width="8" style="256" customWidth="1"/>
    <col min="5" max="5" width="8.88671875" style="256" customWidth="1"/>
    <col min="6" max="6" width="6.88671875" style="256" customWidth="1"/>
    <col min="7" max="7" width="7.33203125" style="256" customWidth="1"/>
    <col min="8" max="8" width="9" style="256" customWidth="1"/>
    <col min="9" max="9" width="7.5546875" style="256" customWidth="1"/>
    <col min="10" max="10" width="7.109375" style="256" customWidth="1"/>
    <col min="11" max="16384" width="9.109375" style="256"/>
  </cols>
  <sheetData>
    <row r="1" spans="1:15" s="276" customFormat="1">
      <c r="A1" s="321" t="s">
        <v>393</v>
      </c>
      <c r="B1" s="319"/>
      <c r="C1" s="319"/>
      <c r="D1" s="319"/>
      <c r="E1" s="322"/>
      <c r="F1" s="319"/>
      <c r="G1" s="319"/>
      <c r="H1" s="319"/>
      <c r="I1" s="319"/>
      <c r="J1" s="319"/>
    </row>
    <row r="2" spans="1:15" s="276" customFormat="1" ht="13.5" customHeight="1">
      <c r="A2" s="321" t="s">
        <v>470</v>
      </c>
      <c r="B2" s="319"/>
      <c r="C2" s="319"/>
      <c r="D2" s="319"/>
      <c r="E2" s="322"/>
      <c r="F2" s="319"/>
      <c r="G2" s="319"/>
      <c r="H2" s="319"/>
      <c r="I2" s="319"/>
      <c r="J2" s="319"/>
    </row>
    <row r="3" spans="1:15" s="276" customFormat="1">
      <c r="A3" s="321" t="s">
        <v>469</v>
      </c>
      <c r="B3" s="319"/>
      <c r="C3" s="323"/>
      <c r="D3" s="321"/>
      <c r="E3" s="322"/>
      <c r="F3" s="321"/>
      <c r="G3" s="319"/>
      <c r="H3" s="319"/>
      <c r="I3" s="320"/>
      <c r="J3" s="319"/>
    </row>
    <row r="4" spans="1:15" s="257" customFormat="1" ht="12" customHeight="1">
      <c r="A4" s="318"/>
    </row>
    <row r="5" spans="1:15" s="257" customFormat="1">
      <c r="A5" s="317"/>
      <c r="B5" s="316"/>
      <c r="C5" s="315" t="s">
        <v>468</v>
      </c>
      <c r="D5" s="314"/>
      <c r="E5" s="314"/>
      <c r="F5" s="313"/>
      <c r="G5" s="315" t="s">
        <v>467</v>
      </c>
      <c r="H5" s="314"/>
      <c r="I5" s="314"/>
      <c r="J5" s="313"/>
    </row>
    <row r="6" spans="1:15" s="257" customFormat="1" ht="36" customHeight="1">
      <c r="A6" s="312" t="s">
        <v>466</v>
      </c>
      <c r="B6" s="311" t="s">
        <v>465</v>
      </c>
      <c r="C6" s="310" t="s">
        <v>24</v>
      </c>
      <c r="D6" s="309" t="s">
        <v>464</v>
      </c>
      <c r="E6" s="307" t="s">
        <v>463</v>
      </c>
      <c r="F6" s="306" t="s">
        <v>462</v>
      </c>
      <c r="G6" s="306" t="s">
        <v>24</v>
      </c>
      <c r="H6" s="308" t="s">
        <v>464</v>
      </c>
      <c r="I6" s="307" t="s">
        <v>463</v>
      </c>
      <c r="J6" s="306" t="s">
        <v>462</v>
      </c>
    </row>
    <row r="7" spans="1:15" s="298" customFormat="1" ht="13.5" customHeight="1">
      <c r="A7" s="305" t="s">
        <v>2</v>
      </c>
      <c r="B7" s="304">
        <f>C7+G7</f>
        <v>81446</v>
      </c>
      <c r="C7" s="303">
        <f>D7+E7+F7</f>
        <v>36901</v>
      </c>
      <c r="D7" s="301">
        <f>SUM(D8:D16)</f>
        <v>30381</v>
      </c>
      <c r="E7" s="301">
        <f>SUM(E8:E16)</f>
        <v>759</v>
      </c>
      <c r="F7" s="300">
        <f>SUM(F8:F16)</f>
        <v>5761</v>
      </c>
      <c r="G7" s="300">
        <f>H7+I7+J7</f>
        <v>44545</v>
      </c>
      <c r="H7" s="302">
        <f>SUM(H8:H16)</f>
        <v>38008</v>
      </c>
      <c r="I7" s="301">
        <f>SUM(I8:I16)</f>
        <v>1039</v>
      </c>
      <c r="J7" s="300">
        <f>SUM(J8:J16)</f>
        <v>5498</v>
      </c>
      <c r="K7" s="299"/>
      <c r="M7" s="299"/>
      <c r="O7" s="299"/>
    </row>
    <row r="8" spans="1:15" s="257" customFormat="1" ht="11.4">
      <c r="A8" s="275" t="s">
        <v>461</v>
      </c>
      <c r="B8" s="273">
        <f>(C8+G8)</f>
        <v>1172</v>
      </c>
      <c r="C8" s="274">
        <f>D8+E8+F8</f>
        <v>1172</v>
      </c>
      <c r="D8" s="273">
        <v>692</v>
      </c>
      <c r="E8" s="272">
        <v>480</v>
      </c>
      <c r="F8" s="271">
        <v>0</v>
      </c>
      <c r="G8" s="258">
        <f>H8+I8+J8</f>
        <v>0</v>
      </c>
      <c r="H8" s="273">
        <v>0</v>
      </c>
      <c r="I8" s="272">
        <v>0</v>
      </c>
      <c r="J8" s="271">
        <v>0</v>
      </c>
    </row>
    <row r="9" spans="1:15" s="257" customFormat="1">
      <c r="A9" s="275" t="s">
        <v>460</v>
      </c>
      <c r="B9" s="273">
        <f>(C9+G9)</f>
        <v>10</v>
      </c>
      <c r="C9" s="274">
        <f>D9+E9+F9</f>
        <v>10</v>
      </c>
      <c r="D9" s="273">
        <v>8</v>
      </c>
      <c r="E9" s="272">
        <v>2</v>
      </c>
      <c r="F9" s="271">
        <v>0</v>
      </c>
      <c r="G9" s="258">
        <f>H9+I9+J9</f>
        <v>0</v>
      </c>
      <c r="H9" s="273">
        <v>0</v>
      </c>
      <c r="I9" s="272">
        <v>0</v>
      </c>
      <c r="J9" s="271">
        <v>0</v>
      </c>
    </row>
    <row r="10" spans="1:15" s="257" customFormat="1">
      <c r="A10" s="275" t="s">
        <v>459</v>
      </c>
      <c r="B10" s="273">
        <f>(C10+G10)</f>
        <v>344</v>
      </c>
      <c r="C10" s="274">
        <f>D10+E10+F10</f>
        <v>308</v>
      </c>
      <c r="D10" s="273">
        <v>306</v>
      </c>
      <c r="E10" s="272">
        <v>2</v>
      </c>
      <c r="F10" s="271">
        <v>0</v>
      </c>
      <c r="G10" s="258">
        <f>H10+I10+J10</f>
        <v>36</v>
      </c>
      <c r="H10" s="273">
        <v>36</v>
      </c>
      <c r="I10" s="272">
        <v>0</v>
      </c>
      <c r="J10" s="271">
        <v>0</v>
      </c>
    </row>
    <row r="11" spans="1:15" s="257" customFormat="1">
      <c r="A11" s="275" t="s">
        <v>57</v>
      </c>
      <c r="B11" s="273"/>
      <c r="C11" s="274" t="s">
        <v>7</v>
      </c>
      <c r="D11" s="258"/>
      <c r="E11" s="258"/>
      <c r="F11" s="297"/>
      <c r="G11" s="258" t="s">
        <v>7</v>
      </c>
      <c r="H11" s="273"/>
      <c r="I11" s="258"/>
      <c r="J11" s="297"/>
      <c r="K11" s="260"/>
      <c r="M11" s="260"/>
      <c r="O11" s="260"/>
    </row>
    <row r="12" spans="1:15" s="257" customFormat="1">
      <c r="A12" s="296" t="s">
        <v>177</v>
      </c>
      <c r="B12" s="273">
        <f t="shared" ref="B12:B18" si="0">(C12+G12)</f>
        <v>30307</v>
      </c>
      <c r="C12" s="274">
        <f t="shared" ref="C12:C18" si="1">D12+E12+F12</f>
        <v>17752</v>
      </c>
      <c r="D12" s="273">
        <v>15708</v>
      </c>
      <c r="E12" s="272">
        <v>57</v>
      </c>
      <c r="F12" s="271">
        <v>1987</v>
      </c>
      <c r="G12" s="258">
        <f t="shared" ref="G12:G18" si="2">H12+I12+J12</f>
        <v>12555</v>
      </c>
      <c r="H12" s="273">
        <v>10875</v>
      </c>
      <c r="I12" s="272">
        <v>56</v>
      </c>
      <c r="J12" s="271">
        <v>1624</v>
      </c>
    </row>
    <row r="13" spans="1:15" s="257" customFormat="1">
      <c r="A13" s="296" t="s">
        <v>178</v>
      </c>
      <c r="B13" s="273">
        <f t="shared" si="0"/>
        <v>21014</v>
      </c>
      <c r="C13" s="274">
        <f t="shared" si="1"/>
        <v>10506</v>
      </c>
      <c r="D13" s="273">
        <v>7667</v>
      </c>
      <c r="E13" s="272">
        <v>42</v>
      </c>
      <c r="F13" s="271">
        <v>2797</v>
      </c>
      <c r="G13" s="258">
        <f t="shared" si="2"/>
        <v>10508</v>
      </c>
      <c r="H13" s="273">
        <v>8208</v>
      </c>
      <c r="I13" s="272">
        <v>144</v>
      </c>
      <c r="J13" s="271">
        <v>2156</v>
      </c>
    </row>
    <row r="14" spans="1:15" s="257" customFormat="1">
      <c r="A14" s="296" t="s">
        <v>179</v>
      </c>
      <c r="B14" s="273">
        <f t="shared" si="0"/>
        <v>25172</v>
      </c>
      <c r="C14" s="274">
        <f t="shared" si="1"/>
        <v>4449</v>
      </c>
      <c r="D14" s="273">
        <v>4290</v>
      </c>
      <c r="E14" s="272">
        <v>140</v>
      </c>
      <c r="F14" s="271">
        <v>19</v>
      </c>
      <c r="G14" s="258">
        <f t="shared" si="2"/>
        <v>20723</v>
      </c>
      <c r="H14" s="273">
        <v>18357</v>
      </c>
      <c r="I14" s="272">
        <v>821</v>
      </c>
      <c r="J14" s="271">
        <v>1545</v>
      </c>
    </row>
    <row r="15" spans="1:15" s="257" customFormat="1">
      <c r="A15" s="275" t="s">
        <v>458</v>
      </c>
      <c r="B15" s="273">
        <f t="shared" si="0"/>
        <v>3273</v>
      </c>
      <c r="C15" s="274">
        <f t="shared" si="1"/>
        <v>2552</v>
      </c>
      <c r="D15" s="273">
        <v>1567</v>
      </c>
      <c r="E15" s="272">
        <v>27</v>
      </c>
      <c r="F15" s="271">
        <v>958</v>
      </c>
      <c r="G15" s="258">
        <f t="shared" si="2"/>
        <v>721</v>
      </c>
      <c r="H15" s="273">
        <v>530</v>
      </c>
      <c r="I15" s="272">
        <v>18</v>
      </c>
      <c r="J15" s="271">
        <v>173</v>
      </c>
    </row>
    <row r="16" spans="1:15" s="257" customFormat="1">
      <c r="A16" s="275" t="s">
        <v>457</v>
      </c>
      <c r="B16" s="273">
        <f t="shared" si="0"/>
        <v>154</v>
      </c>
      <c r="C16" s="274">
        <f t="shared" si="1"/>
        <v>152</v>
      </c>
      <c r="D16" s="273">
        <v>143</v>
      </c>
      <c r="E16" s="272">
        <v>9</v>
      </c>
      <c r="F16" s="271">
        <v>0</v>
      </c>
      <c r="G16" s="258">
        <f t="shared" si="2"/>
        <v>2</v>
      </c>
      <c r="H16" s="273">
        <v>2</v>
      </c>
      <c r="I16" s="272">
        <v>0</v>
      </c>
      <c r="J16" s="271">
        <v>0</v>
      </c>
    </row>
    <row r="17" spans="1:17" s="257" customFormat="1" ht="15.6" customHeight="1">
      <c r="A17" s="295" t="s">
        <v>456</v>
      </c>
      <c r="B17" s="294">
        <f t="shared" si="0"/>
        <v>10253</v>
      </c>
      <c r="C17" s="293">
        <f t="shared" si="1"/>
        <v>5310</v>
      </c>
      <c r="D17" s="291">
        <v>3014</v>
      </c>
      <c r="E17" s="290">
        <v>636</v>
      </c>
      <c r="F17" s="289">
        <v>1660</v>
      </c>
      <c r="G17" s="292">
        <f t="shared" si="2"/>
        <v>4943</v>
      </c>
      <c r="H17" s="291">
        <v>4491</v>
      </c>
      <c r="I17" s="290">
        <v>85</v>
      </c>
      <c r="J17" s="289">
        <v>367</v>
      </c>
    </row>
    <row r="18" spans="1:17" s="282" customFormat="1" ht="21" customHeight="1">
      <c r="A18" s="288" t="s">
        <v>455</v>
      </c>
      <c r="B18" s="285">
        <f t="shared" si="0"/>
        <v>3694</v>
      </c>
      <c r="C18" s="287">
        <f t="shared" si="1"/>
        <v>3694</v>
      </c>
      <c r="D18" s="285">
        <v>972</v>
      </c>
      <c r="E18" s="284">
        <v>2722</v>
      </c>
      <c r="F18" s="283">
        <v>0</v>
      </c>
      <c r="G18" s="286">
        <f t="shared" si="2"/>
        <v>0</v>
      </c>
      <c r="H18" s="285">
        <v>0</v>
      </c>
      <c r="I18" s="284">
        <v>0</v>
      </c>
      <c r="J18" s="283">
        <v>0</v>
      </c>
    </row>
    <row r="19" spans="1:17" s="276" customFormat="1" ht="14.25" customHeight="1">
      <c r="A19" s="281" t="s">
        <v>1</v>
      </c>
      <c r="B19" s="279">
        <f t="shared" ref="B19:J19" si="3">SUM(B20:B29)</f>
        <v>15295</v>
      </c>
      <c r="C19" s="280">
        <f t="shared" si="3"/>
        <v>11931</v>
      </c>
      <c r="D19" s="278">
        <f t="shared" si="3"/>
        <v>7697</v>
      </c>
      <c r="E19" s="278">
        <f t="shared" si="3"/>
        <v>87</v>
      </c>
      <c r="F19" s="277">
        <f t="shared" si="3"/>
        <v>4147</v>
      </c>
      <c r="G19" s="278">
        <f t="shared" si="3"/>
        <v>3364</v>
      </c>
      <c r="H19" s="279">
        <f t="shared" si="3"/>
        <v>3069</v>
      </c>
      <c r="I19" s="278">
        <f t="shared" si="3"/>
        <v>1</v>
      </c>
      <c r="J19" s="277">
        <f t="shared" si="3"/>
        <v>294</v>
      </c>
    </row>
    <row r="20" spans="1:17" s="257" customFormat="1">
      <c r="A20" s="275" t="s">
        <v>454</v>
      </c>
      <c r="B20" s="273">
        <f t="shared" ref="B20:B29" si="4">(C20+G20)</f>
        <v>9437</v>
      </c>
      <c r="C20" s="274">
        <f>D20+E20+F20</f>
        <v>6398</v>
      </c>
      <c r="D20" s="273">
        <v>6375</v>
      </c>
      <c r="E20" s="272">
        <v>15</v>
      </c>
      <c r="F20" s="271">
        <v>8</v>
      </c>
      <c r="G20" s="258">
        <f t="shared" ref="G20:G29" si="5">H20+I20+J20</f>
        <v>3039</v>
      </c>
      <c r="H20" s="273">
        <v>3038</v>
      </c>
      <c r="I20" s="272">
        <v>0</v>
      </c>
      <c r="J20" s="271">
        <v>1</v>
      </c>
    </row>
    <row r="21" spans="1:17" s="257" customFormat="1">
      <c r="A21" s="275" t="s">
        <v>373</v>
      </c>
      <c r="B21" s="273">
        <f t="shared" si="4"/>
        <v>255</v>
      </c>
      <c r="C21" s="274">
        <f t="shared" ref="C21:C29" si="6">SUM(D21:F21)</f>
        <v>249</v>
      </c>
      <c r="D21" s="273">
        <v>249</v>
      </c>
      <c r="E21" s="272">
        <v>0</v>
      </c>
      <c r="F21" s="271">
        <v>0</v>
      </c>
      <c r="G21" s="258">
        <f t="shared" si="5"/>
        <v>6</v>
      </c>
      <c r="H21" s="273">
        <v>6</v>
      </c>
      <c r="I21" s="272">
        <v>0</v>
      </c>
      <c r="J21" s="271">
        <v>0</v>
      </c>
    </row>
    <row r="22" spans="1:17" s="257" customFormat="1">
      <c r="A22" s="275" t="s">
        <v>453</v>
      </c>
      <c r="B22" s="273">
        <f t="shared" si="4"/>
        <v>2506</v>
      </c>
      <c r="C22" s="274">
        <f t="shared" si="6"/>
        <v>2468</v>
      </c>
      <c r="D22" s="273">
        <v>0</v>
      </c>
      <c r="E22" s="272">
        <v>1</v>
      </c>
      <c r="F22" s="271">
        <v>2467</v>
      </c>
      <c r="G22" s="258">
        <f t="shared" si="5"/>
        <v>38</v>
      </c>
      <c r="H22" s="273">
        <v>0</v>
      </c>
      <c r="I22" s="272">
        <v>0</v>
      </c>
      <c r="J22" s="271">
        <v>38</v>
      </c>
    </row>
    <row r="23" spans="1:17" s="257" customFormat="1">
      <c r="A23" s="275" t="s">
        <v>452</v>
      </c>
      <c r="B23" s="273">
        <f t="shared" si="4"/>
        <v>185</v>
      </c>
      <c r="C23" s="274">
        <f t="shared" si="6"/>
        <v>171</v>
      </c>
      <c r="D23" s="273">
        <v>0</v>
      </c>
      <c r="E23" s="272">
        <v>0</v>
      </c>
      <c r="F23" s="271">
        <v>171</v>
      </c>
      <c r="G23" s="258">
        <f t="shared" si="5"/>
        <v>14</v>
      </c>
      <c r="H23" s="273">
        <v>0</v>
      </c>
      <c r="I23" s="272">
        <v>1</v>
      </c>
      <c r="J23" s="271">
        <v>13</v>
      </c>
    </row>
    <row r="24" spans="1:17" s="257" customFormat="1">
      <c r="A24" s="275" t="s">
        <v>451</v>
      </c>
      <c r="B24" s="273">
        <f t="shared" si="4"/>
        <v>394</v>
      </c>
      <c r="C24" s="274">
        <f t="shared" si="6"/>
        <v>372</v>
      </c>
      <c r="D24" s="273">
        <v>206</v>
      </c>
      <c r="E24" s="272">
        <v>19</v>
      </c>
      <c r="F24" s="271">
        <v>147</v>
      </c>
      <c r="G24" s="258">
        <f t="shared" si="5"/>
        <v>22</v>
      </c>
      <c r="H24" s="273">
        <v>22</v>
      </c>
      <c r="I24" s="272">
        <v>0</v>
      </c>
      <c r="J24" s="271">
        <v>0</v>
      </c>
    </row>
    <row r="25" spans="1:17" s="257" customFormat="1">
      <c r="A25" s="275" t="s">
        <v>450</v>
      </c>
      <c r="B25" s="273">
        <f t="shared" si="4"/>
        <v>1595</v>
      </c>
      <c r="C25" s="274">
        <f t="shared" si="6"/>
        <v>1353</v>
      </c>
      <c r="D25" s="273">
        <v>1</v>
      </c>
      <c r="E25" s="272">
        <v>3</v>
      </c>
      <c r="F25" s="271">
        <v>1349</v>
      </c>
      <c r="G25" s="258">
        <f t="shared" si="5"/>
        <v>242</v>
      </c>
      <c r="H25" s="273">
        <v>0</v>
      </c>
      <c r="I25" s="272">
        <v>0</v>
      </c>
      <c r="J25" s="271">
        <v>242</v>
      </c>
    </row>
    <row r="26" spans="1:17" s="257" customFormat="1">
      <c r="A26" s="275" t="s">
        <v>94</v>
      </c>
      <c r="B26" s="273">
        <f t="shared" si="4"/>
        <v>899</v>
      </c>
      <c r="C26" s="274">
        <f t="shared" si="6"/>
        <v>897</v>
      </c>
      <c r="D26" s="273">
        <v>854</v>
      </c>
      <c r="E26" s="272">
        <v>38</v>
      </c>
      <c r="F26" s="271">
        <v>5</v>
      </c>
      <c r="G26" s="258">
        <f t="shared" si="5"/>
        <v>2</v>
      </c>
      <c r="H26" s="273">
        <v>2</v>
      </c>
      <c r="I26" s="272">
        <v>0</v>
      </c>
      <c r="J26" s="271">
        <v>0</v>
      </c>
    </row>
    <row r="27" spans="1:17" s="257" customFormat="1">
      <c r="A27" s="275" t="s">
        <v>449</v>
      </c>
      <c r="B27" s="273">
        <f t="shared" si="4"/>
        <v>0</v>
      </c>
      <c r="C27" s="274">
        <f t="shared" si="6"/>
        <v>0</v>
      </c>
      <c r="D27" s="273">
        <v>0</v>
      </c>
      <c r="E27" s="272">
        <v>0</v>
      </c>
      <c r="F27" s="271">
        <v>0</v>
      </c>
      <c r="G27" s="258">
        <f t="shared" si="5"/>
        <v>0</v>
      </c>
      <c r="H27" s="273">
        <v>0</v>
      </c>
      <c r="I27" s="272">
        <v>0</v>
      </c>
      <c r="J27" s="271">
        <v>0</v>
      </c>
    </row>
    <row r="28" spans="1:17" s="257" customFormat="1">
      <c r="A28" s="275" t="s">
        <v>172</v>
      </c>
      <c r="B28" s="273">
        <f t="shared" si="4"/>
        <v>0</v>
      </c>
      <c r="C28" s="274">
        <f t="shared" si="6"/>
        <v>0</v>
      </c>
      <c r="D28" s="273">
        <v>0</v>
      </c>
      <c r="E28" s="272">
        <v>0</v>
      </c>
      <c r="F28" s="271">
        <v>0</v>
      </c>
      <c r="G28" s="258">
        <f t="shared" si="5"/>
        <v>0</v>
      </c>
      <c r="H28" s="273">
        <v>0</v>
      </c>
      <c r="I28" s="272">
        <v>0</v>
      </c>
      <c r="J28" s="271">
        <v>0</v>
      </c>
      <c r="K28" s="260"/>
      <c r="M28" s="260"/>
      <c r="O28" s="260"/>
    </row>
    <row r="29" spans="1:17" s="257" customFormat="1">
      <c r="A29" s="270" t="s">
        <v>169</v>
      </c>
      <c r="B29" s="268">
        <f t="shared" si="4"/>
        <v>24</v>
      </c>
      <c r="C29" s="269">
        <f t="shared" si="6"/>
        <v>23</v>
      </c>
      <c r="D29" s="267">
        <v>12</v>
      </c>
      <c r="E29" s="266">
        <v>11</v>
      </c>
      <c r="F29" s="265">
        <v>0</v>
      </c>
      <c r="G29" s="268">
        <f t="shared" si="5"/>
        <v>1</v>
      </c>
      <c r="H29" s="267">
        <v>1</v>
      </c>
      <c r="I29" s="266">
        <v>0</v>
      </c>
      <c r="J29" s="265">
        <v>0</v>
      </c>
      <c r="K29" s="261"/>
      <c r="L29" s="261"/>
      <c r="M29" s="261"/>
      <c r="N29" s="261"/>
      <c r="O29" s="261"/>
      <c r="P29" s="261"/>
      <c r="Q29" s="261"/>
    </row>
    <row r="30" spans="1:17" s="257" customFormat="1">
      <c r="A30" s="260"/>
      <c r="B30" s="258"/>
      <c r="C30" s="258"/>
      <c r="D30" s="258"/>
      <c r="E30" s="258"/>
      <c r="F30" s="258"/>
      <c r="G30" s="258"/>
      <c r="H30" s="258"/>
      <c r="I30" s="258"/>
      <c r="J30" s="258"/>
      <c r="K30" s="261"/>
      <c r="L30" s="261"/>
      <c r="M30" s="261"/>
      <c r="N30" s="261"/>
      <c r="O30" s="261"/>
      <c r="P30" s="261"/>
      <c r="Q30" s="261"/>
    </row>
    <row r="31" spans="1:17" s="257" customFormat="1" ht="12.6">
      <c r="A31" s="264" t="s">
        <v>448</v>
      </c>
      <c r="B31" s="258"/>
      <c r="C31" s="258"/>
      <c r="D31" s="263"/>
      <c r="E31" s="263"/>
      <c r="F31" s="263"/>
      <c r="G31" s="263"/>
      <c r="H31" s="263"/>
      <c r="I31" s="263"/>
      <c r="J31" s="262"/>
    </row>
    <row r="32" spans="1:17" s="257" customFormat="1">
      <c r="A32" s="260" t="s">
        <v>447</v>
      </c>
      <c r="K32" s="260"/>
      <c r="M32" s="260"/>
      <c r="O32" s="260"/>
    </row>
    <row r="33" spans="1:17" s="257" customFormat="1">
      <c r="A33" s="260" t="s">
        <v>446</v>
      </c>
      <c r="K33" s="261"/>
      <c r="L33" s="261"/>
      <c r="M33" s="261"/>
      <c r="N33" s="261"/>
      <c r="O33" s="261"/>
      <c r="P33" s="261"/>
      <c r="Q33" s="261"/>
    </row>
    <row r="34" spans="1:17" s="257" customFormat="1">
      <c r="A34" s="260" t="s">
        <v>445</v>
      </c>
    </row>
    <row r="35" spans="1:17" s="257" customFormat="1">
      <c r="A35" s="260" t="s">
        <v>444</v>
      </c>
    </row>
    <row r="36" spans="1:17" s="257" customFormat="1">
      <c r="A36" s="260" t="s">
        <v>443</v>
      </c>
    </row>
    <row r="37" spans="1:17" s="257" customFormat="1">
      <c r="A37" s="260" t="s">
        <v>442</v>
      </c>
    </row>
    <row r="38" spans="1:17" s="257" customFormat="1">
      <c r="A38" s="260" t="s">
        <v>441</v>
      </c>
    </row>
    <row r="39" spans="1:17" s="257" customFormat="1" ht="11.4">
      <c r="A39" s="259" t="s">
        <v>440</v>
      </c>
    </row>
    <row r="40" spans="1:17" s="257" customFormat="1"/>
    <row r="41" spans="1:17">
      <c r="A41" s="257"/>
      <c r="B41" s="258"/>
      <c r="C41" s="258"/>
      <c r="D41" s="258"/>
      <c r="E41" s="258"/>
      <c r="F41" s="258"/>
      <c r="G41" s="258"/>
      <c r="H41" s="258"/>
      <c r="I41" s="258"/>
      <c r="J41" s="258"/>
    </row>
    <row r="42" spans="1:17">
      <c r="A42" s="257"/>
      <c r="B42" s="257"/>
    </row>
    <row r="43" spans="1:17">
      <c r="A43" s="257"/>
      <c r="B43" s="257"/>
    </row>
    <row r="44" spans="1:17">
      <c r="A44" s="257"/>
      <c r="B44" s="257"/>
    </row>
    <row r="45" spans="1:17">
      <c r="B45" s="257"/>
    </row>
    <row r="46" spans="1:17">
      <c r="B46" s="257"/>
    </row>
    <row r="47" spans="1:17">
      <c r="B47" s="257"/>
    </row>
    <row r="48" spans="1:17">
      <c r="B48" s="257"/>
    </row>
    <row r="49" spans="2:2">
      <c r="B49" s="257"/>
    </row>
    <row r="50" spans="2:2">
      <c r="B50" s="257"/>
    </row>
  </sheetData>
  <pageMargins left="0.7" right="0.35" top="1" bottom="1" header="0.5" footer="0.5"/>
  <pageSetup firstPageNumber="25" orientation="portrait" useFirstPageNumber="1" horizontalDpi="4294967292" verticalDpi="300" r:id="rId1"/>
  <headerFooter alignWithMargins="0">
    <oddFooter>&amp;C&amp;"Times New Roman,Regular"&amp;P of 31</oddFooter>
  </headerFooter>
  <ignoredErrors>
    <ignoredError sqref="D7:F7 H7:J7" formulaRange="1"/>
    <ignoredError sqref="B19:G19" formula="1"/>
    <ignoredError sqref="G7"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48"/>
  <sheetViews>
    <sheetView showGridLines="0" tabSelected="1" zoomScaleNormal="100" workbookViewId="0">
      <pane xSplit="1" ySplit="7" topLeftCell="B8" activePane="bottomRight" state="frozen"/>
      <selection activeCell="D1" sqref="D1"/>
      <selection pane="topRight" activeCell="D1" sqref="D1"/>
      <selection pane="bottomLeft" activeCell="D1" sqref="D1"/>
      <selection pane="bottomRight" activeCell="Y1" sqref="Y1"/>
    </sheetView>
  </sheetViews>
  <sheetFormatPr defaultColWidth="9.33203125" defaultRowHeight="10.199999999999999"/>
  <cols>
    <col min="1" max="1" width="22.109375" style="1" customWidth="1"/>
    <col min="2" max="11" width="8.6640625" style="1" customWidth="1"/>
    <col min="12" max="12" width="8.6640625" style="7" hidden="1" customWidth="1"/>
    <col min="13" max="13" width="8.44140625" style="1" hidden="1" customWidth="1"/>
    <col min="14" max="14" width="8.109375" style="2" hidden="1" customWidth="1"/>
    <col min="15" max="15" width="8.109375" style="1" hidden="1" customWidth="1"/>
    <col min="16" max="16" width="8.109375" style="2" hidden="1" customWidth="1"/>
    <col min="17" max="18" width="8.109375" style="1" hidden="1" customWidth="1"/>
    <col min="19" max="23" width="6.21875" style="1" hidden="1" customWidth="1"/>
    <col min="24" max="16384" width="9.33203125" style="7"/>
  </cols>
  <sheetData>
    <row r="1" spans="1:23">
      <c r="A1" s="33" t="s">
        <v>14</v>
      </c>
      <c r="B1" s="33"/>
      <c r="C1" s="33"/>
      <c r="D1" s="33"/>
      <c r="E1" s="33"/>
      <c r="F1" s="33"/>
      <c r="G1" s="33"/>
      <c r="H1" s="33"/>
      <c r="I1" s="33"/>
      <c r="J1" s="33"/>
      <c r="K1" s="33"/>
      <c r="L1" s="38"/>
      <c r="M1" s="30"/>
      <c r="N1" s="31"/>
      <c r="O1" s="30"/>
      <c r="P1" s="31"/>
      <c r="Q1" s="30"/>
      <c r="R1" s="30"/>
      <c r="S1" s="33"/>
      <c r="T1" s="30"/>
      <c r="U1" s="30"/>
      <c r="V1" s="30"/>
      <c r="W1" s="30"/>
    </row>
    <row r="2" spans="1:23" ht="13.5" customHeight="1">
      <c r="A2" s="33" t="s">
        <v>13</v>
      </c>
      <c r="B2" s="33"/>
      <c r="C2" s="33"/>
      <c r="D2" s="33"/>
      <c r="E2" s="33"/>
      <c r="F2" s="33"/>
      <c r="G2" s="33"/>
      <c r="H2" s="33"/>
      <c r="I2" s="33"/>
      <c r="J2" s="33"/>
      <c r="K2" s="33"/>
      <c r="L2" s="38"/>
      <c r="M2" s="30"/>
      <c r="N2" s="31"/>
      <c r="O2" s="30"/>
      <c r="P2" s="31"/>
      <c r="Q2" s="30"/>
      <c r="R2" s="30"/>
      <c r="S2" s="33"/>
      <c r="T2" s="30"/>
      <c r="U2" s="30"/>
      <c r="V2" s="30"/>
      <c r="W2" s="30"/>
    </row>
    <row r="3" spans="1:23">
      <c r="A3" s="149" t="s">
        <v>123</v>
      </c>
      <c r="B3" s="33"/>
      <c r="C3" s="33"/>
      <c r="D3" s="33"/>
      <c r="E3" s="33"/>
      <c r="F3" s="33"/>
      <c r="G3" s="33"/>
      <c r="H3" s="33"/>
      <c r="I3" s="33"/>
      <c r="J3" s="33"/>
      <c r="K3" s="33"/>
      <c r="L3" s="38"/>
      <c r="M3" s="30"/>
      <c r="N3" s="31"/>
      <c r="O3" s="30"/>
      <c r="P3" s="31"/>
      <c r="Q3" s="30"/>
      <c r="R3" s="30"/>
      <c r="S3" s="30" t="s">
        <v>7</v>
      </c>
      <c r="T3" s="30"/>
      <c r="U3" s="30"/>
      <c r="V3" s="30"/>
      <c r="W3" s="30"/>
    </row>
    <row r="4" spans="1:23">
      <c r="A4" s="30"/>
      <c r="B4" s="30"/>
      <c r="C4" s="30"/>
      <c r="D4" s="30"/>
      <c r="E4" s="30"/>
      <c r="F4" s="30"/>
      <c r="G4" s="30"/>
      <c r="H4" s="30"/>
      <c r="I4" s="30"/>
      <c r="J4" s="30"/>
      <c r="K4" s="30"/>
      <c r="M4" s="30"/>
      <c r="N4" s="31"/>
      <c r="O4" s="30"/>
      <c r="P4" s="31"/>
      <c r="Q4" s="30"/>
      <c r="R4" s="30"/>
      <c r="S4" s="30"/>
      <c r="T4" s="30"/>
      <c r="U4" s="30"/>
      <c r="V4" s="30"/>
      <c r="W4" s="30"/>
    </row>
    <row r="5" spans="1:23" ht="13.5" customHeight="1">
      <c r="A5" s="29" t="s">
        <v>8</v>
      </c>
      <c r="B5" s="239">
        <v>2017</v>
      </c>
      <c r="C5" s="239">
        <v>2016</v>
      </c>
      <c r="D5" s="239">
        <v>2015</v>
      </c>
      <c r="E5" s="239">
        <v>2014</v>
      </c>
      <c r="F5" s="239">
        <v>2013</v>
      </c>
      <c r="G5" s="239">
        <v>2012</v>
      </c>
      <c r="H5" s="239">
        <v>2011</v>
      </c>
      <c r="I5" s="239">
        <v>2010</v>
      </c>
      <c r="J5" s="239">
        <v>2009</v>
      </c>
      <c r="K5" s="243">
        <v>2008</v>
      </c>
      <c r="L5" s="243">
        <v>2007</v>
      </c>
      <c r="M5" s="243">
        <v>2006</v>
      </c>
      <c r="N5" s="243">
        <v>2005</v>
      </c>
      <c r="O5" s="243">
        <v>2004</v>
      </c>
      <c r="P5" s="243">
        <v>2003</v>
      </c>
      <c r="Q5" s="243">
        <v>2002</v>
      </c>
      <c r="R5" s="243">
        <v>2001</v>
      </c>
      <c r="S5" s="243">
        <v>2000</v>
      </c>
      <c r="T5" s="243">
        <v>1999</v>
      </c>
      <c r="U5" s="243">
        <v>1998</v>
      </c>
      <c r="V5" s="243">
        <v>1997</v>
      </c>
      <c r="W5" s="243">
        <v>1996</v>
      </c>
    </row>
    <row r="6" spans="1:23" ht="21" customHeight="1">
      <c r="A6" s="26" t="s">
        <v>2</v>
      </c>
      <c r="B6" s="20">
        <f t="shared" ref="B6:G6" si="0">SUM(B7:B15)</f>
        <v>609306</v>
      </c>
      <c r="C6" s="20">
        <f t="shared" si="0"/>
        <v>584362</v>
      </c>
      <c r="D6" s="20">
        <f t="shared" si="0"/>
        <v>590039</v>
      </c>
      <c r="E6" s="20">
        <f t="shared" si="0"/>
        <v>593499</v>
      </c>
      <c r="F6" s="20">
        <f t="shared" si="0"/>
        <v>599086</v>
      </c>
      <c r="G6" s="20">
        <f t="shared" si="0"/>
        <v>610576</v>
      </c>
      <c r="H6" s="20">
        <f t="shared" ref="H6:R6" si="1">SUM(H7:H15)</f>
        <v>617128</v>
      </c>
      <c r="I6" s="20">
        <f t="shared" si="1"/>
        <v>627588</v>
      </c>
      <c r="J6" s="20">
        <f t="shared" si="1"/>
        <v>594285</v>
      </c>
      <c r="K6" s="20">
        <f t="shared" si="1"/>
        <v>613746</v>
      </c>
      <c r="L6" s="20">
        <f t="shared" si="1"/>
        <v>590349</v>
      </c>
      <c r="M6" s="20">
        <f t="shared" si="1"/>
        <v>597109</v>
      </c>
      <c r="N6" s="20">
        <f t="shared" si="1"/>
        <v>609737</v>
      </c>
      <c r="O6" s="20">
        <f t="shared" si="1"/>
        <v>618633</v>
      </c>
      <c r="P6" s="20">
        <f t="shared" si="1"/>
        <v>625011</v>
      </c>
      <c r="Q6" s="20">
        <f t="shared" si="1"/>
        <v>631762</v>
      </c>
      <c r="R6" s="20">
        <f t="shared" si="1"/>
        <v>612274</v>
      </c>
      <c r="S6" s="20">
        <f t="shared" ref="S6" si="2">SUM(S7:S15)</f>
        <v>625581</v>
      </c>
      <c r="T6" s="20">
        <f t="shared" ref="T6:W6" si="3">SUM(T7:T15)</f>
        <v>635472</v>
      </c>
      <c r="U6" s="20">
        <f t="shared" si="3"/>
        <v>618298</v>
      </c>
      <c r="V6" s="20">
        <f t="shared" si="3"/>
        <v>616342</v>
      </c>
      <c r="W6" s="20">
        <f t="shared" si="3"/>
        <v>622261</v>
      </c>
    </row>
    <row r="7" spans="1:23">
      <c r="A7" s="162" t="s">
        <v>175</v>
      </c>
      <c r="B7" s="36">
        <v>149121</v>
      </c>
      <c r="C7" s="36">
        <v>128501</v>
      </c>
      <c r="D7" s="36">
        <v>122729</v>
      </c>
      <c r="E7" s="36">
        <v>120546</v>
      </c>
      <c r="F7" s="36">
        <v>120285</v>
      </c>
      <c r="G7" s="36">
        <v>119946</v>
      </c>
      <c r="H7" s="36">
        <v>118657</v>
      </c>
      <c r="I7" s="36">
        <v>119119</v>
      </c>
      <c r="J7" s="36">
        <v>72280</v>
      </c>
      <c r="K7" s="36">
        <v>80989</v>
      </c>
      <c r="L7" s="36">
        <v>84339</v>
      </c>
      <c r="M7" s="36">
        <v>84866</v>
      </c>
      <c r="N7" s="36">
        <v>87213</v>
      </c>
      <c r="O7" s="36">
        <v>87910</v>
      </c>
      <c r="P7" s="36">
        <v>87296</v>
      </c>
      <c r="Q7" s="36">
        <v>85991</v>
      </c>
      <c r="R7" s="36">
        <v>86731</v>
      </c>
      <c r="S7" s="36">
        <v>93064</v>
      </c>
      <c r="T7" s="36">
        <v>97359</v>
      </c>
      <c r="U7" s="36">
        <v>97736</v>
      </c>
      <c r="V7" s="36">
        <v>96101</v>
      </c>
      <c r="W7" s="36">
        <v>94947</v>
      </c>
    </row>
    <row r="8" spans="1:23">
      <c r="A8" s="162" t="s">
        <v>176</v>
      </c>
      <c r="B8" s="36">
        <v>153</v>
      </c>
      <c r="C8" s="36">
        <v>175</v>
      </c>
      <c r="D8" s="36">
        <v>190</v>
      </c>
      <c r="E8" s="36">
        <v>220</v>
      </c>
      <c r="F8" s="36">
        <v>238</v>
      </c>
      <c r="G8" s="36">
        <v>218</v>
      </c>
      <c r="H8" s="36">
        <v>227</v>
      </c>
      <c r="I8" s="36">
        <v>212</v>
      </c>
      <c r="J8" s="36">
        <v>234</v>
      </c>
      <c r="K8" s="36">
        <v>252</v>
      </c>
      <c r="L8" s="36">
        <v>239</v>
      </c>
      <c r="M8" s="36">
        <v>239</v>
      </c>
      <c r="N8" s="36">
        <v>278</v>
      </c>
      <c r="O8" s="36">
        <v>291</v>
      </c>
      <c r="P8" s="36">
        <v>310</v>
      </c>
      <c r="Q8" s="36">
        <v>317</v>
      </c>
      <c r="R8" s="36">
        <v>316</v>
      </c>
      <c r="S8" s="36">
        <v>340</v>
      </c>
      <c r="T8" s="36">
        <v>343</v>
      </c>
      <c r="U8" s="36">
        <v>305</v>
      </c>
      <c r="V8" s="36">
        <v>284</v>
      </c>
      <c r="W8" s="36">
        <v>265</v>
      </c>
    </row>
    <row r="9" spans="1:23">
      <c r="A9" s="162" t="s">
        <v>38</v>
      </c>
      <c r="B9" s="36">
        <v>6097</v>
      </c>
      <c r="C9" s="36">
        <v>5889</v>
      </c>
      <c r="D9" s="36">
        <v>5482</v>
      </c>
      <c r="E9" s="36">
        <v>5157</v>
      </c>
      <c r="F9" s="36">
        <v>4824</v>
      </c>
      <c r="G9" s="36">
        <v>4493</v>
      </c>
      <c r="H9" s="36">
        <v>4066</v>
      </c>
      <c r="I9" s="36">
        <v>3682</v>
      </c>
      <c r="J9" s="36">
        <v>3248</v>
      </c>
      <c r="K9" s="36">
        <v>2623</v>
      </c>
      <c r="L9" s="36">
        <v>2031</v>
      </c>
      <c r="M9" s="36">
        <v>939</v>
      </c>
      <c r="N9" s="36">
        <v>134</v>
      </c>
      <c r="O9" s="192" t="s">
        <v>6</v>
      </c>
      <c r="P9" s="192" t="s">
        <v>6</v>
      </c>
      <c r="Q9" s="192" t="s">
        <v>6</v>
      </c>
      <c r="R9" s="192" t="s">
        <v>6</v>
      </c>
      <c r="S9" s="192" t="s">
        <v>6</v>
      </c>
      <c r="T9" s="192" t="s">
        <v>6</v>
      </c>
      <c r="U9" s="192" t="s">
        <v>6</v>
      </c>
      <c r="V9" s="192" t="s">
        <v>6</v>
      </c>
      <c r="W9" s="192" t="s">
        <v>6</v>
      </c>
    </row>
    <row r="10" spans="1:23">
      <c r="A10" s="162" t="s">
        <v>113</v>
      </c>
      <c r="B10" s="36"/>
      <c r="C10" s="36"/>
      <c r="D10" s="36"/>
      <c r="E10" s="36"/>
      <c r="F10" s="36"/>
      <c r="G10" s="36"/>
      <c r="H10" s="36"/>
      <c r="I10" s="36"/>
      <c r="J10" s="36"/>
      <c r="K10" s="36"/>
      <c r="L10" s="37"/>
      <c r="M10" s="36"/>
      <c r="N10" s="36"/>
      <c r="O10" s="36"/>
      <c r="P10" s="36"/>
      <c r="Q10" s="36"/>
      <c r="R10" s="36"/>
      <c r="S10" s="36"/>
      <c r="T10" s="36"/>
      <c r="U10" s="36"/>
      <c r="V10" s="36"/>
      <c r="W10" s="36"/>
    </row>
    <row r="11" spans="1:23">
      <c r="A11" s="163" t="s">
        <v>177</v>
      </c>
      <c r="B11" s="36">
        <v>162455</v>
      </c>
      <c r="C11" s="36">
        <v>162313</v>
      </c>
      <c r="D11" s="36">
        <v>170718</v>
      </c>
      <c r="E11" s="36">
        <v>174883</v>
      </c>
      <c r="F11" s="36">
        <v>180214</v>
      </c>
      <c r="G11" s="36">
        <v>188001</v>
      </c>
      <c r="H11" s="36">
        <v>194441</v>
      </c>
      <c r="I11" s="36">
        <v>202020</v>
      </c>
      <c r="J11" s="36">
        <v>211619</v>
      </c>
      <c r="K11" s="36">
        <v>222596</v>
      </c>
      <c r="L11" s="36">
        <v>211096</v>
      </c>
      <c r="M11" s="36">
        <v>219233</v>
      </c>
      <c r="N11" s="36">
        <v>228619</v>
      </c>
      <c r="O11" s="36">
        <v>235994</v>
      </c>
      <c r="P11" s="36">
        <v>241045</v>
      </c>
      <c r="Q11" s="36">
        <v>245230</v>
      </c>
      <c r="R11" s="36">
        <v>243823</v>
      </c>
      <c r="S11" s="36">
        <v>251561</v>
      </c>
      <c r="T11" s="36">
        <v>258749</v>
      </c>
      <c r="U11" s="36">
        <v>247226</v>
      </c>
      <c r="V11" s="36">
        <v>247604</v>
      </c>
      <c r="W11" s="36">
        <v>254002</v>
      </c>
    </row>
    <row r="12" spans="1:23">
      <c r="A12" s="163" t="s">
        <v>178</v>
      </c>
      <c r="B12" s="36">
        <v>98161</v>
      </c>
      <c r="C12" s="36">
        <v>96081</v>
      </c>
      <c r="D12" s="36">
        <v>101164</v>
      </c>
      <c r="E12" s="36">
        <v>104322</v>
      </c>
      <c r="F12" s="36">
        <v>108206</v>
      </c>
      <c r="G12" s="36">
        <v>116400</v>
      </c>
      <c r="H12" s="36">
        <v>120865</v>
      </c>
      <c r="I12" s="36">
        <v>123705</v>
      </c>
      <c r="J12" s="36">
        <v>125738</v>
      </c>
      <c r="K12" s="36">
        <v>124746</v>
      </c>
      <c r="L12" s="36">
        <v>115127</v>
      </c>
      <c r="M12" s="36">
        <v>117610</v>
      </c>
      <c r="N12" s="36">
        <v>120614</v>
      </c>
      <c r="O12" s="36">
        <v>122592</v>
      </c>
      <c r="P12" s="36">
        <v>123990</v>
      </c>
      <c r="Q12" s="36">
        <v>125920</v>
      </c>
      <c r="R12" s="36">
        <v>120502</v>
      </c>
      <c r="S12" s="36">
        <v>121858</v>
      </c>
      <c r="T12" s="36">
        <v>124261</v>
      </c>
      <c r="U12" s="36">
        <v>122053</v>
      </c>
      <c r="V12" s="36">
        <v>125300</v>
      </c>
      <c r="W12" s="36">
        <v>129187</v>
      </c>
    </row>
    <row r="13" spans="1:23">
      <c r="A13" s="163" t="s">
        <v>179</v>
      </c>
      <c r="B13" s="36">
        <v>159825</v>
      </c>
      <c r="C13" s="36">
        <v>157894</v>
      </c>
      <c r="D13" s="36">
        <v>154730</v>
      </c>
      <c r="E13" s="36">
        <v>152933</v>
      </c>
      <c r="F13" s="36">
        <v>149824</v>
      </c>
      <c r="G13" s="36">
        <v>145590</v>
      </c>
      <c r="H13" s="36">
        <v>142511</v>
      </c>
      <c r="I13" s="36">
        <v>142198</v>
      </c>
      <c r="J13" s="36">
        <v>144600</v>
      </c>
      <c r="K13" s="36">
        <v>146838</v>
      </c>
      <c r="L13" s="36">
        <v>143953</v>
      </c>
      <c r="M13" s="36">
        <v>141935</v>
      </c>
      <c r="N13" s="36">
        <v>141992</v>
      </c>
      <c r="O13" s="36">
        <v>142160</v>
      </c>
      <c r="P13" s="36">
        <v>143504</v>
      </c>
      <c r="Q13" s="36">
        <v>144708</v>
      </c>
      <c r="R13" s="36">
        <v>144702</v>
      </c>
      <c r="S13" s="36">
        <v>141596</v>
      </c>
      <c r="T13" s="36">
        <v>137642</v>
      </c>
      <c r="U13" s="36">
        <v>134612</v>
      </c>
      <c r="V13" s="36">
        <v>130858</v>
      </c>
      <c r="W13" s="36">
        <v>127486</v>
      </c>
    </row>
    <row r="14" spans="1:23">
      <c r="A14" s="162" t="s">
        <v>180</v>
      </c>
      <c r="B14" s="36">
        <v>15355</v>
      </c>
      <c r="C14" s="36">
        <v>15518</v>
      </c>
      <c r="D14" s="36">
        <v>15566</v>
      </c>
      <c r="E14" s="36">
        <v>15511</v>
      </c>
      <c r="F14" s="36">
        <v>15114</v>
      </c>
      <c r="G14" s="36">
        <v>15126</v>
      </c>
      <c r="H14" s="36">
        <v>15220</v>
      </c>
      <c r="I14" s="36">
        <v>15377</v>
      </c>
      <c r="J14" s="36">
        <v>15298</v>
      </c>
      <c r="K14" s="36">
        <v>14647</v>
      </c>
      <c r="L14" s="36">
        <v>12290</v>
      </c>
      <c r="M14" s="36">
        <v>10690</v>
      </c>
      <c r="N14" s="36">
        <v>9518</v>
      </c>
      <c r="O14" s="36">
        <v>8586</v>
      </c>
      <c r="P14" s="36">
        <v>7916</v>
      </c>
      <c r="Q14" s="36">
        <v>7770</v>
      </c>
      <c r="R14" s="36">
        <v>7727</v>
      </c>
      <c r="S14" s="36">
        <v>7775</v>
      </c>
      <c r="T14" s="36">
        <v>7728</v>
      </c>
      <c r="U14" s="36">
        <v>6964</v>
      </c>
      <c r="V14" s="36">
        <v>6801</v>
      </c>
      <c r="W14" s="36">
        <v>6961</v>
      </c>
    </row>
    <row r="15" spans="1:23">
      <c r="A15" s="162" t="s">
        <v>181</v>
      </c>
      <c r="B15" s="36">
        <v>18139</v>
      </c>
      <c r="C15" s="36">
        <v>17991</v>
      </c>
      <c r="D15" s="36">
        <v>19460</v>
      </c>
      <c r="E15" s="36">
        <v>19927</v>
      </c>
      <c r="F15" s="36">
        <v>20381</v>
      </c>
      <c r="G15" s="36">
        <v>20802</v>
      </c>
      <c r="H15" s="36">
        <v>21141</v>
      </c>
      <c r="I15" s="36">
        <v>21275</v>
      </c>
      <c r="J15" s="36">
        <v>21268</v>
      </c>
      <c r="K15" s="36">
        <v>21055</v>
      </c>
      <c r="L15" s="36">
        <v>21274</v>
      </c>
      <c r="M15" s="36">
        <v>21597</v>
      </c>
      <c r="N15" s="36">
        <v>21369</v>
      </c>
      <c r="O15" s="36">
        <v>21100</v>
      </c>
      <c r="P15" s="36">
        <v>20950</v>
      </c>
      <c r="Q15" s="36">
        <v>21826</v>
      </c>
      <c r="R15" s="36">
        <v>8473</v>
      </c>
      <c r="S15" s="36">
        <v>9387</v>
      </c>
      <c r="T15" s="36">
        <v>9390</v>
      </c>
      <c r="U15" s="36">
        <v>9402</v>
      </c>
      <c r="V15" s="36">
        <v>9394</v>
      </c>
      <c r="W15" s="36">
        <v>9413</v>
      </c>
    </row>
    <row r="16" spans="1:23" ht="22.5" customHeight="1">
      <c r="A16" s="161" t="s">
        <v>352</v>
      </c>
      <c r="B16" s="160">
        <v>106692</v>
      </c>
      <c r="C16" s="160">
        <v>104382</v>
      </c>
      <c r="D16" s="160">
        <v>102628</v>
      </c>
      <c r="E16" s="160">
        <v>100993</v>
      </c>
      <c r="F16" s="20">
        <v>98842</v>
      </c>
      <c r="G16" s="20">
        <v>98328</v>
      </c>
      <c r="H16" s="20">
        <v>97409</v>
      </c>
      <c r="I16" s="20">
        <v>96473</v>
      </c>
      <c r="J16" s="20">
        <v>94863</v>
      </c>
      <c r="K16" s="20">
        <v>93202</v>
      </c>
      <c r="L16" s="20">
        <v>92175</v>
      </c>
      <c r="M16" s="20">
        <v>91343</v>
      </c>
      <c r="N16" s="20">
        <v>90555</v>
      </c>
      <c r="O16" s="20">
        <v>89596</v>
      </c>
      <c r="P16" s="20">
        <v>87816</v>
      </c>
      <c r="Q16" s="20">
        <v>86089</v>
      </c>
      <c r="R16" s="20">
        <v>82875</v>
      </c>
      <c r="S16" s="20">
        <v>80931</v>
      </c>
      <c r="T16" s="20">
        <v>79694</v>
      </c>
      <c r="U16" s="20">
        <v>79171</v>
      </c>
      <c r="V16" s="20">
        <v>78102</v>
      </c>
      <c r="W16" s="20">
        <v>78551</v>
      </c>
    </row>
    <row r="17" spans="1:23">
      <c r="A17" s="174" t="s">
        <v>124</v>
      </c>
      <c r="B17" s="20">
        <v>306652</v>
      </c>
      <c r="C17" s="20">
        <v>302572</v>
      </c>
      <c r="D17" s="20">
        <v>304329</v>
      </c>
      <c r="E17" s="20">
        <v>306066</v>
      </c>
      <c r="F17" s="20">
        <v>307120</v>
      </c>
      <c r="G17" s="20">
        <v>311952</v>
      </c>
      <c r="H17" s="20">
        <v>314122</v>
      </c>
      <c r="I17" s="20">
        <v>318001</v>
      </c>
      <c r="J17" s="20">
        <v>323495</v>
      </c>
      <c r="K17" s="20">
        <v>325247</v>
      </c>
      <c r="L17" s="20">
        <v>309865</v>
      </c>
      <c r="M17" s="20">
        <v>309333</v>
      </c>
      <c r="N17" s="20">
        <v>311828</v>
      </c>
      <c r="O17" s="20">
        <v>313545</v>
      </c>
      <c r="P17" s="20">
        <v>315413</v>
      </c>
      <c r="Q17" s="20">
        <v>317389</v>
      </c>
      <c r="R17" s="20">
        <v>315276</v>
      </c>
      <c r="S17" s="20">
        <v>311944</v>
      </c>
      <c r="T17" s="20">
        <v>308951</v>
      </c>
      <c r="U17" s="20">
        <v>300183</v>
      </c>
      <c r="V17" s="20">
        <v>297409</v>
      </c>
      <c r="W17" s="20">
        <v>297895</v>
      </c>
    </row>
    <row r="18" spans="1:23" s="197" customFormat="1" ht="19.8" customHeight="1">
      <c r="A18" s="193" t="s">
        <v>377</v>
      </c>
      <c r="B18" s="194">
        <v>69166</v>
      </c>
      <c r="C18" s="194">
        <v>20362</v>
      </c>
      <c r="D18" s="195" t="s">
        <v>6</v>
      </c>
      <c r="E18" s="195" t="s">
        <v>6</v>
      </c>
      <c r="F18" s="195" t="s">
        <v>6</v>
      </c>
      <c r="G18" s="195" t="s">
        <v>6</v>
      </c>
      <c r="H18" s="195" t="s">
        <v>6</v>
      </c>
      <c r="I18" s="195" t="s">
        <v>6</v>
      </c>
      <c r="J18" s="195" t="s">
        <v>6</v>
      </c>
      <c r="K18" s="195" t="s">
        <v>6</v>
      </c>
      <c r="L18" s="195" t="s">
        <v>6</v>
      </c>
      <c r="M18" s="195" t="s">
        <v>6</v>
      </c>
      <c r="N18" s="195" t="s">
        <v>6</v>
      </c>
      <c r="O18" s="195" t="s">
        <v>6</v>
      </c>
      <c r="P18" s="195" t="s">
        <v>6</v>
      </c>
      <c r="Q18" s="195" t="s">
        <v>6</v>
      </c>
      <c r="R18" s="195" t="s">
        <v>6</v>
      </c>
      <c r="S18" s="195" t="s">
        <v>6</v>
      </c>
      <c r="T18" s="195" t="s">
        <v>6</v>
      </c>
      <c r="U18" s="195" t="s">
        <v>6</v>
      </c>
      <c r="V18" s="195" t="s">
        <v>6</v>
      </c>
      <c r="W18" s="195" t="s">
        <v>6</v>
      </c>
    </row>
    <row r="19" spans="1:23">
      <c r="A19" s="111" t="s">
        <v>125</v>
      </c>
      <c r="B19" s="20">
        <f t="shared" ref="B19:G19" si="4">SUM(B20:B27)</f>
        <v>671222</v>
      </c>
      <c r="C19" s="20">
        <f t="shared" si="4"/>
        <v>652943</v>
      </c>
      <c r="D19" s="20">
        <f t="shared" si="4"/>
        <v>728329</v>
      </c>
      <c r="E19" s="20">
        <f t="shared" si="4"/>
        <v>717399</v>
      </c>
      <c r="F19" s="20">
        <f t="shared" si="4"/>
        <v>707155</v>
      </c>
      <c r="G19" s="20">
        <f t="shared" si="4"/>
        <v>701291</v>
      </c>
      <c r="H19" s="20">
        <f t="shared" ref="H19:L19" si="5">SUM(H20:H27)</f>
        <v>695515</v>
      </c>
      <c r="I19" s="20">
        <f t="shared" si="5"/>
        <v>686717</v>
      </c>
      <c r="J19" s="20">
        <f t="shared" si="5"/>
        <v>682315</v>
      </c>
      <c r="K19" s="20">
        <f t="shared" si="5"/>
        <v>678181</v>
      </c>
      <c r="L19" s="20">
        <f t="shared" si="5"/>
        <v>666559</v>
      </c>
      <c r="M19" s="20">
        <f t="shared" ref="M19:R19" si="6">SUM(M20:M27)</f>
        <v>656227</v>
      </c>
      <c r="N19" s="20">
        <f t="shared" si="6"/>
        <v>644016</v>
      </c>
      <c r="O19" s="20">
        <f t="shared" si="6"/>
        <v>515293</v>
      </c>
      <c r="P19" s="20">
        <f t="shared" si="6"/>
        <v>509835</v>
      </c>
      <c r="Q19" s="20">
        <f t="shared" si="6"/>
        <v>515570</v>
      </c>
      <c r="R19" s="20">
        <f t="shared" si="6"/>
        <v>513100</v>
      </c>
      <c r="S19" s="20">
        <f t="shared" ref="S19:W19" si="7">SUM(S20:S27)</f>
        <v>547453</v>
      </c>
      <c r="T19" s="20">
        <f t="shared" si="7"/>
        <v>538264</v>
      </c>
      <c r="U19" s="20">
        <f t="shared" si="7"/>
        <v>549588</v>
      </c>
      <c r="V19" s="20">
        <f t="shared" si="7"/>
        <v>540892</v>
      </c>
      <c r="W19" s="20">
        <f t="shared" si="7"/>
        <v>534427</v>
      </c>
    </row>
    <row r="20" spans="1:23">
      <c r="A20" s="164" t="s">
        <v>182</v>
      </c>
      <c r="B20" s="36">
        <v>286268</v>
      </c>
      <c r="C20" s="36">
        <v>279435</v>
      </c>
      <c r="D20" s="36">
        <v>342528</v>
      </c>
      <c r="E20" s="36">
        <v>341409</v>
      </c>
      <c r="F20" s="36">
        <v>338844</v>
      </c>
      <c r="G20" s="36">
        <v>337775</v>
      </c>
      <c r="H20" s="36">
        <v>335431</v>
      </c>
      <c r="I20" s="36">
        <v>331989</v>
      </c>
      <c r="J20" s="36">
        <v>329027</v>
      </c>
      <c r="K20" s="36">
        <v>326276</v>
      </c>
      <c r="L20" s="36">
        <v>322852</v>
      </c>
      <c r="M20" s="36">
        <v>323097</v>
      </c>
      <c r="N20" s="36">
        <v>320293</v>
      </c>
      <c r="O20" s="36">
        <v>317111</v>
      </c>
      <c r="P20" s="36">
        <v>313032</v>
      </c>
      <c r="Q20" s="36">
        <v>315928</v>
      </c>
      <c r="R20" s="36">
        <v>310850</v>
      </c>
      <c r="S20" s="36">
        <v>344434</v>
      </c>
      <c r="T20" s="36">
        <v>340402</v>
      </c>
      <c r="U20" s="36">
        <v>336670</v>
      </c>
      <c r="V20" s="36">
        <v>332254</v>
      </c>
      <c r="W20" s="36">
        <v>329239</v>
      </c>
    </row>
    <row r="21" spans="1:23">
      <c r="A21" s="164" t="s">
        <v>184</v>
      </c>
      <c r="B21" s="36">
        <v>35040</v>
      </c>
      <c r="C21" s="36">
        <v>34411</v>
      </c>
      <c r="D21" s="36">
        <v>39363</v>
      </c>
      <c r="E21" s="36">
        <v>39566</v>
      </c>
      <c r="F21" s="36">
        <v>39952</v>
      </c>
      <c r="G21" s="36">
        <v>40444</v>
      </c>
      <c r="H21" s="36">
        <v>40802</v>
      </c>
      <c r="I21" s="36">
        <v>41267</v>
      </c>
      <c r="J21" s="36">
        <v>41389</v>
      </c>
      <c r="K21" s="36">
        <v>41056</v>
      </c>
      <c r="L21" s="36">
        <v>40277</v>
      </c>
      <c r="M21" s="36">
        <v>40329</v>
      </c>
      <c r="N21" s="36">
        <v>40030</v>
      </c>
      <c r="O21" s="36">
        <v>39231</v>
      </c>
      <c r="P21" s="36">
        <v>37248</v>
      </c>
      <c r="Q21" s="36">
        <v>37114</v>
      </c>
      <c r="R21" s="36">
        <v>40085</v>
      </c>
      <c r="S21" s="36">
        <v>38208</v>
      </c>
      <c r="T21" s="36">
        <v>35989</v>
      </c>
      <c r="U21" s="36">
        <v>52909</v>
      </c>
      <c r="V21" s="36">
        <v>51643</v>
      </c>
      <c r="W21" s="36">
        <v>50768</v>
      </c>
    </row>
    <row r="22" spans="1:23">
      <c r="A22" s="164" t="s">
        <v>185</v>
      </c>
      <c r="B22" s="36">
        <v>6192</v>
      </c>
      <c r="C22" s="36">
        <v>5851</v>
      </c>
      <c r="D22" s="36">
        <v>8846</v>
      </c>
      <c r="E22" s="36">
        <v>8702</v>
      </c>
      <c r="F22" s="36">
        <v>8491</v>
      </c>
      <c r="G22" s="36">
        <v>8474</v>
      </c>
      <c r="H22" s="36">
        <v>8491</v>
      </c>
      <c r="I22" s="36">
        <v>8407</v>
      </c>
      <c r="J22" s="36">
        <v>8362</v>
      </c>
      <c r="K22" s="36">
        <v>8248</v>
      </c>
      <c r="L22" s="36">
        <v>8186</v>
      </c>
      <c r="M22" s="36">
        <v>8252</v>
      </c>
      <c r="N22" s="36">
        <v>8150</v>
      </c>
      <c r="O22" s="36">
        <v>8011</v>
      </c>
      <c r="P22" s="36">
        <v>7883</v>
      </c>
      <c r="Q22" s="36">
        <v>8063</v>
      </c>
      <c r="R22" s="36">
        <v>7927</v>
      </c>
      <c r="S22" s="36">
        <v>10477</v>
      </c>
      <c r="T22" s="36">
        <v>10447</v>
      </c>
      <c r="U22" s="36">
        <v>10459</v>
      </c>
      <c r="V22" s="36">
        <v>10336</v>
      </c>
      <c r="W22" s="36">
        <v>10269</v>
      </c>
    </row>
    <row r="23" spans="1:23">
      <c r="A23" s="164" t="s">
        <v>183</v>
      </c>
      <c r="B23" s="36">
        <v>66423</v>
      </c>
      <c r="C23" s="36">
        <v>65053</v>
      </c>
      <c r="D23" s="36">
        <v>70957</v>
      </c>
      <c r="E23" s="36">
        <v>71755</v>
      </c>
      <c r="F23" s="36">
        <v>72493</v>
      </c>
      <c r="G23" s="36">
        <v>73599</v>
      </c>
      <c r="H23" s="36">
        <v>74586</v>
      </c>
      <c r="I23" s="36">
        <v>75205</v>
      </c>
      <c r="J23" s="36">
        <v>75461</v>
      </c>
      <c r="K23" s="36">
        <v>74983</v>
      </c>
      <c r="L23" s="36">
        <v>74544</v>
      </c>
      <c r="M23" s="36">
        <v>74849</v>
      </c>
      <c r="N23" s="36">
        <v>74378</v>
      </c>
      <c r="O23" s="36">
        <v>73735</v>
      </c>
      <c r="P23" s="36">
        <v>72692</v>
      </c>
      <c r="Q23" s="36">
        <v>73658</v>
      </c>
      <c r="R23" s="36">
        <v>72261</v>
      </c>
      <c r="S23" s="36">
        <v>72326</v>
      </c>
      <c r="T23" s="36">
        <v>71238</v>
      </c>
      <c r="U23" s="36">
        <v>70334</v>
      </c>
      <c r="V23" s="36">
        <v>69366</v>
      </c>
      <c r="W23" s="36">
        <v>68573</v>
      </c>
    </row>
    <row r="24" spans="1:23">
      <c r="A24" s="164" t="s">
        <v>186</v>
      </c>
      <c r="B24" s="36">
        <v>20664</v>
      </c>
      <c r="C24" s="36">
        <v>19758</v>
      </c>
      <c r="D24" s="36">
        <v>23754</v>
      </c>
      <c r="E24" s="36">
        <v>23113</v>
      </c>
      <c r="F24" s="36">
        <v>22401</v>
      </c>
      <c r="G24" s="36">
        <v>21862</v>
      </c>
      <c r="H24" s="36">
        <v>21363</v>
      </c>
      <c r="I24" s="36">
        <v>20691</v>
      </c>
      <c r="J24" s="36">
        <v>20132</v>
      </c>
      <c r="K24" s="36">
        <v>19590</v>
      </c>
      <c r="L24" s="36">
        <v>19043</v>
      </c>
      <c r="M24" s="36">
        <v>18610</v>
      </c>
      <c r="N24" s="36">
        <v>18079</v>
      </c>
      <c r="O24" s="36">
        <v>17493</v>
      </c>
      <c r="P24" s="36">
        <v>16955</v>
      </c>
      <c r="Q24" s="36">
        <v>16695</v>
      </c>
      <c r="R24" s="36">
        <v>16070</v>
      </c>
      <c r="S24" s="36">
        <v>16340</v>
      </c>
      <c r="T24" s="36">
        <v>15655</v>
      </c>
      <c r="U24" s="36">
        <v>14804</v>
      </c>
      <c r="V24" s="36">
        <v>13967</v>
      </c>
      <c r="W24" s="36">
        <v>13272</v>
      </c>
    </row>
    <row r="25" spans="1:23">
      <c r="A25" s="162" t="s">
        <v>172</v>
      </c>
      <c r="B25" s="36">
        <v>64</v>
      </c>
      <c r="C25" s="36">
        <v>67</v>
      </c>
      <c r="D25" s="36">
        <v>102</v>
      </c>
      <c r="E25" s="36">
        <v>115</v>
      </c>
      <c r="F25" s="36">
        <v>126</v>
      </c>
      <c r="G25" s="36">
        <v>141</v>
      </c>
      <c r="H25" s="36">
        <v>146</v>
      </c>
      <c r="I25" s="36">
        <v>174</v>
      </c>
      <c r="J25" s="36">
        <v>181</v>
      </c>
      <c r="K25" s="36">
        <v>222</v>
      </c>
      <c r="L25" s="36">
        <v>250</v>
      </c>
      <c r="M25" s="36">
        <v>264</v>
      </c>
      <c r="N25" s="36">
        <v>298</v>
      </c>
      <c r="O25" s="36">
        <v>336</v>
      </c>
      <c r="P25" s="36">
        <v>382</v>
      </c>
      <c r="Q25" s="36">
        <v>431</v>
      </c>
      <c r="R25" s="36">
        <v>509</v>
      </c>
      <c r="S25" s="36">
        <v>570</v>
      </c>
      <c r="T25" s="36">
        <v>642</v>
      </c>
      <c r="U25" s="36">
        <v>712</v>
      </c>
      <c r="V25" s="36">
        <v>782</v>
      </c>
      <c r="W25" s="36">
        <v>847</v>
      </c>
    </row>
    <row r="26" spans="1:23">
      <c r="A26" s="162" t="s">
        <v>173</v>
      </c>
      <c r="B26" s="36">
        <v>222037</v>
      </c>
      <c r="C26" s="36">
        <v>212607</v>
      </c>
      <c r="D26" s="36">
        <v>200319</v>
      </c>
      <c r="E26" s="36">
        <v>188936</v>
      </c>
      <c r="F26" s="36">
        <v>179531</v>
      </c>
      <c r="G26" s="36">
        <v>172357</v>
      </c>
      <c r="H26" s="36">
        <v>167037</v>
      </c>
      <c r="I26" s="36">
        <v>159946</v>
      </c>
      <c r="J26" s="36">
        <v>156741</v>
      </c>
      <c r="K26" s="36">
        <v>154671</v>
      </c>
      <c r="L26" s="36">
        <v>147013</v>
      </c>
      <c r="M26" s="36">
        <v>134874</v>
      </c>
      <c r="N26" s="36">
        <v>125032</v>
      </c>
      <c r="O26" s="192" t="s">
        <v>6</v>
      </c>
      <c r="P26" s="192" t="s">
        <v>6</v>
      </c>
      <c r="Q26" s="192" t="s">
        <v>6</v>
      </c>
      <c r="R26" s="192" t="s">
        <v>6</v>
      </c>
      <c r="S26" s="192" t="s">
        <v>6</v>
      </c>
      <c r="T26" s="192" t="s">
        <v>6</v>
      </c>
      <c r="U26" s="192" t="s">
        <v>6</v>
      </c>
      <c r="V26" s="192" t="s">
        <v>6</v>
      </c>
      <c r="W26" s="192" t="s">
        <v>6</v>
      </c>
    </row>
    <row r="27" spans="1:23">
      <c r="A27" s="165" t="s">
        <v>169</v>
      </c>
      <c r="B27" s="35">
        <v>34534</v>
      </c>
      <c r="C27" s="35">
        <v>35761</v>
      </c>
      <c r="D27" s="35">
        <v>42460</v>
      </c>
      <c r="E27" s="35">
        <v>43803</v>
      </c>
      <c r="F27" s="35">
        <v>45317</v>
      </c>
      <c r="G27" s="35">
        <v>46639</v>
      </c>
      <c r="H27" s="35">
        <v>47659</v>
      </c>
      <c r="I27" s="35">
        <v>49038</v>
      </c>
      <c r="J27" s="35">
        <v>51022</v>
      </c>
      <c r="K27" s="35">
        <v>53135</v>
      </c>
      <c r="L27" s="35">
        <v>54394</v>
      </c>
      <c r="M27" s="35">
        <v>55952</v>
      </c>
      <c r="N27" s="35">
        <v>57756</v>
      </c>
      <c r="O27" s="35">
        <v>59376</v>
      </c>
      <c r="P27" s="35">
        <v>61643</v>
      </c>
      <c r="Q27" s="35">
        <v>63681</v>
      </c>
      <c r="R27" s="35">
        <v>65398</v>
      </c>
      <c r="S27" s="35">
        <v>65098</v>
      </c>
      <c r="T27" s="35">
        <v>63891</v>
      </c>
      <c r="U27" s="35">
        <v>63700</v>
      </c>
      <c r="V27" s="35">
        <v>62544</v>
      </c>
      <c r="W27" s="35">
        <v>61459</v>
      </c>
    </row>
    <row r="28" spans="1:23">
      <c r="A28" s="5"/>
      <c r="B28" s="5"/>
      <c r="C28" s="5"/>
      <c r="D28" s="5"/>
      <c r="E28" s="5"/>
      <c r="F28" s="5"/>
      <c r="G28" s="5"/>
      <c r="H28" s="5"/>
      <c r="I28" s="5"/>
      <c r="J28" s="5"/>
      <c r="K28" s="14"/>
      <c r="L28" s="2"/>
      <c r="Q28" s="10"/>
      <c r="R28" s="10"/>
      <c r="S28" s="10"/>
      <c r="T28" s="10"/>
      <c r="U28" s="10"/>
      <c r="V28" s="10"/>
      <c r="W28" s="10"/>
    </row>
    <row r="29" spans="1:23">
      <c r="A29" s="12" t="s">
        <v>12</v>
      </c>
      <c r="B29" s="12"/>
      <c r="C29" s="12"/>
      <c r="D29" s="12"/>
      <c r="E29" s="12"/>
      <c r="F29" s="12"/>
      <c r="G29" s="12"/>
      <c r="H29" s="12"/>
      <c r="I29" s="12"/>
      <c r="J29" s="12"/>
      <c r="K29" s="12"/>
      <c r="Q29" s="10"/>
      <c r="R29" s="10"/>
      <c r="S29" s="10"/>
      <c r="T29" s="10"/>
      <c r="U29" s="10"/>
      <c r="V29" s="10"/>
      <c r="W29" s="10"/>
    </row>
    <row r="30" spans="1:23" ht="10.199999999999999" customHeight="1">
      <c r="A30" s="146" t="s">
        <v>122</v>
      </c>
      <c r="B30" s="11"/>
      <c r="C30" s="11"/>
      <c r="D30" s="11"/>
      <c r="E30" s="11"/>
      <c r="F30" s="11"/>
      <c r="G30" s="11"/>
      <c r="H30" s="11"/>
      <c r="I30" s="11"/>
      <c r="J30" s="11"/>
      <c r="K30" s="12"/>
      <c r="M30" s="4"/>
      <c r="N30" s="9"/>
      <c r="O30" s="4"/>
      <c r="P30" s="9"/>
      <c r="Q30" s="4"/>
      <c r="R30" s="4"/>
      <c r="S30" s="4"/>
      <c r="T30" s="4"/>
      <c r="U30" s="4"/>
      <c r="V30" s="4"/>
      <c r="W30" s="4"/>
    </row>
    <row r="31" spans="1:23" ht="10.199999999999999" customHeight="1">
      <c r="A31" s="146" t="s">
        <v>98</v>
      </c>
      <c r="B31" s="11"/>
      <c r="C31" s="11"/>
      <c r="D31" s="11"/>
      <c r="E31" s="11"/>
      <c r="F31" s="11"/>
      <c r="G31" s="11"/>
      <c r="H31" s="11"/>
      <c r="I31" s="11"/>
      <c r="J31" s="11"/>
      <c r="K31" s="12"/>
      <c r="M31" s="4"/>
      <c r="N31" s="9"/>
      <c r="O31" s="4"/>
      <c r="P31" s="9"/>
      <c r="Q31" s="4"/>
      <c r="R31" s="4"/>
      <c r="S31" s="4"/>
      <c r="T31" s="4"/>
      <c r="U31" s="4"/>
      <c r="V31" s="4"/>
      <c r="W31" s="4"/>
    </row>
    <row r="32" spans="1:23" ht="10.199999999999999" customHeight="1">
      <c r="A32" s="146" t="s">
        <v>386</v>
      </c>
      <c r="B32" s="11"/>
      <c r="C32" s="11"/>
      <c r="D32" s="11"/>
      <c r="E32" s="11"/>
      <c r="F32" s="11"/>
      <c r="G32" s="11"/>
      <c r="H32" s="11"/>
      <c r="I32" s="11"/>
      <c r="J32" s="11"/>
      <c r="K32" s="12"/>
      <c r="M32" s="4"/>
      <c r="N32" s="9"/>
      <c r="O32" s="4"/>
      <c r="P32" s="9"/>
      <c r="Q32" s="4"/>
      <c r="R32" s="4"/>
      <c r="S32" s="4"/>
      <c r="T32" s="4"/>
      <c r="U32" s="4"/>
      <c r="V32" s="4"/>
      <c r="W32" s="4"/>
    </row>
    <row r="33" spans="1:23" ht="10.199999999999999" customHeight="1">
      <c r="A33" s="11" t="s">
        <v>139</v>
      </c>
      <c r="B33" s="34"/>
      <c r="C33" s="34"/>
      <c r="D33" s="34"/>
      <c r="E33" s="34"/>
      <c r="F33" s="34"/>
      <c r="G33" s="34"/>
      <c r="H33" s="34"/>
      <c r="I33" s="34"/>
      <c r="J33" s="34"/>
      <c r="K33" s="34"/>
      <c r="M33" s="4"/>
      <c r="N33" s="9"/>
      <c r="O33" s="4"/>
      <c r="P33" s="9"/>
      <c r="Q33" s="4"/>
      <c r="R33" s="4"/>
      <c r="S33" s="4"/>
      <c r="T33" s="4"/>
      <c r="U33" s="4"/>
      <c r="V33" s="4"/>
      <c r="W33" s="4"/>
    </row>
    <row r="34" spans="1:23" ht="10.199999999999999" customHeight="1">
      <c r="A34" s="11" t="s">
        <v>138</v>
      </c>
      <c r="B34" s="34"/>
      <c r="C34" s="34"/>
      <c r="D34" s="34"/>
      <c r="E34" s="34"/>
      <c r="F34" s="34"/>
      <c r="G34" s="34"/>
      <c r="H34" s="34"/>
      <c r="I34" s="34"/>
      <c r="J34" s="34"/>
      <c r="K34" s="34"/>
      <c r="M34" s="4"/>
      <c r="N34" s="9"/>
      <c r="O34" s="4"/>
      <c r="P34" s="9"/>
      <c r="Q34" s="4"/>
      <c r="R34" s="4"/>
      <c r="S34" s="4"/>
      <c r="T34" s="4"/>
      <c r="U34" s="4"/>
      <c r="V34" s="4"/>
      <c r="W34" s="4"/>
    </row>
    <row r="35" spans="1:23" ht="10.199999999999999" customHeight="1">
      <c r="A35" s="34" t="s">
        <v>140</v>
      </c>
      <c r="B35" s="11"/>
      <c r="C35" s="11"/>
      <c r="D35" s="11"/>
      <c r="E35" s="11"/>
      <c r="F35" s="11"/>
      <c r="G35" s="11"/>
      <c r="H35" s="11"/>
      <c r="I35" s="11"/>
      <c r="J35" s="11"/>
      <c r="K35" s="11"/>
      <c r="M35" s="4"/>
      <c r="N35" s="9"/>
      <c r="O35" s="4"/>
      <c r="P35" s="9"/>
      <c r="Q35" s="4"/>
      <c r="R35" s="4"/>
      <c r="S35" s="4"/>
      <c r="T35" s="4"/>
      <c r="U35" s="4"/>
      <c r="V35" s="4"/>
      <c r="W35" s="4"/>
    </row>
    <row r="36" spans="1:23" ht="10.199999999999999" customHeight="1">
      <c r="A36" s="34" t="s">
        <v>141</v>
      </c>
      <c r="B36" s="11"/>
      <c r="C36" s="11"/>
      <c r="D36" s="11"/>
      <c r="E36" s="11"/>
      <c r="F36" s="11"/>
      <c r="G36" s="11"/>
      <c r="H36" s="11"/>
      <c r="I36" s="11"/>
      <c r="J36" s="11"/>
      <c r="K36" s="11"/>
      <c r="M36" s="4"/>
      <c r="N36" s="9"/>
      <c r="O36" s="4"/>
      <c r="P36" s="9"/>
      <c r="Q36" s="4"/>
      <c r="R36" s="4"/>
      <c r="S36" s="4"/>
      <c r="T36" s="4"/>
      <c r="U36" s="4"/>
      <c r="V36" s="4"/>
      <c r="W36" s="4"/>
    </row>
    <row r="37" spans="1:23" ht="10.199999999999999" customHeight="1">
      <c r="A37" s="11" t="s">
        <v>101</v>
      </c>
      <c r="B37" s="6"/>
      <c r="C37" s="6"/>
      <c r="D37" s="6"/>
      <c r="E37" s="6"/>
      <c r="F37" s="6"/>
      <c r="G37" s="6"/>
      <c r="H37" s="6"/>
      <c r="I37" s="6"/>
      <c r="J37" s="6"/>
      <c r="K37" s="6"/>
      <c r="M37" s="4"/>
      <c r="N37" s="9"/>
      <c r="O37" s="4"/>
      <c r="P37" s="9"/>
      <c r="Q37" s="4"/>
      <c r="R37" s="4"/>
      <c r="S37" s="4"/>
      <c r="T37" s="4"/>
      <c r="U37" s="4"/>
      <c r="V37" s="4"/>
      <c r="W37" s="4"/>
    </row>
    <row r="38" spans="1:23" ht="10.199999999999999" customHeight="1">
      <c r="A38" s="11" t="s">
        <v>102</v>
      </c>
      <c r="B38" s="6"/>
      <c r="C38" s="6"/>
      <c r="D38" s="6"/>
      <c r="E38" s="6"/>
      <c r="F38" s="6"/>
      <c r="G38" s="6"/>
      <c r="H38" s="6"/>
      <c r="I38" s="6"/>
      <c r="J38" s="6"/>
      <c r="K38" s="6"/>
      <c r="M38" s="3"/>
      <c r="O38" s="3"/>
      <c r="Q38" s="3"/>
      <c r="R38" s="3"/>
      <c r="S38" s="3"/>
      <c r="T38" s="3"/>
      <c r="U38" s="3"/>
      <c r="V38" s="3"/>
      <c r="W38" s="3"/>
    </row>
    <row r="39" spans="1:23" ht="10.199999999999999" customHeight="1">
      <c r="A39" s="6" t="s">
        <v>142</v>
      </c>
      <c r="B39" s="6"/>
      <c r="C39" s="6"/>
      <c r="D39" s="6"/>
      <c r="E39" s="6"/>
      <c r="F39" s="6"/>
      <c r="G39" s="6"/>
      <c r="H39" s="6"/>
      <c r="I39" s="6"/>
      <c r="J39" s="6"/>
      <c r="K39" s="6"/>
      <c r="M39" s="3"/>
      <c r="O39" s="3"/>
      <c r="Q39" s="3"/>
      <c r="R39" s="3"/>
      <c r="S39" s="3"/>
      <c r="T39" s="3"/>
      <c r="U39" s="3"/>
      <c r="V39" s="3"/>
      <c r="W39" s="3"/>
    </row>
    <row r="40" spans="1:23" ht="10.199999999999999" customHeight="1">
      <c r="A40" s="6" t="s">
        <v>11</v>
      </c>
      <c r="B40" s="6"/>
      <c r="C40" s="6"/>
      <c r="D40" s="6"/>
      <c r="E40" s="6"/>
      <c r="F40" s="6"/>
      <c r="G40" s="6"/>
      <c r="H40" s="6"/>
      <c r="I40" s="6"/>
      <c r="J40" s="6"/>
      <c r="K40" s="6"/>
      <c r="M40" s="3"/>
      <c r="O40" s="3"/>
      <c r="Q40" s="3"/>
      <c r="R40" s="3"/>
      <c r="S40" s="3"/>
      <c r="T40" s="3"/>
      <c r="U40" s="3"/>
      <c r="V40" s="3"/>
      <c r="W40" s="3"/>
    </row>
    <row r="41" spans="1:23" ht="10.199999999999999" customHeight="1">
      <c r="A41" s="6" t="s">
        <v>126</v>
      </c>
      <c r="B41" s="8"/>
      <c r="C41" s="8"/>
      <c r="D41" s="8"/>
      <c r="E41" s="8"/>
      <c r="F41" s="8"/>
      <c r="G41" s="8"/>
      <c r="H41" s="8"/>
      <c r="I41" s="8"/>
      <c r="J41" s="8"/>
      <c r="K41" s="8"/>
      <c r="M41" s="3"/>
      <c r="O41" s="3"/>
      <c r="Q41" s="3"/>
      <c r="R41" s="3"/>
      <c r="S41" s="3"/>
      <c r="T41" s="3"/>
      <c r="U41" s="3"/>
      <c r="V41" s="3"/>
      <c r="W41" s="3"/>
    </row>
    <row r="42" spans="1:23" ht="10.199999999999999" customHeight="1">
      <c r="A42" s="6" t="s">
        <v>127</v>
      </c>
      <c r="B42" s="8"/>
      <c r="C42" s="8"/>
      <c r="D42" s="8"/>
      <c r="E42" s="8"/>
      <c r="F42" s="8"/>
      <c r="G42" s="8"/>
      <c r="H42" s="8"/>
      <c r="I42" s="8"/>
      <c r="J42" s="8"/>
      <c r="K42" s="8"/>
      <c r="M42" s="3"/>
      <c r="O42" s="3"/>
      <c r="Q42" s="3"/>
      <c r="R42" s="3"/>
      <c r="S42" s="3"/>
      <c r="T42" s="3"/>
      <c r="U42" s="3"/>
      <c r="V42" s="3"/>
      <c r="W42" s="3"/>
    </row>
    <row r="43" spans="1:23" ht="10.199999999999999" customHeight="1">
      <c r="A43" s="233" t="s">
        <v>351</v>
      </c>
      <c r="B43" s="6"/>
      <c r="C43" s="6"/>
      <c r="D43" s="6"/>
      <c r="E43" s="6"/>
      <c r="F43" s="6"/>
      <c r="G43" s="6"/>
      <c r="H43" s="6"/>
      <c r="I43" s="6"/>
      <c r="J43" s="6"/>
      <c r="M43" s="3"/>
      <c r="O43" s="3"/>
      <c r="Q43" s="3"/>
      <c r="R43" s="3"/>
      <c r="S43" s="3"/>
      <c r="T43" s="3"/>
      <c r="U43" s="3"/>
      <c r="V43" s="3"/>
      <c r="W43" s="3"/>
    </row>
    <row r="44" spans="1:23" ht="10.199999999999999" customHeight="1">
      <c r="A44" s="233" t="s">
        <v>354</v>
      </c>
      <c r="B44" s="6"/>
      <c r="C44" s="6"/>
      <c r="D44" s="6"/>
      <c r="E44" s="6"/>
      <c r="F44" s="6"/>
      <c r="G44" s="6"/>
      <c r="H44" s="6"/>
      <c r="I44" s="6"/>
      <c r="J44" s="6"/>
      <c r="K44" s="6"/>
      <c r="M44" s="3"/>
      <c r="O44" s="3"/>
      <c r="Q44" s="3"/>
      <c r="R44" s="3"/>
      <c r="S44" s="3"/>
      <c r="T44" s="3"/>
      <c r="U44" s="3"/>
      <c r="V44" s="3"/>
      <c r="W44" s="3"/>
    </row>
    <row r="45" spans="1:23" ht="10.199999999999999" customHeight="1">
      <c r="A45" s="233" t="s">
        <v>353</v>
      </c>
      <c r="B45" s="6"/>
      <c r="C45" s="6"/>
      <c r="D45" s="6"/>
      <c r="E45" s="6"/>
      <c r="F45" s="6"/>
      <c r="G45" s="6"/>
      <c r="H45" s="6"/>
      <c r="I45" s="6"/>
      <c r="J45" s="6"/>
      <c r="K45" s="6"/>
      <c r="M45" s="3"/>
      <c r="O45" s="3"/>
      <c r="Q45" s="3"/>
    </row>
    <row r="46" spans="1:23">
      <c r="A46" s="234" t="s">
        <v>381</v>
      </c>
      <c r="B46" s="6"/>
      <c r="C46" s="6"/>
      <c r="D46" s="6"/>
      <c r="E46" s="6"/>
      <c r="F46" s="6"/>
      <c r="G46" s="6"/>
      <c r="H46" s="6"/>
      <c r="I46" s="6"/>
      <c r="J46" s="6"/>
      <c r="K46" s="6"/>
      <c r="M46" s="3"/>
      <c r="O46" s="3"/>
      <c r="Q46" s="3"/>
    </row>
    <row r="47" spans="1:23">
      <c r="A47" s="6" t="s">
        <v>382</v>
      </c>
      <c r="B47" s="5"/>
      <c r="C47" s="5"/>
      <c r="D47" s="5"/>
      <c r="E47" s="5"/>
      <c r="F47" s="5"/>
      <c r="G47" s="5"/>
      <c r="H47" s="5"/>
      <c r="I47" s="5"/>
      <c r="J47" s="5"/>
      <c r="K47" s="5"/>
    </row>
    <row r="48" spans="1:23">
      <c r="A48" s="6"/>
      <c r="B48" s="3"/>
      <c r="C48" s="3"/>
      <c r="D48" s="3"/>
      <c r="E48" s="3"/>
      <c r="F48" s="3"/>
      <c r="G48" s="3"/>
      <c r="H48" s="3"/>
      <c r="I48" s="3"/>
      <c r="J48" s="3"/>
      <c r="K48" s="3"/>
    </row>
  </sheetData>
  <printOptions gridLinesSet="0"/>
  <pageMargins left="0.5" right="0.17" top="1" bottom="1" header="0.5" footer="0.5"/>
  <pageSetup orientation="portrait" useFirstPageNumber="1" horizontalDpi="300" verticalDpi="300" r:id="rId1"/>
  <headerFooter alignWithMargins="0">
    <oddFooter>&amp;C2 of 31</oddFooter>
  </headerFooter>
  <ignoredErrors>
    <ignoredError sqref="B6:L6 M6:N6"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3"/>
  <sheetViews>
    <sheetView showGridLines="0" zoomScaleNormal="100" workbookViewId="0">
      <selection activeCell="BI1" sqref="BI1"/>
    </sheetView>
  </sheetViews>
  <sheetFormatPr defaultColWidth="9.109375" defaultRowHeight="12.6"/>
  <cols>
    <col min="1" max="1" width="25.88671875" style="324" customWidth="1"/>
    <col min="2" max="11" width="6.77734375" style="324" customWidth="1"/>
    <col min="12" max="12" width="6.77734375" style="324" hidden="1" customWidth="1"/>
    <col min="13" max="14" width="6.5546875" style="324" hidden="1" customWidth="1"/>
    <col min="15" max="18" width="7.33203125" style="324" hidden="1" customWidth="1"/>
    <col min="19" max="59" width="7.21875" style="325" hidden="1" customWidth="1"/>
    <col min="60" max="61" width="9.109375" style="325"/>
    <col min="62" max="16384" width="9.109375" style="324"/>
  </cols>
  <sheetData>
    <row r="1" spans="1:62" ht="13.5" customHeight="1">
      <c r="A1" s="381" t="s">
        <v>500</v>
      </c>
      <c r="B1" s="381"/>
      <c r="C1" s="381"/>
      <c r="D1" s="381"/>
      <c r="E1" s="381"/>
      <c r="F1" s="381"/>
      <c r="G1" s="381"/>
      <c r="H1" s="381"/>
      <c r="I1" s="381"/>
      <c r="J1" s="381"/>
      <c r="K1" s="381"/>
      <c r="L1" s="380"/>
      <c r="M1" s="380"/>
      <c r="N1" s="380"/>
      <c r="O1" s="378"/>
      <c r="P1" s="379"/>
      <c r="Q1" s="379"/>
      <c r="R1" s="378"/>
      <c r="S1" s="379"/>
      <c r="T1" s="381" t="s">
        <v>500</v>
      </c>
      <c r="U1" s="379"/>
      <c r="V1" s="379"/>
      <c r="W1" s="379"/>
      <c r="AE1" s="381" t="s">
        <v>500</v>
      </c>
      <c r="AV1" s="381" t="s">
        <v>500</v>
      </c>
    </row>
    <row r="2" spans="1:62">
      <c r="A2" s="381" t="s">
        <v>499</v>
      </c>
      <c r="B2" s="381"/>
      <c r="C2" s="381"/>
      <c r="D2" s="381"/>
      <c r="E2" s="381"/>
      <c r="F2" s="381"/>
      <c r="G2" s="381"/>
      <c r="H2" s="381"/>
      <c r="I2" s="381"/>
      <c r="J2" s="381"/>
      <c r="K2" s="381"/>
      <c r="L2" s="380"/>
      <c r="M2" s="380"/>
      <c r="N2" s="380"/>
      <c r="O2" s="378"/>
      <c r="P2" s="379"/>
      <c r="Q2" s="379"/>
      <c r="R2" s="378"/>
      <c r="S2" s="379"/>
      <c r="T2" s="381" t="s">
        <v>499</v>
      </c>
      <c r="U2" s="379"/>
      <c r="V2" s="379"/>
      <c r="W2" s="379"/>
      <c r="AE2" s="381" t="s">
        <v>499</v>
      </c>
      <c r="AQ2" s="384" t="s">
        <v>371</v>
      </c>
      <c r="AR2" s="383"/>
      <c r="AV2" s="381" t="s">
        <v>499</v>
      </c>
      <c r="BG2" s="382" t="s">
        <v>372</v>
      </c>
    </row>
    <row r="3" spans="1:62">
      <c r="A3" s="381" t="s">
        <v>498</v>
      </c>
      <c r="B3" s="381"/>
      <c r="C3" s="381"/>
      <c r="D3" s="381"/>
      <c r="E3" s="381"/>
      <c r="F3" s="381"/>
      <c r="G3" s="381"/>
      <c r="H3" s="381"/>
      <c r="I3" s="381"/>
      <c r="J3" s="381"/>
      <c r="K3" s="381"/>
      <c r="L3" s="380"/>
      <c r="M3" s="380"/>
      <c r="N3" s="380"/>
      <c r="O3" s="378"/>
      <c r="P3" s="379"/>
      <c r="Q3" s="379"/>
      <c r="R3" s="378"/>
    </row>
    <row r="4" spans="1:62">
      <c r="A4" s="337"/>
      <c r="B4" s="337"/>
      <c r="C4" s="337"/>
      <c r="D4" s="337"/>
      <c r="E4" s="337"/>
      <c r="F4" s="337"/>
      <c r="G4" s="337"/>
      <c r="H4" s="337"/>
      <c r="I4" s="337"/>
      <c r="J4" s="337"/>
      <c r="K4" s="337"/>
      <c r="O4" s="337"/>
      <c r="P4" s="336"/>
      <c r="Q4" s="335"/>
      <c r="R4" s="337"/>
    </row>
    <row r="5" spans="1:62" ht="16.5" customHeight="1">
      <c r="A5" s="377" t="s">
        <v>466</v>
      </c>
      <c r="B5" s="376">
        <v>2017</v>
      </c>
      <c r="C5" s="376">
        <v>2016</v>
      </c>
      <c r="D5" s="376">
        <v>2015</v>
      </c>
      <c r="E5" s="376">
        <v>2014</v>
      </c>
      <c r="F5" s="376">
        <v>2013</v>
      </c>
      <c r="G5" s="376">
        <v>2012</v>
      </c>
      <c r="H5" s="376">
        <v>2011</v>
      </c>
      <c r="I5" s="376">
        <v>2010</v>
      </c>
      <c r="J5" s="376">
        <v>2009</v>
      </c>
      <c r="K5" s="376">
        <v>2008</v>
      </c>
      <c r="L5" s="376">
        <v>2007</v>
      </c>
      <c r="M5" s="376">
        <v>2006</v>
      </c>
      <c r="N5" s="376">
        <v>2005</v>
      </c>
      <c r="O5" s="376">
        <v>2004</v>
      </c>
      <c r="P5" s="376">
        <v>2003</v>
      </c>
      <c r="Q5" s="376">
        <v>2002</v>
      </c>
      <c r="R5" s="376">
        <v>2001</v>
      </c>
      <c r="S5" s="376">
        <v>2000</v>
      </c>
      <c r="T5" s="376">
        <v>1999</v>
      </c>
      <c r="U5" s="376">
        <v>1998</v>
      </c>
      <c r="V5" s="376">
        <v>1997</v>
      </c>
      <c r="W5" s="376">
        <v>1996</v>
      </c>
      <c r="X5" s="376">
        <v>1995</v>
      </c>
      <c r="Y5" s="376">
        <v>1994</v>
      </c>
      <c r="Z5" s="376">
        <v>1993</v>
      </c>
      <c r="AA5" s="376">
        <v>1992</v>
      </c>
      <c r="AB5" s="376">
        <v>1991</v>
      </c>
      <c r="AC5" s="376">
        <v>1990</v>
      </c>
      <c r="AD5" s="376">
        <v>1989</v>
      </c>
      <c r="AE5" s="376">
        <v>1988</v>
      </c>
      <c r="AF5" s="376">
        <v>1987</v>
      </c>
      <c r="AG5" s="376">
        <v>1986</v>
      </c>
      <c r="AH5" s="376">
        <v>1985</v>
      </c>
      <c r="AI5" s="376">
        <v>1984</v>
      </c>
      <c r="AJ5" s="376">
        <v>1983</v>
      </c>
      <c r="AK5" s="376">
        <v>1982</v>
      </c>
      <c r="AL5" s="376">
        <v>1981</v>
      </c>
      <c r="AM5" s="376">
        <v>1980</v>
      </c>
      <c r="AN5" s="376">
        <v>1979</v>
      </c>
      <c r="AO5" s="376">
        <v>1978</v>
      </c>
      <c r="AP5" s="376">
        <v>1977</v>
      </c>
      <c r="AQ5" s="376">
        <v>1976</v>
      </c>
      <c r="AR5" s="376">
        <v>1975</v>
      </c>
      <c r="AS5" s="376">
        <v>1974</v>
      </c>
      <c r="AT5" s="376">
        <v>1973</v>
      </c>
      <c r="AU5" s="376">
        <v>1972</v>
      </c>
      <c r="AV5" s="376">
        <v>1971</v>
      </c>
      <c r="AW5" s="376">
        <v>1970</v>
      </c>
      <c r="AX5" s="376">
        <v>1969</v>
      </c>
      <c r="AY5" s="376">
        <v>1968</v>
      </c>
      <c r="AZ5" s="376">
        <v>1967</v>
      </c>
      <c r="BA5" s="376">
        <v>1966</v>
      </c>
      <c r="BB5" s="376">
        <v>1965</v>
      </c>
      <c r="BC5" s="376">
        <v>1964</v>
      </c>
      <c r="BD5" s="376">
        <v>1963</v>
      </c>
      <c r="BE5" s="376">
        <v>1962</v>
      </c>
      <c r="BF5" s="376">
        <v>1961</v>
      </c>
      <c r="BG5" s="376">
        <v>1960</v>
      </c>
      <c r="BJ5" s="325"/>
    </row>
    <row r="6" spans="1:62">
      <c r="A6" s="356" t="s">
        <v>2</v>
      </c>
      <c r="B6" s="375">
        <f t="shared" ref="B6:AG6" si="0">SUM(B7:B15)</f>
        <v>74130</v>
      </c>
      <c r="C6" s="375">
        <f t="shared" si="0"/>
        <v>76978</v>
      </c>
      <c r="D6" s="375">
        <f t="shared" si="0"/>
        <v>84905</v>
      </c>
      <c r="E6" s="375">
        <f t="shared" si="0"/>
        <v>89022</v>
      </c>
      <c r="F6" s="375">
        <f t="shared" si="0"/>
        <v>85353.372666666663</v>
      </c>
      <c r="G6" s="375">
        <f t="shared" si="0"/>
        <v>91617.93</v>
      </c>
      <c r="H6" s="375">
        <f t="shared" si="0"/>
        <v>91081</v>
      </c>
      <c r="I6" s="375">
        <f t="shared" si="0"/>
        <v>85576</v>
      </c>
      <c r="J6" s="375">
        <f t="shared" si="0"/>
        <v>96069</v>
      </c>
      <c r="K6" s="375">
        <f t="shared" si="0"/>
        <v>102829</v>
      </c>
      <c r="L6" s="375">
        <f t="shared" si="0"/>
        <v>110331</v>
      </c>
      <c r="M6" s="375">
        <f t="shared" si="0"/>
        <v>102042</v>
      </c>
      <c r="N6" s="375">
        <f t="shared" si="0"/>
        <v>92792</v>
      </c>
      <c r="O6" s="375">
        <f t="shared" si="0"/>
        <v>99431</v>
      </c>
      <c r="P6" s="375">
        <f t="shared" si="0"/>
        <v>98643</v>
      </c>
      <c r="Q6" s="375">
        <f t="shared" si="0"/>
        <v>113583</v>
      </c>
      <c r="R6" s="375">
        <f t="shared" si="0"/>
        <v>108000</v>
      </c>
      <c r="S6" s="375">
        <f t="shared" si="0"/>
        <v>94493</v>
      </c>
      <c r="T6" s="375">
        <f t="shared" si="0"/>
        <v>94210</v>
      </c>
      <c r="U6" s="375">
        <f t="shared" si="0"/>
        <v>98078</v>
      </c>
      <c r="V6" s="375">
        <f t="shared" si="0"/>
        <v>100429</v>
      </c>
      <c r="W6" s="375">
        <f t="shared" si="0"/>
        <v>101398</v>
      </c>
      <c r="X6" s="375">
        <f t="shared" si="0"/>
        <v>106082</v>
      </c>
      <c r="Y6" s="375">
        <f t="shared" si="0"/>
        <v>116079</v>
      </c>
      <c r="Z6" s="375">
        <f t="shared" si="0"/>
        <v>129718</v>
      </c>
      <c r="AA6" s="375">
        <f t="shared" si="0"/>
        <v>143532</v>
      </c>
      <c r="AB6" s="375">
        <f t="shared" si="0"/>
        <v>161009</v>
      </c>
      <c r="AC6" s="375">
        <f t="shared" si="0"/>
        <v>156955</v>
      </c>
      <c r="AD6" s="375">
        <f t="shared" si="0"/>
        <v>146951</v>
      </c>
      <c r="AE6" s="375">
        <f t="shared" si="0"/>
        <v>148018</v>
      </c>
      <c r="AF6" s="375">
        <f t="shared" si="0"/>
        <v>149640</v>
      </c>
      <c r="AG6" s="375">
        <f t="shared" si="0"/>
        <v>141625</v>
      </c>
      <c r="AH6" s="375">
        <f t="shared" ref="AH6:BM6" si="1">SUM(AH7:AH15)</f>
        <v>138589</v>
      </c>
      <c r="AI6" s="375">
        <f t="shared" si="1"/>
        <v>141763</v>
      </c>
      <c r="AJ6" s="375">
        <f t="shared" si="1"/>
        <v>150419</v>
      </c>
      <c r="AK6" s="375">
        <f t="shared" si="1"/>
        <v>163733</v>
      </c>
      <c r="AL6" s="375">
        <f t="shared" si="1"/>
        <v>184292</v>
      </c>
      <c r="AM6" s="375">
        <f t="shared" si="1"/>
        <v>175235</v>
      </c>
      <c r="AN6" s="375">
        <f t="shared" si="1"/>
        <v>214567</v>
      </c>
      <c r="AO6" s="375">
        <f t="shared" si="1"/>
        <v>216107</v>
      </c>
      <c r="AP6" s="375">
        <f t="shared" si="1"/>
        <v>212331</v>
      </c>
      <c r="AQ6" s="375">
        <f t="shared" si="1"/>
        <v>204489</v>
      </c>
      <c r="AR6" s="375">
        <f t="shared" si="1"/>
        <v>193888</v>
      </c>
      <c r="AS6" s="375">
        <f t="shared" si="1"/>
        <v>185914</v>
      </c>
      <c r="AT6" s="375">
        <f t="shared" si="1"/>
        <v>207305</v>
      </c>
      <c r="AU6" s="375">
        <f t="shared" si="1"/>
        <v>193896</v>
      </c>
      <c r="AV6" s="375">
        <f t="shared" si="1"/>
        <v>200475</v>
      </c>
      <c r="AW6" s="375">
        <f t="shared" si="1"/>
        <v>209714</v>
      </c>
      <c r="AX6" s="375">
        <f t="shared" si="1"/>
        <v>215259</v>
      </c>
      <c r="AY6" s="375">
        <f t="shared" si="1"/>
        <v>228374</v>
      </c>
      <c r="AZ6" s="375">
        <f t="shared" si="1"/>
        <v>241526</v>
      </c>
      <c r="BA6" s="375">
        <f t="shared" si="1"/>
        <v>188530</v>
      </c>
      <c r="BB6" s="375">
        <f t="shared" si="1"/>
        <v>141007</v>
      </c>
      <c r="BC6" s="375">
        <f t="shared" si="1"/>
        <v>121372</v>
      </c>
      <c r="BD6" s="375">
        <f t="shared" si="1"/>
        <v>98014</v>
      </c>
      <c r="BE6" s="375">
        <f t="shared" si="1"/>
        <v>88557</v>
      </c>
      <c r="BF6" s="375">
        <f t="shared" si="1"/>
        <v>81341</v>
      </c>
      <c r="BG6" s="375">
        <f t="shared" si="1"/>
        <v>78659</v>
      </c>
      <c r="BJ6" s="325"/>
    </row>
    <row r="7" spans="1:62">
      <c r="A7" s="374" t="s">
        <v>461</v>
      </c>
      <c r="B7" s="351">
        <v>38401</v>
      </c>
      <c r="C7" s="351">
        <v>36712</v>
      </c>
      <c r="D7" s="351">
        <v>49062</v>
      </c>
      <c r="E7" s="351">
        <v>49261</v>
      </c>
      <c r="F7" s="351">
        <v>49566.37266666667</v>
      </c>
      <c r="G7" s="351">
        <v>56347.93</v>
      </c>
      <c r="H7" s="373">
        <v>57168</v>
      </c>
      <c r="I7" s="373">
        <v>56008</v>
      </c>
      <c r="J7" s="351">
        <v>57084</v>
      </c>
      <c r="K7" s="351">
        <v>63468</v>
      </c>
      <c r="L7" s="351">
        <v>69265</v>
      </c>
      <c r="M7" s="353">
        <v>63698</v>
      </c>
      <c r="N7" s="353">
        <v>54922</v>
      </c>
      <c r="O7" s="353">
        <v>59217</v>
      </c>
      <c r="P7" s="353">
        <v>58842</v>
      </c>
      <c r="Q7" s="353">
        <v>65421</v>
      </c>
      <c r="R7" s="353">
        <v>61897</v>
      </c>
      <c r="S7" s="353">
        <v>45418</v>
      </c>
      <c r="T7" s="353">
        <v>51102</v>
      </c>
      <c r="U7" s="353">
        <v>52121</v>
      </c>
      <c r="V7" s="353">
        <v>60898</v>
      </c>
      <c r="W7" s="353">
        <v>56653</v>
      </c>
      <c r="X7" s="353">
        <v>60497</v>
      </c>
      <c r="Y7" s="353">
        <v>66501</v>
      </c>
      <c r="Z7" s="353">
        <v>69178</v>
      </c>
      <c r="AA7" s="353">
        <v>78377</v>
      </c>
      <c r="AB7" s="353">
        <v>82205</v>
      </c>
      <c r="AC7" s="353">
        <v>88586</v>
      </c>
      <c r="AD7" s="353">
        <v>87427</v>
      </c>
      <c r="AE7" s="353">
        <v>86193</v>
      </c>
      <c r="AF7" s="353">
        <v>85611</v>
      </c>
      <c r="AG7" s="353">
        <v>88699</v>
      </c>
      <c r="AH7" s="353">
        <v>86060</v>
      </c>
      <c r="AI7" s="353">
        <v>90085</v>
      </c>
      <c r="AJ7" s="353">
        <v>92239</v>
      </c>
      <c r="AK7" s="353">
        <v>90816</v>
      </c>
      <c r="AL7" s="353">
        <v>117962</v>
      </c>
      <c r="AM7" s="353">
        <v>102301</v>
      </c>
      <c r="AN7" s="353">
        <v>135956</v>
      </c>
      <c r="AO7" s="353">
        <v>137032</v>
      </c>
      <c r="AP7" s="353">
        <v>138816</v>
      </c>
      <c r="AQ7" s="353">
        <v>129280</v>
      </c>
      <c r="AR7" s="353">
        <v>127424</v>
      </c>
      <c r="AS7" s="353">
        <v>113997</v>
      </c>
      <c r="AT7" s="353">
        <v>131384</v>
      </c>
      <c r="AU7" s="353">
        <v>121543</v>
      </c>
      <c r="AV7" s="353">
        <v>128004</v>
      </c>
      <c r="AW7" s="353">
        <v>126871</v>
      </c>
      <c r="AX7" s="353">
        <v>132926</v>
      </c>
      <c r="AY7" s="353">
        <v>149444</v>
      </c>
      <c r="AZ7" s="353">
        <v>159399</v>
      </c>
      <c r="BA7" s="353">
        <v>129180</v>
      </c>
      <c r="BB7" s="353">
        <v>94635</v>
      </c>
      <c r="BC7" s="353">
        <v>84629</v>
      </c>
      <c r="BD7" s="353">
        <v>69130</v>
      </c>
      <c r="BE7" s="353">
        <v>60627</v>
      </c>
      <c r="BF7" s="353">
        <v>57230</v>
      </c>
      <c r="BG7" s="353">
        <v>51465</v>
      </c>
      <c r="BJ7" s="325"/>
    </row>
    <row r="8" spans="1:62">
      <c r="A8" s="352" t="s">
        <v>460</v>
      </c>
      <c r="B8" s="351">
        <v>10</v>
      </c>
      <c r="C8" s="351">
        <v>48</v>
      </c>
      <c r="D8" s="351">
        <v>29</v>
      </c>
      <c r="E8" s="351">
        <v>38</v>
      </c>
      <c r="F8" s="351">
        <v>54</v>
      </c>
      <c r="G8" s="351">
        <v>52</v>
      </c>
      <c r="H8" s="351">
        <v>51</v>
      </c>
      <c r="I8" s="351">
        <v>37</v>
      </c>
      <c r="J8" s="351">
        <v>48</v>
      </c>
      <c r="K8" s="370">
        <v>39</v>
      </c>
      <c r="L8" s="353">
        <v>48</v>
      </c>
      <c r="M8" s="350">
        <v>41</v>
      </c>
      <c r="N8" s="350">
        <v>57</v>
      </c>
      <c r="O8" s="350">
        <f>47</f>
        <v>47</v>
      </c>
      <c r="P8" s="350">
        <v>48</v>
      </c>
      <c r="Q8" s="350">
        <v>77</v>
      </c>
      <c r="R8" s="350">
        <f>60+1</f>
        <v>61</v>
      </c>
      <c r="S8" s="350">
        <v>93</v>
      </c>
      <c r="T8" s="350">
        <v>83</v>
      </c>
      <c r="U8" s="350">
        <v>69</v>
      </c>
      <c r="V8" s="350">
        <v>60</v>
      </c>
      <c r="W8" s="350">
        <v>71</v>
      </c>
      <c r="X8" s="350">
        <v>57</v>
      </c>
      <c r="Y8" s="350">
        <v>73</v>
      </c>
      <c r="Z8" s="350">
        <v>58</v>
      </c>
      <c r="AA8" s="350">
        <v>74</v>
      </c>
      <c r="AB8" s="350">
        <v>87</v>
      </c>
      <c r="AC8" s="350">
        <v>29</v>
      </c>
      <c r="AD8" s="353" t="s">
        <v>6</v>
      </c>
      <c r="AE8" s="353" t="s">
        <v>6</v>
      </c>
      <c r="AF8" s="353" t="s">
        <v>6</v>
      </c>
      <c r="AG8" s="353" t="s">
        <v>6</v>
      </c>
      <c r="AH8" s="353" t="s">
        <v>6</v>
      </c>
      <c r="AI8" s="353" t="s">
        <v>6</v>
      </c>
      <c r="AJ8" s="353" t="s">
        <v>6</v>
      </c>
      <c r="AK8" s="372">
        <v>1639</v>
      </c>
      <c r="AL8" s="372">
        <v>2583</v>
      </c>
      <c r="AM8" s="372">
        <v>604</v>
      </c>
      <c r="AN8" s="372">
        <v>595</v>
      </c>
      <c r="AO8" s="372">
        <v>429</v>
      </c>
      <c r="AP8" s="372">
        <v>304</v>
      </c>
      <c r="AQ8" s="372">
        <v>268</v>
      </c>
      <c r="AR8" s="372">
        <v>250</v>
      </c>
      <c r="AS8" s="372">
        <v>374</v>
      </c>
      <c r="AT8" s="372">
        <v>177</v>
      </c>
      <c r="AU8" s="372">
        <v>49</v>
      </c>
      <c r="AV8" s="372">
        <v>38</v>
      </c>
      <c r="AW8" s="372">
        <v>40</v>
      </c>
      <c r="AX8" s="371">
        <v>21</v>
      </c>
      <c r="AY8" s="371">
        <v>31</v>
      </c>
      <c r="AZ8" s="371">
        <v>33</v>
      </c>
      <c r="BA8" s="371">
        <v>25</v>
      </c>
      <c r="BB8" s="371">
        <v>14</v>
      </c>
      <c r="BC8" s="371">
        <v>28</v>
      </c>
      <c r="BD8" s="371">
        <v>23</v>
      </c>
      <c r="BE8" s="371">
        <v>1669</v>
      </c>
      <c r="BF8" s="371">
        <v>535</v>
      </c>
      <c r="BG8" s="371">
        <v>271</v>
      </c>
      <c r="BJ8" s="325"/>
    </row>
    <row r="9" spans="1:62">
      <c r="A9" s="352" t="s">
        <v>196</v>
      </c>
      <c r="B9" s="351">
        <v>308</v>
      </c>
      <c r="C9" s="351">
        <v>496</v>
      </c>
      <c r="D9" s="351">
        <v>399</v>
      </c>
      <c r="E9" s="351">
        <v>427</v>
      </c>
      <c r="F9" s="351">
        <v>420</v>
      </c>
      <c r="G9" s="351">
        <v>528</v>
      </c>
      <c r="H9" s="351">
        <v>482</v>
      </c>
      <c r="I9" s="351">
        <v>518</v>
      </c>
      <c r="J9" s="351">
        <v>684</v>
      </c>
      <c r="K9" s="370">
        <v>628</v>
      </c>
      <c r="L9" s="353">
        <v>1147</v>
      </c>
      <c r="M9" s="350">
        <v>784</v>
      </c>
      <c r="N9" s="350">
        <v>133</v>
      </c>
      <c r="O9" s="353" t="s">
        <v>6</v>
      </c>
      <c r="P9" s="353" t="s">
        <v>6</v>
      </c>
      <c r="Q9" s="353" t="s">
        <v>6</v>
      </c>
      <c r="R9" s="353" t="s">
        <v>6</v>
      </c>
      <c r="S9" s="353" t="s">
        <v>6</v>
      </c>
      <c r="T9" s="353" t="s">
        <v>6</v>
      </c>
      <c r="U9" s="353" t="s">
        <v>6</v>
      </c>
      <c r="V9" s="353" t="s">
        <v>6</v>
      </c>
      <c r="W9" s="353" t="s">
        <v>6</v>
      </c>
      <c r="X9" s="353" t="s">
        <v>6</v>
      </c>
      <c r="Y9" s="353" t="s">
        <v>6</v>
      </c>
      <c r="Z9" s="353" t="s">
        <v>6</v>
      </c>
      <c r="AA9" s="353" t="s">
        <v>6</v>
      </c>
      <c r="AB9" s="353" t="s">
        <v>6</v>
      </c>
      <c r="AC9" s="353" t="s">
        <v>6</v>
      </c>
      <c r="AD9" s="353" t="s">
        <v>6</v>
      </c>
      <c r="AE9" s="353" t="s">
        <v>6</v>
      </c>
      <c r="AF9" s="353" t="s">
        <v>6</v>
      </c>
      <c r="AG9" s="353" t="s">
        <v>6</v>
      </c>
      <c r="AH9" s="353" t="s">
        <v>6</v>
      </c>
      <c r="AI9" s="353" t="s">
        <v>6</v>
      </c>
      <c r="AJ9" s="353" t="s">
        <v>6</v>
      </c>
      <c r="AK9" s="353" t="s">
        <v>6</v>
      </c>
      <c r="AL9" s="353" t="s">
        <v>6</v>
      </c>
      <c r="AM9" s="353" t="s">
        <v>6</v>
      </c>
      <c r="AN9" s="353" t="s">
        <v>6</v>
      </c>
      <c r="AO9" s="353" t="s">
        <v>6</v>
      </c>
      <c r="AP9" s="353" t="s">
        <v>6</v>
      </c>
      <c r="AQ9" s="353" t="s">
        <v>6</v>
      </c>
      <c r="AR9" s="353" t="s">
        <v>6</v>
      </c>
      <c r="AS9" s="353" t="s">
        <v>6</v>
      </c>
      <c r="AT9" s="353" t="s">
        <v>6</v>
      </c>
      <c r="AU9" s="353" t="s">
        <v>6</v>
      </c>
      <c r="AV9" s="353" t="s">
        <v>6</v>
      </c>
      <c r="AW9" s="353" t="s">
        <v>6</v>
      </c>
      <c r="AX9" s="353" t="s">
        <v>6</v>
      </c>
      <c r="AY9" s="353" t="s">
        <v>6</v>
      </c>
      <c r="AZ9" s="353" t="s">
        <v>6</v>
      </c>
      <c r="BA9" s="353" t="s">
        <v>6</v>
      </c>
      <c r="BB9" s="353" t="s">
        <v>6</v>
      </c>
      <c r="BC9" s="353" t="s">
        <v>6</v>
      </c>
      <c r="BD9" s="353" t="s">
        <v>6</v>
      </c>
      <c r="BE9" s="353" t="s">
        <v>6</v>
      </c>
      <c r="BF9" s="353" t="s">
        <v>6</v>
      </c>
      <c r="BG9" s="353" t="s">
        <v>6</v>
      </c>
      <c r="BJ9" s="325"/>
    </row>
    <row r="10" spans="1:62">
      <c r="A10" s="352" t="s">
        <v>57</v>
      </c>
      <c r="B10" s="351"/>
      <c r="C10" s="351"/>
      <c r="D10" s="351"/>
      <c r="E10" s="351"/>
      <c r="F10" s="351"/>
      <c r="G10" s="351"/>
      <c r="H10" s="351"/>
      <c r="I10" s="351"/>
      <c r="J10" s="351"/>
      <c r="K10" s="353"/>
      <c r="L10" s="353"/>
      <c r="M10" s="350"/>
      <c r="N10" s="350"/>
      <c r="O10" s="350"/>
      <c r="P10" s="350"/>
      <c r="Q10" s="350"/>
      <c r="R10" s="350"/>
      <c r="S10" s="350"/>
      <c r="T10" s="350"/>
      <c r="U10" s="350"/>
      <c r="V10" s="350"/>
      <c r="W10" s="350"/>
      <c r="X10" s="350"/>
      <c r="Y10" s="350"/>
      <c r="Z10" s="350"/>
      <c r="AA10" s="350"/>
      <c r="AB10" s="350"/>
      <c r="AC10" s="350"/>
      <c r="AD10" s="350"/>
      <c r="AE10" s="350"/>
      <c r="AF10" s="350"/>
      <c r="AG10" s="350"/>
      <c r="AH10" s="350"/>
      <c r="AI10" s="350"/>
      <c r="AJ10" s="350"/>
      <c r="AK10" s="350"/>
      <c r="AL10" s="350"/>
      <c r="AM10" s="350"/>
      <c r="AN10" s="350"/>
      <c r="AO10" s="350"/>
      <c r="AP10" s="350"/>
      <c r="AQ10" s="350"/>
      <c r="AR10" s="350"/>
      <c r="AS10" s="350"/>
      <c r="AT10" s="350"/>
      <c r="AU10" s="350"/>
      <c r="AV10" s="350"/>
      <c r="AW10" s="350"/>
      <c r="AX10" s="350"/>
      <c r="AY10" s="350"/>
      <c r="AZ10" s="350"/>
      <c r="BA10" s="350"/>
      <c r="BB10" s="350"/>
      <c r="BC10" s="350"/>
      <c r="BD10" s="350"/>
      <c r="BE10" s="350"/>
      <c r="BF10" s="350"/>
      <c r="BG10" s="350"/>
      <c r="BJ10" s="325"/>
    </row>
    <row r="11" spans="1:62">
      <c r="A11" s="369" t="s">
        <v>177</v>
      </c>
      <c r="B11" s="351">
        <v>17752</v>
      </c>
      <c r="C11" s="351">
        <v>17082</v>
      </c>
      <c r="D11" s="351">
        <v>16473</v>
      </c>
      <c r="E11" s="351">
        <v>17795</v>
      </c>
      <c r="F11" s="351">
        <v>15776</v>
      </c>
      <c r="G11" s="351">
        <v>16571</v>
      </c>
      <c r="H11" s="351">
        <v>16802</v>
      </c>
      <c r="I11" s="351">
        <v>14977</v>
      </c>
      <c r="J11" s="351">
        <v>19893</v>
      </c>
      <c r="K11" s="353">
        <v>19052</v>
      </c>
      <c r="L11" s="353">
        <v>20299</v>
      </c>
      <c r="M11" s="350">
        <v>20217</v>
      </c>
      <c r="N11" s="350">
        <v>20889</v>
      </c>
      <c r="O11" s="350">
        <f>21275+85+1671</f>
        <v>23031</v>
      </c>
      <c r="P11" s="350">
        <v>23866</v>
      </c>
      <c r="Q11" s="350">
        <v>28659</v>
      </c>
      <c r="R11" s="350">
        <f>23346+109+1917</f>
        <v>25372</v>
      </c>
      <c r="S11" s="350">
        <v>27223</v>
      </c>
      <c r="T11" s="350">
        <v>24630</v>
      </c>
      <c r="U11" s="350">
        <v>26297</v>
      </c>
      <c r="V11" s="350">
        <v>21552</v>
      </c>
      <c r="W11" s="350">
        <v>24714</v>
      </c>
      <c r="X11" s="350">
        <v>28333</v>
      </c>
      <c r="Y11" s="350">
        <v>32787</v>
      </c>
      <c r="Z11" s="350">
        <v>39060</v>
      </c>
      <c r="AA11" s="350">
        <v>39968</v>
      </c>
      <c r="AB11" s="350">
        <v>49580</v>
      </c>
      <c r="AC11" s="350">
        <v>41749</v>
      </c>
      <c r="AD11" s="350">
        <v>35360</v>
      </c>
      <c r="AE11" s="350">
        <v>39900</v>
      </c>
      <c r="AF11" s="350">
        <v>42278</v>
      </c>
      <c r="AG11" s="350">
        <v>34816</v>
      </c>
      <c r="AH11" s="350">
        <v>35402</v>
      </c>
      <c r="AI11" s="350">
        <v>36545</v>
      </c>
      <c r="AJ11" s="350">
        <v>41210</v>
      </c>
      <c r="AK11" s="350">
        <v>52144</v>
      </c>
      <c r="AL11" s="350">
        <v>45713</v>
      </c>
      <c r="AM11" s="350">
        <v>50458</v>
      </c>
      <c r="AN11" s="350">
        <v>54466</v>
      </c>
      <c r="AO11" s="350">
        <v>58064</v>
      </c>
      <c r="AP11" s="350">
        <v>54657</v>
      </c>
      <c r="AQ11" s="350">
        <v>55583</v>
      </c>
      <c r="AR11" s="350">
        <v>49733</v>
      </c>
      <c r="AS11" s="350">
        <v>48501</v>
      </c>
      <c r="AT11" s="350">
        <v>53140</v>
      </c>
      <c r="AU11" s="350">
        <v>50523</v>
      </c>
      <c r="AV11" s="350">
        <v>49579</v>
      </c>
      <c r="AW11" s="350">
        <v>53026</v>
      </c>
      <c r="AX11" s="350">
        <v>54597</v>
      </c>
      <c r="AY11" s="350">
        <v>54232</v>
      </c>
      <c r="AZ11" s="350">
        <v>57520</v>
      </c>
      <c r="BA11" s="350">
        <v>42464</v>
      </c>
      <c r="BB11" s="350">
        <v>33337</v>
      </c>
      <c r="BC11" s="350">
        <v>26425</v>
      </c>
      <c r="BD11" s="350">
        <v>21133</v>
      </c>
      <c r="BE11" s="350">
        <v>19536</v>
      </c>
      <c r="BF11" s="350">
        <v>16762</v>
      </c>
      <c r="BG11" s="350">
        <v>19065</v>
      </c>
      <c r="BJ11" s="325"/>
    </row>
    <row r="12" spans="1:62">
      <c r="A12" s="369" t="s">
        <v>178</v>
      </c>
      <c r="B12" s="351">
        <v>10506</v>
      </c>
      <c r="C12" s="351">
        <v>10191</v>
      </c>
      <c r="D12" s="351">
        <v>9211</v>
      </c>
      <c r="E12" s="351">
        <v>9803</v>
      </c>
      <c r="F12" s="351">
        <v>8140</v>
      </c>
      <c r="G12" s="351">
        <v>8651</v>
      </c>
      <c r="H12" s="351">
        <v>8559</v>
      </c>
      <c r="I12" s="351">
        <v>8056</v>
      </c>
      <c r="J12" s="351">
        <v>11350</v>
      </c>
      <c r="K12" s="353">
        <v>10595</v>
      </c>
      <c r="L12" s="353">
        <v>9318</v>
      </c>
      <c r="M12" s="350">
        <v>8687</v>
      </c>
      <c r="N12" s="350">
        <v>8834</v>
      </c>
      <c r="O12" s="350">
        <f>7136+133+2567</f>
        <v>9836</v>
      </c>
      <c r="P12" s="350">
        <v>9670</v>
      </c>
      <c r="Q12" s="350">
        <v>12299</v>
      </c>
      <c r="R12" s="350">
        <f>8800+204+2495</f>
        <v>11499</v>
      </c>
      <c r="S12" s="350">
        <v>11813</v>
      </c>
      <c r="T12" s="350">
        <v>9737</v>
      </c>
      <c r="U12" s="350">
        <v>10042</v>
      </c>
      <c r="V12" s="350">
        <v>8988</v>
      </c>
      <c r="W12" s="350">
        <v>10245</v>
      </c>
      <c r="X12" s="350">
        <v>9133</v>
      </c>
      <c r="Y12" s="350">
        <v>9237</v>
      </c>
      <c r="Z12" s="350">
        <v>12645</v>
      </c>
      <c r="AA12" s="350">
        <v>14354</v>
      </c>
      <c r="AB12" s="350">
        <v>16869</v>
      </c>
      <c r="AC12" s="350">
        <v>15500</v>
      </c>
      <c r="AD12" s="350">
        <v>13759</v>
      </c>
      <c r="AE12" s="350">
        <v>12042</v>
      </c>
      <c r="AF12" s="350">
        <v>11314</v>
      </c>
      <c r="AG12" s="350">
        <v>8889</v>
      </c>
      <c r="AH12" s="350">
        <v>8404</v>
      </c>
      <c r="AI12" s="350">
        <v>7702</v>
      </c>
      <c r="AJ12" s="350">
        <v>8789</v>
      </c>
      <c r="AK12" s="350">
        <v>11048</v>
      </c>
      <c r="AL12" s="350">
        <v>10657</v>
      </c>
      <c r="AM12" s="350">
        <v>12452</v>
      </c>
      <c r="AN12" s="350">
        <v>12627</v>
      </c>
      <c r="AO12" s="350">
        <v>11789</v>
      </c>
      <c r="AP12" s="350">
        <v>11121</v>
      </c>
      <c r="AQ12" s="350">
        <v>13577</v>
      </c>
      <c r="AR12" s="350">
        <v>12620</v>
      </c>
      <c r="AS12" s="350">
        <v>17693</v>
      </c>
      <c r="AT12" s="350">
        <v>16769</v>
      </c>
      <c r="AU12" s="350">
        <v>16043</v>
      </c>
      <c r="AV12" s="350">
        <v>16356</v>
      </c>
      <c r="AW12" s="350">
        <v>21130</v>
      </c>
      <c r="AX12" s="350">
        <v>21399</v>
      </c>
      <c r="AY12" s="350">
        <v>20157</v>
      </c>
      <c r="AZ12" s="350">
        <v>19996</v>
      </c>
      <c r="BA12" s="350">
        <v>14210</v>
      </c>
      <c r="BB12" s="350">
        <v>11043</v>
      </c>
      <c r="BC12" s="350">
        <v>8772</v>
      </c>
      <c r="BD12" s="350">
        <v>6279</v>
      </c>
      <c r="BE12" s="350">
        <v>5359</v>
      </c>
      <c r="BF12" s="350">
        <v>5517</v>
      </c>
      <c r="BG12" s="350">
        <v>5952</v>
      </c>
      <c r="BJ12" s="325"/>
    </row>
    <row r="13" spans="1:62">
      <c r="A13" s="369" t="s">
        <v>179</v>
      </c>
      <c r="B13" s="351">
        <v>4449</v>
      </c>
      <c r="C13" s="351">
        <v>9520</v>
      </c>
      <c r="D13" s="351">
        <v>6544</v>
      </c>
      <c r="E13" s="351">
        <v>7749</v>
      </c>
      <c r="F13" s="351">
        <v>8346</v>
      </c>
      <c r="G13" s="351">
        <v>6396</v>
      </c>
      <c r="H13" s="351">
        <v>4677</v>
      </c>
      <c r="I13" s="351">
        <v>3072</v>
      </c>
      <c r="J13" s="351">
        <v>3113</v>
      </c>
      <c r="K13" s="353">
        <v>5204</v>
      </c>
      <c r="L13" s="353">
        <v>5918</v>
      </c>
      <c r="M13" s="350">
        <v>4748</v>
      </c>
      <c r="N13" s="350">
        <v>4750</v>
      </c>
      <c r="O13" s="350">
        <f>4098+98+59</f>
        <v>4255</v>
      </c>
      <c r="P13" s="350">
        <v>3892</v>
      </c>
      <c r="Q13" s="350">
        <v>4718</v>
      </c>
      <c r="R13" s="350">
        <f>6367+576+127</f>
        <v>7070</v>
      </c>
      <c r="S13" s="350">
        <v>7715</v>
      </c>
      <c r="T13" s="350">
        <v>6721</v>
      </c>
      <c r="U13" s="350">
        <v>7547</v>
      </c>
      <c r="V13" s="350">
        <v>7045</v>
      </c>
      <c r="W13" s="350">
        <v>7444</v>
      </c>
      <c r="X13" s="350">
        <v>5965</v>
      </c>
      <c r="Y13" s="350">
        <v>5360</v>
      </c>
      <c r="Z13" s="350">
        <v>6126</v>
      </c>
      <c r="AA13" s="350">
        <v>7699</v>
      </c>
      <c r="AB13" s="350">
        <v>8437</v>
      </c>
      <c r="AC13" s="350">
        <v>8013</v>
      </c>
      <c r="AD13" s="350">
        <v>7829</v>
      </c>
      <c r="AE13" s="350">
        <v>7461</v>
      </c>
      <c r="AF13" s="350">
        <v>7678</v>
      </c>
      <c r="AG13" s="350">
        <v>6498</v>
      </c>
      <c r="AH13" s="350">
        <v>6081</v>
      </c>
      <c r="AI13" s="350">
        <v>5099</v>
      </c>
      <c r="AJ13" s="350">
        <v>5643</v>
      </c>
      <c r="AK13" s="350">
        <v>5037</v>
      </c>
      <c r="AL13" s="350">
        <v>4763</v>
      </c>
      <c r="AM13" s="350">
        <v>7116</v>
      </c>
      <c r="AN13" s="350">
        <v>8981</v>
      </c>
      <c r="AO13" s="350">
        <v>6912</v>
      </c>
      <c r="AP13" s="350">
        <v>5697</v>
      </c>
      <c r="AQ13" s="350">
        <v>3869</v>
      </c>
      <c r="AR13" s="350">
        <v>2765</v>
      </c>
      <c r="AS13" s="350">
        <v>3219</v>
      </c>
      <c r="AT13" s="350">
        <v>3224</v>
      </c>
      <c r="AU13" s="350">
        <v>2604</v>
      </c>
      <c r="AV13" s="350">
        <v>2439</v>
      </c>
      <c r="AW13" s="350">
        <v>3745</v>
      </c>
      <c r="AX13" s="350">
        <v>3469</v>
      </c>
      <c r="AY13" s="350">
        <v>2601</v>
      </c>
      <c r="AZ13" s="350">
        <v>2745</v>
      </c>
      <c r="BA13" s="350">
        <v>1513</v>
      </c>
      <c r="BB13" s="350">
        <v>1177</v>
      </c>
      <c r="BC13" s="350">
        <v>983</v>
      </c>
      <c r="BD13" s="350">
        <v>1010</v>
      </c>
      <c r="BE13" s="350">
        <v>1005</v>
      </c>
      <c r="BF13" s="350">
        <v>1036</v>
      </c>
      <c r="BG13" s="350">
        <v>1641</v>
      </c>
      <c r="BJ13" s="325"/>
    </row>
    <row r="14" spans="1:62">
      <c r="A14" s="352" t="s">
        <v>458</v>
      </c>
      <c r="B14" s="351">
        <v>2552</v>
      </c>
      <c r="C14" s="351">
        <v>2759</v>
      </c>
      <c r="D14" s="351">
        <v>2999</v>
      </c>
      <c r="E14" s="351">
        <v>3754</v>
      </c>
      <c r="F14" s="351">
        <v>2888</v>
      </c>
      <c r="G14" s="351">
        <v>2892</v>
      </c>
      <c r="H14" s="351">
        <v>3123</v>
      </c>
      <c r="I14" s="351">
        <v>2686</v>
      </c>
      <c r="J14" s="351">
        <v>3648</v>
      </c>
      <c r="K14" s="353">
        <v>3639</v>
      </c>
      <c r="L14" s="353">
        <v>4073</v>
      </c>
      <c r="M14" s="350">
        <v>3569</v>
      </c>
      <c r="N14" s="350">
        <v>2917</v>
      </c>
      <c r="O14" s="350">
        <f>1791+93+852</f>
        <v>2736</v>
      </c>
      <c r="P14" s="350">
        <v>2013</v>
      </c>
      <c r="Q14" s="350">
        <v>2073</v>
      </c>
      <c r="R14" s="350">
        <f>1077+97+524</f>
        <v>1698</v>
      </c>
      <c r="S14" s="350">
        <v>1776</v>
      </c>
      <c r="T14" s="350">
        <v>1514</v>
      </c>
      <c r="U14" s="350">
        <v>1530</v>
      </c>
      <c r="V14" s="350">
        <v>1385</v>
      </c>
      <c r="W14" s="350">
        <v>1638</v>
      </c>
      <c r="X14" s="350">
        <v>1724</v>
      </c>
      <c r="Y14" s="350">
        <v>1801</v>
      </c>
      <c r="Z14" s="350">
        <v>2310</v>
      </c>
      <c r="AA14" s="350">
        <v>2684</v>
      </c>
      <c r="AB14" s="350">
        <v>3344</v>
      </c>
      <c r="AC14" s="350">
        <v>2700</v>
      </c>
      <c r="AD14" s="350">
        <v>2240</v>
      </c>
      <c r="AE14" s="350">
        <v>1947</v>
      </c>
      <c r="AF14" s="350">
        <v>2217</v>
      </c>
      <c r="AG14" s="350">
        <v>2209</v>
      </c>
      <c r="AH14" s="350">
        <v>2105</v>
      </c>
      <c r="AI14" s="350">
        <v>1808</v>
      </c>
      <c r="AJ14" s="350">
        <v>1932</v>
      </c>
      <c r="AK14" s="350">
        <v>2256</v>
      </c>
      <c r="AL14" s="350">
        <v>1985</v>
      </c>
      <c r="AM14" s="350">
        <v>1721</v>
      </c>
      <c r="AN14" s="350">
        <v>1300</v>
      </c>
      <c r="AO14" s="350">
        <v>1122</v>
      </c>
      <c r="AP14" s="350">
        <v>944</v>
      </c>
      <c r="AQ14" s="350">
        <v>1064</v>
      </c>
      <c r="AR14" s="350">
        <v>866</v>
      </c>
      <c r="AS14" s="350">
        <v>1298</v>
      </c>
      <c r="AT14" s="350">
        <v>1719</v>
      </c>
      <c r="AU14" s="350">
        <v>2421</v>
      </c>
      <c r="AV14" s="350">
        <v>3448</v>
      </c>
      <c r="AW14" s="350">
        <v>4250</v>
      </c>
      <c r="AX14" s="350">
        <v>2326</v>
      </c>
      <c r="AY14" s="350">
        <v>1433</v>
      </c>
      <c r="AZ14" s="350">
        <v>1411</v>
      </c>
      <c r="BA14" s="350">
        <v>822</v>
      </c>
      <c r="BB14" s="350">
        <v>549</v>
      </c>
      <c r="BC14" s="350">
        <v>344</v>
      </c>
      <c r="BD14" s="350">
        <v>264</v>
      </c>
      <c r="BE14" s="350">
        <v>219</v>
      </c>
      <c r="BF14" s="350">
        <v>148</v>
      </c>
      <c r="BG14" s="350">
        <v>158</v>
      </c>
      <c r="BJ14" s="325"/>
    </row>
    <row r="15" spans="1:62" ht="12.6" customHeight="1">
      <c r="A15" s="352" t="s">
        <v>457</v>
      </c>
      <c r="B15" s="351">
        <v>152</v>
      </c>
      <c r="C15" s="351">
        <v>170</v>
      </c>
      <c r="D15" s="351">
        <v>188</v>
      </c>
      <c r="E15" s="351">
        <v>195</v>
      </c>
      <c r="F15" s="351">
        <v>163</v>
      </c>
      <c r="G15" s="351">
        <v>180</v>
      </c>
      <c r="H15" s="351">
        <v>219</v>
      </c>
      <c r="I15" s="351">
        <v>222</v>
      </c>
      <c r="J15" s="351">
        <v>249</v>
      </c>
      <c r="K15" s="353">
        <v>204</v>
      </c>
      <c r="L15" s="353">
        <v>263</v>
      </c>
      <c r="M15" s="350">
        <v>298</v>
      </c>
      <c r="N15" s="350">
        <v>290</v>
      </c>
      <c r="O15" s="350">
        <f>276+21+12</f>
        <v>309</v>
      </c>
      <c r="P15" s="350">
        <v>312</v>
      </c>
      <c r="Q15" s="350">
        <v>336</v>
      </c>
      <c r="R15" s="350">
        <f>317+60+26</f>
        <v>403</v>
      </c>
      <c r="S15" s="350">
        <v>455</v>
      </c>
      <c r="T15" s="350">
        <v>423</v>
      </c>
      <c r="U15" s="350">
        <v>472</v>
      </c>
      <c r="V15" s="350">
        <v>501</v>
      </c>
      <c r="W15" s="350">
        <v>633</v>
      </c>
      <c r="X15" s="350">
        <v>373</v>
      </c>
      <c r="Y15" s="350">
        <v>320</v>
      </c>
      <c r="Z15" s="350">
        <v>341</v>
      </c>
      <c r="AA15" s="350">
        <v>376</v>
      </c>
      <c r="AB15" s="350">
        <v>487</v>
      </c>
      <c r="AC15" s="350">
        <v>378</v>
      </c>
      <c r="AD15" s="350">
        <v>336</v>
      </c>
      <c r="AE15" s="350">
        <v>475</v>
      </c>
      <c r="AF15" s="350">
        <v>542</v>
      </c>
      <c r="AG15" s="350">
        <v>514</v>
      </c>
      <c r="AH15" s="350">
        <v>537</v>
      </c>
      <c r="AI15" s="350">
        <v>524</v>
      </c>
      <c r="AJ15" s="350">
        <v>606</v>
      </c>
      <c r="AK15" s="350">
        <v>793</v>
      </c>
      <c r="AL15" s="350">
        <v>629</v>
      </c>
      <c r="AM15" s="350">
        <v>583</v>
      </c>
      <c r="AN15" s="350">
        <v>642</v>
      </c>
      <c r="AO15" s="350">
        <v>759</v>
      </c>
      <c r="AP15" s="350">
        <v>792</v>
      </c>
      <c r="AQ15" s="350">
        <v>848</v>
      </c>
      <c r="AR15" s="350">
        <v>230</v>
      </c>
      <c r="AS15" s="350">
        <v>832</v>
      </c>
      <c r="AT15" s="350">
        <v>892</v>
      </c>
      <c r="AU15" s="350">
        <v>713</v>
      </c>
      <c r="AV15" s="350">
        <v>611</v>
      </c>
      <c r="AW15" s="350">
        <v>652</v>
      </c>
      <c r="AX15" s="350">
        <v>521</v>
      </c>
      <c r="AY15" s="350">
        <v>476</v>
      </c>
      <c r="AZ15" s="350">
        <v>422</v>
      </c>
      <c r="BA15" s="350">
        <v>316</v>
      </c>
      <c r="BB15" s="350">
        <v>252</v>
      </c>
      <c r="BC15" s="350">
        <v>191</v>
      </c>
      <c r="BD15" s="350">
        <v>175</v>
      </c>
      <c r="BE15" s="350">
        <v>142</v>
      </c>
      <c r="BF15" s="350">
        <v>113</v>
      </c>
      <c r="BG15" s="350">
        <v>107</v>
      </c>
      <c r="BJ15" s="325"/>
    </row>
    <row r="16" spans="1:62" ht="19.5" customHeight="1">
      <c r="A16" s="356" t="s">
        <v>497</v>
      </c>
      <c r="B16" s="368">
        <v>5310</v>
      </c>
      <c r="C16" s="368">
        <v>5043</v>
      </c>
      <c r="D16" s="368">
        <v>4544</v>
      </c>
      <c r="E16" s="368">
        <v>4987</v>
      </c>
      <c r="F16" s="368">
        <v>3723</v>
      </c>
      <c r="G16" s="368">
        <v>4116</v>
      </c>
      <c r="H16" s="368">
        <v>4097</v>
      </c>
      <c r="I16" s="368">
        <v>4486</v>
      </c>
      <c r="J16" s="355">
        <v>4348</v>
      </c>
      <c r="K16" s="355">
        <v>4415</v>
      </c>
      <c r="L16" s="355">
        <v>4667</v>
      </c>
      <c r="M16" s="355">
        <v>4506</v>
      </c>
      <c r="N16" s="355">
        <v>3654</v>
      </c>
      <c r="O16" s="355">
        <f>3227+1105+712</f>
        <v>5044</v>
      </c>
      <c r="P16" s="355">
        <v>5012</v>
      </c>
      <c r="Q16" s="355">
        <v>6221</v>
      </c>
      <c r="R16" s="355">
        <f>3457+1526+798</f>
        <v>5781</v>
      </c>
      <c r="S16" s="355">
        <v>5386</v>
      </c>
      <c r="T16" s="355">
        <v>4697</v>
      </c>
      <c r="U16" s="355">
        <v>4647</v>
      </c>
      <c r="V16" s="355">
        <v>3958</v>
      </c>
      <c r="W16" s="355">
        <v>4459</v>
      </c>
      <c r="X16" s="355">
        <v>4513</v>
      </c>
      <c r="Y16" s="355">
        <v>3970</v>
      </c>
      <c r="Z16" s="355">
        <v>6328</v>
      </c>
      <c r="AA16" s="355">
        <v>7151</v>
      </c>
      <c r="AB16" s="355">
        <v>8164</v>
      </c>
      <c r="AC16" s="355">
        <v>7071</v>
      </c>
      <c r="AD16" s="355">
        <v>5365</v>
      </c>
      <c r="AE16" s="355">
        <v>4898</v>
      </c>
      <c r="AF16" s="355">
        <v>6327</v>
      </c>
      <c r="AG16" s="355">
        <v>4628</v>
      </c>
      <c r="AH16" s="355">
        <v>4298</v>
      </c>
      <c r="AI16" s="355">
        <v>4075</v>
      </c>
      <c r="AJ16" s="355">
        <v>4614</v>
      </c>
      <c r="AK16" s="355">
        <v>6228</v>
      </c>
      <c r="AL16" s="355">
        <v>6461</v>
      </c>
      <c r="AM16" s="355">
        <v>7188</v>
      </c>
      <c r="AN16" s="355">
        <v>6716</v>
      </c>
      <c r="AO16" s="355">
        <v>5930</v>
      </c>
      <c r="AP16" s="355">
        <v>6352</v>
      </c>
      <c r="AQ16" s="355">
        <v>6137</v>
      </c>
      <c r="AR16" s="355">
        <v>5233</v>
      </c>
      <c r="AS16" s="355">
        <v>6312</v>
      </c>
      <c r="AT16" s="355">
        <v>6199</v>
      </c>
      <c r="AU16" s="355">
        <v>5292</v>
      </c>
      <c r="AV16" s="355">
        <v>5533</v>
      </c>
      <c r="AW16" s="355">
        <v>7544</v>
      </c>
      <c r="AX16" s="355">
        <v>7380</v>
      </c>
      <c r="AY16" s="355">
        <v>5971</v>
      </c>
      <c r="AZ16" s="355">
        <v>6062</v>
      </c>
      <c r="BA16" s="355">
        <v>4047</v>
      </c>
      <c r="BB16" s="355">
        <v>3255</v>
      </c>
      <c r="BC16" s="355">
        <v>2412</v>
      </c>
      <c r="BD16" s="355">
        <v>2299</v>
      </c>
      <c r="BE16" s="355">
        <v>4047</v>
      </c>
      <c r="BF16" s="355">
        <v>1716</v>
      </c>
      <c r="BG16" s="355">
        <v>2099</v>
      </c>
      <c r="BJ16" s="325"/>
    </row>
    <row r="17" spans="1:62" s="362" customFormat="1" ht="13.8" customHeight="1">
      <c r="A17" s="367" t="s">
        <v>496</v>
      </c>
      <c r="B17" s="366">
        <v>11443</v>
      </c>
      <c r="C17" s="366">
        <v>11020</v>
      </c>
      <c r="D17" s="366">
        <v>10103</v>
      </c>
      <c r="E17" s="366">
        <v>11290</v>
      </c>
      <c r="F17" s="366">
        <v>9318</v>
      </c>
      <c r="G17" s="366">
        <v>9643</v>
      </c>
      <c r="H17" s="366">
        <v>9555</v>
      </c>
      <c r="I17" s="366">
        <v>8828</v>
      </c>
      <c r="J17" s="364">
        <v>12403</v>
      </c>
      <c r="K17" s="364">
        <v>11480</v>
      </c>
      <c r="L17" s="364">
        <v>10318</v>
      </c>
      <c r="M17" s="364">
        <v>9559</v>
      </c>
      <c r="N17" s="364">
        <v>9482</v>
      </c>
      <c r="O17" s="364">
        <v>10452</v>
      </c>
      <c r="P17" s="364">
        <v>10069</v>
      </c>
      <c r="Q17" s="364">
        <v>12626</v>
      </c>
      <c r="R17" s="364">
        <v>11552</v>
      </c>
      <c r="S17" s="364">
        <v>11148</v>
      </c>
      <c r="T17" s="364">
        <v>9538</v>
      </c>
      <c r="U17" s="364">
        <v>9737</v>
      </c>
      <c r="V17" s="364">
        <v>8392</v>
      </c>
      <c r="W17" s="364">
        <v>4514</v>
      </c>
      <c r="X17" s="365" t="s">
        <v>51</v>
      </c>
      <c r="Y17" s="365" t="s">
        <v>51</v>
      </c>
      <c r="Z17" s="365">
        <v>19724</v>
      </c>
      <c r="AA17" s="365">
        <v>20062</v>
      </c>
      <c r="AB17" s="365">
        <v>26007</v>
      </c>
      <c r="AC17" s="365">
        <v>22528</v>
      </c>
      <c r="AD17" s="364">
        <v>20911</v>
      </c>
      <c r="AE17" s="364">
        <v>16810</v>
      </c>
      <c r="AF17" s="364">
        <v>18296</v>
      </c>
      <c r="AG17" s="364">
        <v>13688</v>
      </c>
      <c r="AH17" s="364">
        <v>11673</v>
      </c>
      <c r="AI17" s="364">
        <v>10845</v>
      </c>
      <c r="AJ17" s="364">
        <v>11078</v>
      </c>
      <c r="AK17" s="364">
        <v>14517</v>
      </c>
      <c r="AL17" s="364">
        <v>14219</v>
      </c>
      <c r="AM17" s="364">
        <v>16123</v>
      </c>
      <c r="AN17" s="364">
        <v>16651</v>
      </c>
      <c r="AO17" s="364">
        <v>16899</v>
      </c>
      <c r="AP17" s="364">
        <v>18764</v>
      </c>
      <c r="AQ17" s="364">
        <v>18155</v>
      </c>
      <c r="AR17" s="364">
        <v>16495</v>
      </c>
      <c r="AS17" s="364">
        <v>19012</v>
      </c>
      <c r="AT17" s="364">
        <v>19649</v>
      </c>
      <c r="AU17" s="364">
        <v>17311</v>
      </c>
      <c r="AV17" s="364">
        <v>17207</v>
      </c>
      <c r="AW17" s="364">
        <v>20204</v>
      </c>
      <c r="AX17" s="364">
        <v>20628</v>
      </c>
      <c r="AY17" s="364">
        <v>17972</v>
      </c>
      <c r="AZ17" s="364">
        <v>19255</v>
      </c>
      <c r="BA17" s="364">
        <v>14192</v>
      </c>
      <c r="BB17" s="364">
        <v>11000</v>
      </c>
      <c r="BC17" s="364">
        <v>8697</v>
      </c>
      <c r="BD17" s="364">
        <v>6894</v>
      </c>
      <c r="BE17" s="364">
        <v>5773</v>
      </c>
      <c r="BF17" s="364">
        <v>6221</v>
      </c>
      <c r="BG17" s="364">
        <v>7207</v>
      </c>
      <c r="BH17" s="363"/>
      <c r="BI17" s="363"/>
      <c r="BJ17" s="363"/>
    </row>
    <row r="18" spans="1:62" s="357" customFormat="1" ht="19.5" customHeight="1">
      <c r="A18" s="361" t="s">
        <v>495</v>
      </c>
      <c r="B18" s="360">
        <v>48854</v>
      </c>
      <c r="C18" s="360">
        <v>20362</v>
      </c>
      <c r="D18" s="359" t="s">
        <v>51</v>
      </c>
      <c r="E18" s="359" t="s">
        <v>51</v>
      </c>
      <c r="F18" s="359" t="s">
        <v>51</v>
      </c>
      <c r="G18" s="359" t="s">
        <v>51</v>
      </c>
      <c r="H18" s="359" t="s">
        <v>51</v>
      </c>
      <c r="I18" s="359" t="s">
        <v>51</v>
      </c>
      <c r="J18" s="359" t="s">
        <v>51</v>
      </c>
      <c r="K18" s="359" t="s">
        <v>51</v>
      </c>
      <c r="L18" s="359" t="s">
        <v>51</v>
      </c>
      <c r="M18" s="359" t="s">
        <v>51</v>
      </c>
      <c r="N18" s="359" t="s">
        <v>51</v>
      </c>
      <c r="O18" s="359" t="s">
        <v>51</v>
      </c>
      <c r="P18" s="359" t="s">
        <v>51</v>
      </c>
      <c r="Q18" s="359" t="s">
        <v>51</v>
      </c>
      <c r="R18" s="359" t="s">
        <v>51</v>
      </c>
      <c r="S18" s="359" t="s">
        <v>51</v>
      </c>
      <c r="T18" s="359" t="s">
        <v>51</v>
      </c>
      <c r="U18" s="359" t="s">
        <v>51</v>
      </c>
      <c r="V18" s="359" t="s">
        <v>51</v>
      </c>
      <c r="W18" s="359" t="s">
        <v>51</v>
      </c>
      <c r="X18" s="359" t="s">
        <v>51</v>
      </c>
      <c r="Y18" s="359" t="s">
        <v>51</v>
      </c>
      <c r="Z18" s="359" t="s">
        <v>51</v>
      </c>
      <c r="AA18" s="359" t="s">
        <v>51</v>
      </c>
      <c r="AB18" s="359" t="s">
        <v>51</v>
      </c>
      <c r="AC18" s="359" t="s">
        <v>51</v>
      </c>
      <c r="AD18" s="359" t="s">
        <v>51</v>
      </c>
      <c r="AE18" s="359" t="s">
        <v>51</v>
      </c>
      <c r="AF18" s="359" t="s">
        <v>51</v>
      </c>
      <c r="AG18" s="359" t="s">
        <v>51</v>
      </c>
      <c r="AH18" s="359" t="s">
        <v>51</v>
      </c>
      <c r="AI18" s="359" t="s">
        <v>51</v>
      </c>
      <c r="AJ18" s="359" t="s">
        <v>51</v>
      </c>
      <c r="AK18" s="359" t="s">
        <v>51</v>
      </c>
      <c r="AL18" s="359" t="s">
        <v>51</v>
      </c>
      <c r="AM18" s="359" t="s">
        <v>51</v>
      </c>
      <c r="AN18" s="359" t="s">
        <v>51</v>
      </c>
      <c r="AO18" s="359" t="s">
        <v>51</v>
      </c>
      <c r="AP18" s="359" t="s">
        <v>51</v>
      </c>
      <c r="AQ18" s="359" t="s">
        <v>51</v>
      </c>
      <c r="AR18" s="359" t="s">
        <v>51</v>
      </c>
      <c r="AS18" s="359" t="s">
        <v>51</v>
      </c>
      <c r="AT18" s="359" t="s">
        <v>51</v>
      </c>
      <c r="AU18" s="359" t="s">
        <v>51</v>
      </c>
      <c r="AV18" s="359" t="s">
        <v>51</v>
      </c>
      <c r="AW18" s="359" t="s">
        <v>51</v>
      </c>
      <c r="AX18" s="359" t="s">
        <v>51</v>
      </c>
      <c r="AY18" s="359" t="s">
        <v>51</v>
      </c>
      <c r="AZ18" s="359" t="s">
        <v>51</v>
      </c>
      <c r="BA18" s="359" t="s">
        <v>51</v>
      </c>
      <c r="BB18" s="359" t="s">
        <v>51</v>
      </c>
      <c r="BC18" s="359" t="s">
        <v>51</v>
      </c>
      <c r="BD18" s="359" t="s">
        <v>51</v>
      </c>
      <c r="BE18" s="359" t="s">
        <v>51</v>
      </c>
      <c r="BF18" s="359" t="s">
        <v>51</v>
      </c>
      <c r="BG18" s="359" t="s">
        <v>51</v>
      </c>
      <c r="BH18" s="358"/>
      <c r="BI18" s="358"/>
      <c r="BJ18" s="358"/>
    </row>
    <row r="19" spans="1:62" ht="23.25" customHeight="1">
      <c r="A19" s="356" t="s">
        <v>1</v>
      </c>
      <c r="B19" s="355">
        <f t="shared" ref="B19:AG19" si="2">SUM(B20:B29)</f>
        <v>11931</v>
      </c>
      <c r="C19" s="355">
        <f t="shared" si="2"/>
        <v>11965</v>
      </c>
      <c r="D19" s="355">
        <f t="shared" si="2"/>
        <v>12442</v>
      </c>
      <c r="E19" s="355">
        <f t="shared" si="2"/>
        <v>13971</v>
      </c>
      <c r="F19" s="355">
        <f t="shared" si="2"/>
        <v>12018</v>
      </c>
      <c r="G19" s="355">
        <f t="shared" si="2"/>
        <v>12701</v>
      </c>
      <c r="H19" s="355">
        <f t="shared" si="2"/>
        <v>12798</v>
      </c>
      <c r="I19" s="355">
        <f t="shared" si="2"/>
        <v>11741</v>
      </c>
      <c r="J19" s="355">
        <f t="shared" si="2"/>
        <v>14378</v>
      </c>
      <c r="K19" s="355">
        <f t="shared" si="2"/>
        <v>13730</v>
      </c>
      <c r="L19" s="355">
        <f t="shared" si="2"/>
        <v>13332</v>
      </c>
      <c r="M19" s="355">
        <f t="shared" si="2"/>
        <v>12535</v>
      </c>
      <c r="N19" s="355">
        <f t="shared" si="2"/>
        <v>13218</v>
      </c>
      <c r="O19" s="355">
        <f t="shared" si="2"/>
        <v>14656</v>
      </c>
      <c r="P19" s="355">
        <f t="shared" si="2"/>
        <v>13211</v>
      </c>
      <c r="Q19" s="355">
        <f t="shared" si="2"/>
        <v>16172</v>
      </c>
      <c r="R19" s="355">
        <f t="shared" si="2"/>
        <v>18102</v>
      </c>
      <c r="S19" s="355">
        <f t="shared" si="2"/>
        <v>19164</v>
      </c>
      <c r="T19" s="355">
        <f t="shared" si="2"/>
        <v>17001</v>
      </c>
      <c r="U19" s="355">
        <f t="shared" si="2"/>
        <v>20025</v>
      </c>
      <c r="V19" s="355">
        <f t="shared" si="2"/>
        <v>16224</v>
      </c>
      <c r="W19" s="355">
        <f t="shared" si="2"/>
        <v>17626</v>
      </c>
      <c r="X19" s="355">
        <f t="shared" si="2"/>
        <v>17144</v>
      </c>
      <c r="Y19" s="355">
        <f t="shared" si="2"/>
        <v>16448</v>
      </c>
      <c r="Z19" s="355">
        <f t="shared" si="2"/>
        <v>23906</v>
      </c>
      <c r="AA19" s="355">
        <f t="shared" si="2"/>
        <v>27543</v>
      </c>
      <c r="AB19" s="355">
        <f t="shared" si="2"/>
        <v>31882</v>
      </c>
      <c r="AC19" s="355">
        <f t="shared" si="2"/>
        <v>27113</v>
      </c>
      <c r="AD19" s="355">
        <f t="shared" si="2"/>
        <v>23078</v>
      </c>
      <c r="AE19" s="355">
        <f t="shared" si="2"/>
        <v>21317</v>
      </c>
      <c r="AF19" s="355">
        <f t="shared" si="2"/>
        <v>21878</v>
      </c>
      <c r="AG19" s="355">
        <f t="shared" si="2"/>
        <v>16470</v>
      </c>
      <c r="AH19" s="355">
        <f t="shared" ref="AH19:BM19" si="3">SUM(AH20:AH29)</f>
        <v>16432</v>
      </c>
      <c r="AI19" s="355">
        <f t="shared" si="3"/>
        <v>15438</v>
      </c>
      <c r="AJ19" s="355">
        <f t="shared" si="3"/>
        <v>15702</v>
      </c>
      <c r="AK19" s="355">
        <f t="shared" si="3"/>
        <v>19466</v>
      </c>
      <c r="AL19" s="355">
        <f t="shared" si="3"/>
        <v>18498</v>
      </c>
      <c r="AM19" s="355">
        <f t="shared" si="3"/>
        <v>17280</v>
      </c>
      <c r="AN19" s="355">
        <f t="shared" si="3"/>
        <v>17895</v>
      </c>
      <c r="AO19" s="355">
        <f t="shared" si="3"/>
        <v>16418</v>
      </c>
      <c r="AP19" s="355">
        <f t="shared" si="3"/>
        <v>16066</v>
      </c>
      <c r="AQ19" s="355">
        <f t="shared" si="3"/>
        <v>15069</v>
      </c>
      <c r="AR19" s="355">
        <f t="shared" si="3"/>
        <v>12491</v>
      </c>
      <c r="AS19" s="355">
        <f t="shared" si="3"/>
        <v>12210</v>
      </c>
      <c r="AT19" s="355">
        <f t="shared" si="3"/>
        <v>15857</v>
      </c>
      <c r="AU19" s="355">
        <f t="shared" si="3"/>
        <v>13710</v>
      </c>
      <c r="AV19" s="355">
        <f t="shared" si="3"/>
        <v>15193</v>
      </c>
      <c r="AW19" s="355">
        <f t="shared" si="3"/>
        <v>20002</v>
      </c>
      <c r="AX19" s="355">
        <f t="shared" si="3"/>
        <v>21608</v>
      </c>
      <c r="AY19" s="355">
        <f t="shared" si="3"/>
        <v>19425</v>
      </c>
      <c r="AZ19" s="355">
        <f t="shared" si="3"/>
        <v>17952</v>
      </c>
      <c r="BA19" s="355">
        <f t="shared" si="3"/>
        <v>12446</v>
      </c>
      <c r="BB19" s="355">
        <f t="shared" si="3"/>
        <v>9484</v>
      </c>
      <c r="BC19" s="355">
        <f t="shared" si="3"/>
        <v>8088</v>
      </c>
      <c r="BD19" s="355">
        <f t="shared" si="3"/>
        <v>6577</v>
      </c>
      <c r="BE19" s="355">
        <f t="shared" si="3"/>
        <v>6823</v>
      </c>
      <c r="BF19" s="355">
        <f t="shared" si="3"/>
        <v>6132</v>
      </c>
      <c r="BG19" s="355">
        <f t="shared" si="3"/>
        <v>7524</v>
      </c>
      <c r="BJ19" s="325"/>
    </row>
    <row r="20" spans="1:62">
      <c r="A20" s="352" t="s">
        <v>454</v>
      </c>
      <c r="B20" s="351">
        <v>6398</v>
      </c>
      <c r="C20" s="351">
        <v>5856</v>
      </c>
      <c r="D20" s="351">
        <v>6366</v>
      </c>
      <c r="E20" s="351">
        <v>7216</v>
      </c>
      <c r="F20" s="351">
        <v>6316</v>
      </c>
      <c r="G20" s="351">
        <v>6662</v>
      </c>
      <c r="H20" s="351">
        <v>6499</v>
      </c>
      <c r="I20" s="351">
        <v>5744</v>
      </c>
      <c r="J20" s="350">
        <v>6352</v>
      </c>
      <c r="K20" s="350">
        <v>5830</v>
      </c>
      <c r="L20" s="350">
        <v>5980</v>
      </c>
      <c r="M20" s="350">
        <v>5555</v>
      </c>
      <c r="N20" s="350">
        <v>5651</v>
      </c>
      <c r="O20" s="350">
        <v>6126</v>
      </c>
      <c r="P20" s="350">
        <v>6064</v>
      </c>
      <c r="Q20" s="350">
        <v>7733</v>
      </c>
      <c r="R20" s="350">
        <f>8023+60</f>
        <v>8083</v>
      </c>
      <c r="S20" s="350">
        <v>8894</v>
      </c>
      <c r="T20" s="350">
        <v>8197</v>
      </c>
      <c r="U20" s="350">
        <v>8809</v>
      </c>
      <c r="V20" s="350">
        <v>7439</v>
      </c>
      <c r="W20" s="350">
        <v>8024</v>
      </c>
      <c r="X20" s="350">
        <v>11636</v>
      </c>
      <c r="Y20" s="350">
        <v>12313</v>
      </c>
      <c r="Z20" s="350">
        <v>18401</v>
      </c>
      <c r="AA20" s="350">
        <v>20532</v>
      </c>
      <c r="AB20" s="350">
        <v>24299</v>
      </c>
      <c r="AC20" s="350">
        <v>19861</v>
      </c>
      <c r="AD20" s="350">
        <v>15923</v>
      </c>
      <c r="AE20" s="350">
        <v>14907</v>
      </c>
      <c r="AF20" s="350">
        <v>15089</v>
      </c>
      <c r="AG20" s="350">
        <v>10998</v>
      </c>
      <c r="AH20" s="350">
        <v>10559</v>
      </c>
      <c r="AI20" s="350">
        <v>10719</v>
      </c>
      <c r="AJ20" s="350">
        <v>11676</v>
      </c>
      <c r="AK20" s="350">
        <v>15622</v>
      </c>
      <c r="AL20" s="350">
        <v>13673</v>
      </c>
      <c r="AM20" s="350">
        <v>11640</v>
      </c>
      <c r="AN20" s="350">
        <v>9697</v>
      </c>
      <c r="AO20" s="350">
        <v>8791</v>
      </c>
      <c r="AP20" s="350">
        <v>9121</v>
      </c>
      <c r="AQ20" s="350">
        <v>8501</v>
      </c>
      <c r="AR20" s="350">
        <v>6930</v>
      </c>
      <c r="AS20" s="350">
        <v>6618</v>
      </c>
      <c r="AT20" s="350">
        <v>8355</v>
      </c>
      <c r="AU20" s="350">
        <v>8138</v>
      </c>
      <c r="AV20" s="350">
        <v>8400</v>
      </c>
      <c r="AW20" s="350">
        <v>13118</v>
      </c>
      <c r="AX20" s="350">
        <v>12816</v>
      </c>
      <c r="AY20" s="350">
        <v>10977</v>
      </c>
      <c r="AZ20" s="350">
        <v>7910</v>
      </c>
      <c r="BA20" s="350">
        <v>5336</v>
      </c>
      <c r="BB20" s="350">
        <v>5033</v>
      </c>
      <c r="BC20" s="350">
        <v>4216</v>
      </c>
      <c r="BD20" s="350">
        <v>3557</v>
      </c>
      <c r="BE20" s="350">
        <v>3414</v>
      </c>
      <c r="BF20" s="350">
        <v>3714</v>
      </c>
      <c r="BG20" s="350">
        <v>4921</v>
      </c>
      <c r="BJ20" s="325"/>
    </row>
    <row r="21" spans="1:62">
      <c r="A21" s="352" t="s">
        <v>494</v>
      </c>
      <c r="B21" s="351">
        <v>249</v>
      </c>
      <c r="C21" s="351">
        <v>582</v>
      </c>
      <c r="D21" s="351">
        <v>708</v>
      </c>
      <c r="E21" s="351">
        <v>975</v>
      </c>
      <c r="F21" s="351">
        <v>1067</v>
      </c>
      <c r="G21" s="351">
        <v>1106</v>
      </c>
      <c r="H21" s="351">
        <v>1238</v>
      </c>
      <c r="I21" s="351">
        <v>1181</v>
      </c>
      <c r="J21" s="350">
        <v>1224</v>
      </c>
      <c r="K21" s="350">
        <v>1010</v>
      </c>
      <c r="L21" s="350">
        <v>779</v>
      </c>
      <c r="M21" s="350">
        <v>802</v>
      </c>
      <c r="N21" s="350">
        <v>819</v>
      </c>
      <c r="O21" s="350">
        <v>893</v>
      </c>
      <c r="P21" s="350">
        <v>856</v>
      </c>
      <c r="Q21" s="350">
        <v>862</v>
      </c>
      <c r="R21" s="350">
        <v>790</v>
      </c>
      <c r="S21" s="354" t="s">
        <v>375</v>
      </c>
      <c r="T21" s="354" t="s">
        <v>375</v>
      </c>
      <c r="U21" s="354" t="s">
        <v>375</v>
      </c>
      <c r="V21" s="354" t="s">
        <v>375</v>
      </c>
      <c r="W21" s="354" t="s">
        <v>375</v>
      </c>
      <c r="X21" s="354" t="s">
        <v>375</v>
      </c>
      <c r="Y21" s="354" t="s">
        <v>375</v>
      </c>
      <c r="Z21" s="354" t="s">
        <v>375</v>
      </c>
      <c r="AA21" s="354" t="s">
        <v>375</v>
      </c>
      <c r="AB21" s="354" t="s">
        <v>375</v>
      </c>
      <c r="AC21" s="354" t="s">
        <v>375</v>
      </c>
      <c r="AD21" s="354" t="s">
        <v>375</v>
      </c>
      <c r="AE21" s="354" t="s">
        <v>375</v>
      </c>
      <c r="AF21" s="354" t="s">
        <v>375</v>
      </c>
      <c r="AG21" s="354" t="s">
        <v>375</v>
      </c>
      <c r="AH21" s="354" t="s">
        <v>375</v>
      </c>
      <c r="AI21" s="354" t="s">
        <v>375</v>
      </c>
      <c r="AJ21" s="354" t="s">
        <v>375</v>
      </c>
      <c r="AK21" s="354" t="s">
        <v>375</v>
      </c>
      <c r="AL21" s="350">
        <v>1186</v>
      </c>
      <c r="AM21" s="350">
        <v>1179</v>
      </c>
      <c r="AN21" s="350">
        <v>1109</v>
      </c>
      <c r="AO21" s="350">
        <v>1391</v>
      </c>
      <c r="AP21" s="350">
        <v>1645</v>
      </c>
      <c r="AQ21" s="350">
        <v>2382</v>
      </c>
      <c r="AR21" s="350">
        <v>2164</v>
      </c>
      <c r="AS21" s="350">
        <v>1733</v>
      </c>
      <c r="AT21" s="350">
        <v>1863</v>
      </c>
      <c r="AU21" s="350">
        <v>2004</v>
      </c>
      <c r="AV21" s="350">
        <v>3557</v>
      </c>
      <c r="AW21" s="350">
        <v>1952</v>
      </c>
      <c r="AX21" s="350">
        <v>2106</v>
      </c>
      <c r="AY21" s="350">
        <v>1881</v>
      </c>
      <c r="AZ21" s="350">
        <v>1799</v>
      </c>
      <c r="BA21" s="350">
        <v>1291</v>
      </c>
      <c r="BB21" s="350">
        <v>1227</v>
      </c>
      <c r="BC21" s="350">
        <v>1368</v>
      </c>
      <c r="BD21" s="350">
        <v>1470</v>
      </c>
      <c r="BE21" s="350">
        <v>1508</v>
      </c>
      <c r="BF21" s="350">
        <v>787</v>
      </c>
      <c r="BG21" s="350">
        <v>1250</v>
      </c>
      <c r="BJ21" s="325"/>
    </row>
    <row r="22" spans="1:62">
      <c r="A22" s="352" t="s">
        <v>493</v>
      </c>
      <c r="B22" s="351">
        <v>2468</v>
      </c>
      <c r="C22" s="351">
        <v>2602</v>
      </c>
      <c r="D22" s="351">
        <v>2675</v>
      </c>
      <c r="E22" s="351">
        <v>2912</v>
      </c>
      <c r="F22" s="351">
        <v>2472</v>
      </c>
      <c r="G22" s="351">
        <v>2681</v>
      </c>
      <c r="H22" s="351">
        <v>2719</v>
      </c>
      <c r="I22" s="351">
        <v>2465</v>
      </c>
      <c r="J22" s="350">
        <v>3427</v>
      </c>
      <c r="K22" s="350">
        <v>3328</v>
      </c>
      <c r="L22" s="350">
        <v>3326</v>
      </c>
      <c r="M22" s="350">
        <v>3307</v>
      </c>
      <c r="N22" s="350">
        <v>3628</v>
      </c>
      <c r="O22" s="350">
        <v>4622</v>
      </c>
      <c r="P22" s="350">
        <v>3415</v>
      </c>
      <c r="Q22" s="350">
        <v>3743</v>
      </c>
      <c r="R22" s="350">
        <f>4+4+3781</f>
        <v>3789</v>
      </c>
      <c r="S22" s="350">
        <v>4210</v>
      </c>
      <c r="T22" s="350">
        <v>3903</v>
      </c>
      <c r="U22" s="350">
        <v>3963</v>
      </c>
      <c r="V22" s="350">
        <v>3255</v>
      </c>
      <c r="W22" s="350">
        <v>3915</v>
      </c>
      <c r="X22" s="353">
        <v>520</v>
      </c>
      <c r="Y22" s="353" t="s">
        <v>51</v>
      </c>
      <c r="Z22" s="353" t="s">
        <v>51</v>
      </c>
      <c r="AA22" s="353" t="s">
        <v>51</v>
      </c>
      <c r="AB22" s="353" t="s">
        <v>51</v>
      </c>
      <c r="AC22" s="353" t="s">
        <v>51</v>
      </c>
      <c r="AD22" s="353" t="s">
        <v>6</v>
      </c>
      <c r="AE22" s="353" t="s">
        <v>6</v>
      </c>
      <c r="AF22" s="353" t="s">
        <v>6</v>
      </c>
      <c r="AG22" s="353" t="s">
        <v>6</v>
      </c>
      <c r="AH22" s="353" t="s">
        <v>6</v>
      </c>
      <c r="AI22" s="353" t="s">
        <v>6</v>
      </c>
      <c r="AJ22" s="353" t="s">
        <v>6</v>
      </c>
      <c r="AK22" s="353" t="s">
        <v>6</v>
      </c>
      <c r="AL22" s="353" t="s">
        <v>6</v>
      </c>
      <c r="AM22" s="353" t="s">
        <v>6</v>
      </c>
      <c r="AN22" s="353" t="s">
        <v>6</v>
      </c>
      <c r="AO22" s="353" t="s">
        <v>6</v>
      </c>
      <c r="AP22" s="353" t="s">
        <v>6</v>
      </c>
      <c r="AQ22" s="353" t="s">
        <v>6</v>
      </c>
      <c r="AR22" s="353" t="s">
        <v>6</v>
      </c>
      <c r="AS22" s="353" t="s">
        <v>6</v>
      </c>
      <c r="AT22" s="353" t="s">
        <v>6</v>
      </c>
      <c r="AU22" s="353" t="s">
        <v>6</v>
      </c>
      <c r="AV22" s="353" t="s">
        <v>6</v>
      </c>
      <c r="AW22" s="353" t="s">
        <v>6</v>
      </c>
      <c r="AX22" s="353" t="s">
        <v>6</v>
      </c>
      <c r="AY22" s="353" t="s">
        <v>6</v>
      </c>
      <c r="AZ22" s="353" t="s">
        <v>6</v>
      </c>
      <c r="BA22" s="353" t="s">
        <v>6</v>
      </c>
      <c r="BB22" s="353" t="s">
        <v>6</v>
      </c>
      <c r="BC22" s="353" t="s">
        <v>6</v>
      </c>
      <c r="BD22" s="353" t="s">
        <v>6</v>
      </c>
      <c r="BE22" s="353" t="s">
        <v>6</v>
      </c>
      <c r="BF22" s="353" t="s">
        <v>6</v>
      </c>
      <c r="BG22" s="353" t="s">
        <v>6</v>
      </c>
      <c r="BJ22" s="325"/>
    </row>
    <row r="23" spans="1:62">
      <c r="A23" s="352" t="s">
        <v>492</v>
      </c>
      <c r="B23" s="351">
        <v>171</v>
      </c>
      <c r="C23" s="351">
        <v>142</v>
      </c>
      <c r="D23" s="351">
        <v>187</v>
      </c>
      <c r="E23" s="351">
        <v>206</v>
      </c>
      <c r="F23" s="351">
        <v>147</v>
      </c>
      <c r="G23" s="351">
        <v>227</v>
      </c>
      <c r="H23" s="351">
        <v>251</v>
      </c>
      <c r="I23" s="351">
        <v>271</v>
      </c>
      <c r="J23" s="350">
        <v>688</v>
      </c>
      <c r="K23" s="350">
        <v>895</v>
      </c>
      <c r="L23" s="350">
        <v>505</v>
      </c>
      <c r="M23" s="350">
        <v>98</v>
      </c>
      <c r="N23" s="350">
        <v>1</v>
      </c>
      <c r="O23" s="353" t="s">
        <v>6</v>
      </c>
      <c r="P23" s="353" t="s">
        <v>6</v>
      </c>
      <c r="Q23" s="353" t="s">
        <v>6</v>
      </c>
      <c r="R23" s="353" t="s">
        <v>6</v>
      </c>
      <c r="S23" s="353" t="s">
        <v>6</v>
      </c>
      <c r="T23" s="353" t="s">
        <v>6</v>
      </c>
      <c r="U23" s="353" t="s">
        <v>6</v>
      </c>
      <c r="V23" s="353" t="s">
        <v>6</v>
      </c>
      <c r="W23" s="353" t="s">
        <v>6</v>
      </c>
      <c r="X23" s="353" t="s">
        <v>6</v>
      </c>
      <c r="Y23" s="353" t="s">
        <v>6</v>
      </c>
      <c r="Z23" s="353" t="s">
        <v>6</v>
      </c>
      <c r="AA23" s="353" t="s">
        <v>6</v>
      </c>
      <c r="AB23" s="353" t="s">
        <v>6</v>
      </c>
      <c r="AC23" s="353" t="s">
        <v>6</v>
      </c>
      <c r="AD23" s="353" t="s">
        <v>6</v>
      </c>
      <c r="AE23" s="353" t="s">
        <v>6</v>
      </c>
      <c r="AF23" s="353" t="s">
        <v>6</v>
      </c>
      <c r="AG23" s="353" t="s">
        <v>6</v>
      </c>
      <c r="AH23" s="353" t="s">
        <v>6</v>
      </c>
      <c r="AI23" s="353" t="s">
        <v>6</v>
      </c>
      <c r="AJ23" s="353" t="s">
        <v>6</v>
      </c>
      <c r="AK23" s="353" t="s">
        <v>6</v>
      </c>
      <c r="AL23" s="353" t="s">
        <v>6</v>
      </c>
      <c r="AM23" s="353" t="s">
        <v>6</v>
      </c>
      <c r="AN23" s="353" t="s">
        <v>6</v>
      </c>
      <c r="AO23" s="353" t="s">
        <v>6</v>
      </c>
      <c r="AP23" s="353" t="s">
        <v>6</v>
      </c>
      <c r="AQ23" s="353" t="s">
        <v>6</v>
      </c>
      <c r="AR23" s="353" t="s">
        <v>6</v>
      </c>
      <c r="AS23" s="353" t="s">
        <v>6</v>
      </c>
      <c r="AT23" s="353" t="s">
        <v>6</v>
      </c>
      <c r="AU23" s="353" t="s">
        <v>6</v>
      </c>
      <c r="AV23" s="353" t="s">
        <v>6</v>
      </c>
      <c r="AW23" s="353" t="s">
        <v>6</v>
      </c>
      <c r="AX23" s="353" t="s">
        <v>6</v>
      </c>
      <c r="AY23" s="353" t="s">
        <v>6</v>
      </c>
      <c r="AZ23" s="353" t="s">
        <v>6</v>
      </c>
      <c r="BA23" s="353" t="s">
        <v>6</v>
      </c>
      <c r="BB23" s="353" t="s">
        <v>6</v>
      </c>
      <c r="BC23" s="353" t="s">
        <v>6</v>
      </c>
      <c r="BD23" s="353" t="s">
        <v>6</v>
      </c>
      <c r="BE23" s="353" t="s">
        <v>6</v>
      </c>
      <c r="BF23" s="353" t="s">
        <v>6</v>
      </c>
      <c r="BG23" s="353" t="s">
        <v>6</v>
      </c>
      <c r="BJ23" s="325"/>
    </row>
    <row r="24" spans="1:62">
      <c r="A24" s="352" t="s">
        <v>451</v>
      </c>
      <c r="B24" s="351">
        <v>372</v>
      </c>
      <c r="C24" s="351">
        <v>439</v>
      </c>
      <c r="D24" s="351">
        <v>396</v>
      </c>
      <c r="E24" s="351">
        <v>419</v>
      </c>
      <c r="F24" s="351">
        <v>246</v>
      </c>
      <c r="G24" s="351">
        <v>220</v>
      </c>
      <c r="H24" s="351">
        <v>246</v>
      </c>
      <c r="I24" s="351">
        <v>210</v>
      </c>
      <c r="J24" s="350">
        <v>268</v>
      </c>
      <c r="K24" s="350">
        <v>229</v>
      </c>
      <c r="L24" s="350">
        <v>210</v>
      </c>
      <c r="M24" s="350">
        <v>237</v>
      </c>
      <c r="N24" s="350">
        <v>243</v>
      </c>
      <c r="O24" s="350">
        <f>180+37+21</f>
        <v>238</v>
      </c>
      <c r="P24" s="350">
        <v>228</v>
      </c>
      <c r="Q24" s="350">
        <v>238</v>
      </c>
      <c r="R24" s="350">
        <f>160+37+17</f>
        <v>214</v>
      </c>
      <c r="S24" s="353">
        <v>208</v>
      </c>
      <c r="T24" s="350">
        <v>193</v>
      </c>
      <c r="U24" s="350">
        <v>286</v>
      </c>
      <c r="V24" s="350">
        <v>227</v>
      </c>
      <c r="W24" s="350">
        <v>238</v>
      </c>
      <c r="X24" s="350">
        <v>239</v>
      </c>
      <c r="Y24" s="350">
        <v>204</v>
      </c>
      <c r="Z24" s="350">
        <v>254</v>
      </c>
      <c r="AA24" s="350">
        <v>232</v>
      </c>
      <c r="AB24" s="350">
        <v>228</v>
      </c>
      <c r="AC24" s="350">
        <v>227</v>
      </c>
      <c r="AD24" s="350">
        <v>167</v>
      </c>
      <c r="AE24" s="350">
        <v>142</v>
      </c>
      <c r="AF24" s="350">
        <v>194</v>
      </c>
      <c r="AG24" s="350">
        <v>149</v>
      </c>
      <c r="AH24" s="350">
        <v>157</v>
      </c>
      <c r="AI24" s="350">
        <v>149</v>
      </c>
      <c r="AJ24" s="350">
        <v>214</v>
      </c>
      <c r="AK24" s="350">
        <v>215</v>
      </c>
      <c r="AL24" s="350">
        <v>232</v>
      </c>
      <c r="AM24" s="350">
        <v>185</v>
      </c>
      <c r="AN24" s="350">
        <v>201</v>
      </c>
      <c r="AO24" s="350">
        <v>235</v>
      </c>
      <c r="AP24" s="350">
        <v>304</v>
      </c>
      <c r="AQ24" s="350">
        <v>454</v>
      </c>
      <c r="AR24" s="350">
        <v>414</v>
      </c>
      <c r="AS24" s="350">
        <v>468</v>
      </c>
      <c r="AT24" s="350">
        <v>418</v>
      </c>
      <c r="AU24" s="350">
        <v>457</v>
      </c>
      <c r="AV24" s="350">
        <v>430</v>
      </c>
      <c r="AW24" s="350">
        <v>345</v>
      </c>
      <c r="AX24" s="350">
        <v>387</v>
      </c>
      <c r="AY24" s="350">
        <v>349</v>
      </c>
      <c r="AZ24" s="350">
        <v>498</v>
      </c>
      <c r="BA24" s="350">
        <v>378</v>
      </c>
      <c r="BB24" s="350">
        <v>389</v>
      </c>
      <c r="BC24" s="350">
        <v>500</v>
      </c>
      <c r="BD24" s="350">
        <v>407</v>
      </c>
      <c r="BE24" s="350">
        <v>309</v>
      </c>
      <c r="BF24" s="350">
        <v>191</v>
      </c>
      <c r="BG24" s="350">
        <v>260</v>
      </c>
      <c r="BJ24" s="325"/>
    </row>
    <row r="25" spans="1:62">
      <c r="A25" s="352" t="s">
        <v>450</v>
      </c>
      <c r="B25" s="351">
        <v>1353</v>
      </c>
      <c r="C25" s="351">
        <v>1256</v>
      </c>
      <c r="D25" s="351">
        <v>1160</v>
      </c>
      <c r="E25" s="351">
        <v>1228</v>
      </c>
      <c r="F25" s="351">
        <v>947</v>
      </c>
      <c r="G25" s="351">
        <v>1006</v>
      </c>
      <c r="H25" s="351">
        <v>927</v>
      </c>
      <c r="I25" s="351">
        <v>1148</v>
      </c>
      <c r="J25" s="350">
        <v>1710</v>
      </c>
      <c r="K25" s="350">
        <v>1626</v>
      </c>
      <c r="L25" s="350">
        <v>1560</v>
      </c>
      <c r="M25" s="350">
        <v>1553</v>
      </c>
      <c r="N25" s="350">
        <v>1585</v>
      </c>
      <c r="O25" s="350">
        <v>1919</v>
      </c>
      <c r="P25" s="350">
        <v>1948</v>
      </c>
      <c r="Q25" s="350">
        <v>2344</v>
      </c>
      <c r="R25" s="350">
        <f>1+7+2079</f>
        <v>2087</v>
      </c>
      <c r="S25" s="353">
        <v>2058</v>
      </c>
      <c r="T25" s="350">
        <v>1853</v>
      </c>
      <c r="U25" s="350">
        <v>1972</v>
      </c>
      <c r="V25" s="350">
        <v>1788</v>
      </c>
      <c r="W25" s="350">
        <v>2035</v>
      </c>
      <c r="X25" s="350">
        <v>2130</v>
      </c>
      <c r="Y25" s="350">
        <v>2255</v>
      </c>
      <c r="Z25" s="350">
        <v>3042</v>
      </c>
      <c r="AA25" s="350">
        <v>3508</v>
      </c>
      <c r="AB25" s="350">
        <v>3527</v>
      </c>
      <c r="AC25" s="350">
        <v>2664</v>
      </c>
      <c r="AD25" s="350">
        <v>2133</v>
      </c>
      <c r="AE25" s="350">
        <v>1716</v>
      </c>
      <c r="AF25" s="350">
        <v>1825</v>
      </c>
      <c r="AG25" s="350">
        <v>1386</v>
      </c>
      <c r="AH25" s="350">
        <v>1359</v>
      </c>
      <c r="AI25" s="350">
        <v>1283</v>
      </c>
      <c r="AJ25" s="350">
        <v>1524</v>
      </c>
      <c r="AK25" s="350">
        <v>1882</v>
      </c>
      <c r="AL25" s="350">
        <v>1861</v>
      </c>
      <c r="AM25" s="350">
        <v>1981</v>
      </c>
      <c r="AN25" s="350">
        <v>2081</v>
      </c>
      <c r="AO25" s="350">
        <v>2193</v>
      </c>
      <c r="AP25" s="350">
        <v>2404</v>
      </c>
      <c r="AQ25" s="350">
        <v>2390</v>
      </c>
      <c r="AR25" s="350">
        <v>2193</v>
      </c>
      <c r="AS25" s="350">
        <v>2416</v>
      </c>
      <c r="AT25" s="350">
        <v>2506</v>
      </c>
      <c r="AU25" s="350">
        <v>2223</v>
      </c>
      <c r="AV25" s="350">
        <v>1888</v>
      </c>
      <c r="AW25" s="350">
        <v>2607</v>
      </c>
      <c r="AX25" s="350">
        <v>3604</v>
      </c>
      <c r="AY25" s="350">
        <v>3546</v>
      </c>
      <c r="AZ25" s="350">
        <v>2430</v>
      </c>
      <c r="BA25" s="350">
        <v>804</v>
      </c>
      <c r="BB25" s="350">
        <v>561</v>
      </c>
      <c r="BC25" s="350">
        <v>398</v>
      </c>
      <c r="BD25" s="350">
        <v>401</v>
      </c>
      <c r="BE25" s="350">
        <v>430</v>
      </c>
      <c r="BF25" s="350">
        <v>299</v>
      </c>
      <c r="BG25" s="350">
        <v>495</v>
      </c>
      <c r="BJ25" s="325"/>
    </row>
    <row r="26" spans="1:62">
      <c r="A26" s="352" t="s">
        <v>94</v>
      </c>
      <c r="B26" s="351">
        <v>897</v>
      </c>
      <c r="C26" s="351">
        <v>1059</v>
      </c>
      <c r="D26" s="351">
        <v>922</v>
      </c>
      <c r="E26" s="351">
        <v>987</v>
      </c>
      <c r="F26" s="351">
        <v>808</v>
      </c>
      <c r="G26" s="351">
        <v>745</v>
      </c>
      <c r="H26" s="351">
        <v>840</v>
      </c>
      <c r="I26" s="351">
        <v>664</v>
      </c>
      <c r="J26" s="350">
        <v>655</v>
      </c>
      <c r="K26" s="350">
        <v>655</v>
      </c>
      <c r="L26" s="350">
        <v>653</v>
      </c>
      <c r="M26" s="350">
        <v>628</v>
      </c>
      <c r="N26" s="350">
        <v>657</v>
      </c>
      <c r="O26" s="350">
        <f>517+61+25</f>
        <v>603</v>
      </c>
      <c r="P26" s="350">
        <v>550</v>
      </c>
      <c r="Q26" s="350">
        <v>722</v>
      </c>
      <c r="R26" s="350">
        <f>810+117+29</f>
        <v>956</v>
      </c>
      <c r="S26" s="350">
        <v>838</v>
      </c>
      <c r="T26" s="350">
        <v>964</v>
      </c>
      <c r="U26" s="350">
        <v>992</v>
      </c>
      <c r="V26" s="350">
        <v>836</v>
      </c>
      <c r="W26" s="350">
        <v>869</v>
      </c>
      <c r="X26" s="350">
        <v>696</v>
      </c>
      <c r="Y26" s="350">
        <v>557</v>
      </c>
      <c r="Z26" s="350">
        <v>629</v>
      </c>
      <c r="AA26" s="350">
        <v>674</v>
      </c>
      <c r="AB26" s="350">
        <v>623</v>
      </c>
      <c r="AC26" s="350">
        <v>550</v>
      </c>
      <c r="AD26" s="350">
        <v>431</v>
      </c>
      <c r="AE26" s="350">
        <v>510</v>
      </c>
      <c r="AF26" s="350">
        <v>533</v>
      </c>
      <c r="AG26" s="350">
        <v>516</v>
      </c>
      <c r="AH26" s="350">
        <v>622</v>
      </c>
      <c r="AI26" s="350">
        <v>755</v>
      </c>
      <c r="AJ26" s="350">
        <v>632</v>
      </c>
      <c r="AK26" s="350">
        <v>499</v>
      </c>
      <c r="AL26" s="350">
        <v>302</v>
      </c>
      <c r="AM26" s="350">
        <v>351</v>
      </c>
      <c r="AN26" s="350">
        <v>292</v>
      </c>
      <c r="AO26" s="350">
        <v>193</v>
      </c>
      <c r="AP26" s="350">
        <v>161</v>
      </c>
      <c r="AQ26" s="350">
        <v>106</v>
      </c>
      <c r="AR26" s="350">
        <v>140</v>
      </c>
      <c r="AS26" s="350">
        <v>152</v>
      </c>
      <c r="AT26" s="350">
        <v>135</v>
      </c>
      <c r="AU26" s="350">
        <v>151</v>
      </c>
      <c r="AV26" s="350">
        <v>182</v>
      </c>
      <c r="AW26" s="350">
        <v>239</v>
      </c>
      <c r="AX26" s="350">
        <v>276</v>
      </c>
      <c r="AY26" s="350">
        <v>268</v>
      </c>
      <c r="AZ26" s="350">
        <v>292</v>
      </c>
      <c r="BA26" s="350">
        <v>129</v>
      </c>
      <c r="BB26" s="350">
        <v>111</v>
      </c>
      <c r="BC26" s="350">
        <v>101</v>
      </c>
      <c r="BD26" s="350">
        <v>138</v>
      </c>
      <c r="BE26" s="350">
        <v>108</v>
      </c>
      <c r="BF26" s="350">
        <v>147</v>
      </c>
      <c r="BG26" s="350">
        <v>126</v>
      </c>
      <c r="BJ26" s="325"/>
    </row>
    <row r="27" spans="1:62">
      <c r="A27" s="352" t="s">
        <v>491</v>
      </c>
      <c r="B27" s="351">
        <v>0</v>
      </c>
      <c r="C27" s="351">
        <v>0</v>
      </c>
      <c r="D27" s="351">
        <v>0</v>
      </c>
      <c r="E27" s="351">
        <v>0</v>
      </c>
      <c r="F27" s="351">
        <v>0</v>
      </c>
      <c r="G27" s="351">
        <v>0</v>
      </c>
      <c r="H27" s="351">
        <v>0</v>
      </c>
      <c r="I27" s="351">
        <v>0</v>
      </c>
      <c r="J27" s="350">
        <v>0</v>
      </c>
      <c r="K27" s="350">
        <v>0</v>
      </c>
      <c r="L27" s="350">
        <v>0</v>
      </c>
      <c r="M27" s="350">
        <v>6</v>
      </c>
      <c r="N27" s="350">
        <v>38</v>
      </c>
      <c r="O27" s="350">
        <v>72</v>
      </c>
      <c r="P27" s="353" t="s">
        <v>6</v>
      </c>
      <c r="Q27" s="353" t="s">
        <v>6</v>
      </c>
      <c r="R27" s="353" t="s">
        <v>6</v>
      </c>
      <c r="S27" s="353"/>
      <c r="T27" s="353"/>
      <c r="U27" s="353"/>
      <c r="V27" s="353"/>
      <c r="W27" s="353"/>
      <c r="X27" s="353"/>
      <c r="Y27" s="353"/>
      <c r="Z27" s="353"/>
      <c r="AA27" s="353"/>
      <c r="AB27" s="353"/>
      <c r="AC27" s="353"/>
      <c r="AD27" s="353"/>
      <c r="AE27" s="353"/>
      <c r="AF27" s="353"/>
      <c r="AG27" s="353"/>
      <c r="AH27" s="353"/>
      <c r="AI27" s="353"/>
      <c r="AJ27" s="353"/>
      <c r="AK27" s="353"/>
      <c r="AL27" s="353"/>
      <c r="AM27" s="353"/>
      <c r="AN27" s="353"/>
      <c r="AO27" s="353"/>
      <c r="AP27" s="353"/>
      <c r="AQ27" s="353"/>
      <c r="AR27" s="353"/>
      <c r="AS27" s="353"/>
      <c r="AT27" s="353"/>
      <c r="AU27" s="353"/>
      <c r="AV27" s="353"/>
      <c r="AW27" s="353"/>
      <c r="AX27" s="353"/>
      <c r="AY27" s="353"/>
      <c r="AZ27" s="353"/>
      <c r="BA27" s="353"/>
      <c r="BB27" s="353"/>
      <c r="BC27" s="353"/>
      <c r="BD27" s="353"/>
      <c r="BE27" s="353"/>
      <c r="BF27" s="353"/>
      <c r="BG27" s="353"/>
      <c r="BJ27" s="325"/>
    </row>
    <row r="28" spans="1:62">
      <c r="A28" s="352" t="s">
        <v>172</v>
      </c>
      <c r="B28" s="351">
        <v>0</v>
      </c>
      <c r="C28" s="351">
        <v>0</v>
      </c>
      <c r="D28" s="351">
        <v>0</v>
      </c>
      <c r="E28" s="351">
        <v>1</v>
      </c>
      <c r="F28" s="351">
        <v>1</v>
      </c>
      <c r="G28" s="351">
        <v>0</v>
      </c>
      <c r="H28" s="351">
        <v>0</v>
      </c>
      <c r="I28" s="351">
        <v>1</v>
      </c>
      <c r="J28" s="350">
        <v>1</v>
      </c>
      <c r="K28" s="350">
        <v>0</v>
      </c>
      <c r="L28" s="350">
        <v>2</v>
      </c>
      <c r="M28" s="350">
        <v>0</v>
      </c>
      <c r="N28" s="350">
        <v>2</v>
      </c>
      <c r="O28" s="350">
        <v>1</v>
      </c>
      <c r="P28" s="350">
        <v>3</v>
      </c>
      <c r="Q28" s="350">
        <v>1</v>
      </c>
      <c r="R28" s="350">
        <v>1</v>
      </c>
      <c r="S28" s="350">
        <v>1</v>
      </c>
      <c r="T28" s="350">
        <v>3</v>
      </c>
      <c r="U28" s="350">
        <v>0</v>
      </c>
      <c r="V28" s="350">
        <v>0</v>
      </c>
      <c r="W28" s="350">
        <v>0</v>
      </c>
      <c r="X28" s="350">
        <v>0</v>
      </c>
      <c r="Y28" s="350">
        <v>1</v>
      </c>
      <c r="Z28" s="350">
        <v>1</v>
      </c>
      <c r="AA28" s="350">
        <v>2</v>
      </c>
      <c r="AB28" s="350">
        <v>3</v>
      </c>
      <c r="AC28" s="350">
        <v>1</v>
      </c>
      <c r="AD28" s="350">
        <v>14</v>
      </c>
      <c r="AE28" s="350">
        <v>270</v>
      </c>
      <c r="AF28" s="350">
        <v>4</v>
      </c>
      <c r="AG28" s="350">
        <v>17</v>
      </c>
      <c r="AH28" s="350">
        <v>1</v>
      </c>
      <c r="AI28" s="350">
        <v>14</v>
      </c>
      <c r="AJ28" s="350">
        <v>15</v>
      </c>
      <c r="AK28" s="350">
        <v>3</v>
      </c>
      <c r="AL28" s="350">
        <v>8</v>
      </c>
      <c r="AM28" s="350">
        <v>9</v>
      </c>
      <c r="AN28" s="350">
        <v>2</v>
      </c>
      <c r="AO28" s="350">
        <v>8</v>
      </c>
      <c r="AP28" s="350">
        <v>16</v>
      </c>
      <c r="AQ28" s="350">
        <v>2</v>
      </c>
      <c r="AR28" s="350">
        <v>4</v>
      </c>
      <c r="AS28" s="350">
        <v>7</v>
      </c>
      <c r="AT28" s="350">
        <v>70</v>
      </c>
      <c r="AU28" s="350">
        <v>35</v>
      </c>
      <c r="AV28" s="350">
        <v>33</v>
      </c>
      <c r="AW28" s="350">
        <v>42</v>
      </c>
      <c r="AX28" s="350">
        <v>166</v>
      </c>
      <c r="AY28" s="350">
        <v>116</v>
      </c>
      <c r="AZ28" s="350">
        <v>546</v>
      </c>
      <c r="BA28" s="350">
        <v>573</v>
      </c>
      <c r="BB28" s="350">
        <v>163</v>
      </c>
      <c r="BC28" s="350">
        <v>19</v>
      </c>
      <c r="BD28" s="350">
        <v>51</v>
      </c>
      <c r="BE28" s="350">
        <v>28</v>
      </c>
      <c r="BF28" s="350">
        <v>45</v>
      </c>
      <c r="BG28" s="350">
        <v>59</v>
      </c>
      <c r="BJ28" s="325"/>
    </row>
    <row r="29" spans="1:62">
      <c r="A29" s="349" t="s">
        <v>169</v>
      </c>
      <c r="B29" s="348">
        <v>23</v>
      </c>
      <c r="C29" s="348">
        <v>29</v>
      </c>
      <c r="D29" s="348">
        <v>28</v>
      </c>
      <c r="E29" s="348">
        <v>27</v>
      </c>
      <c r="F29" s="348">
        <v>14</v>
      </c>
      <c r="G29" s="348">
        <v>54</v>
      </c>
      <c r="H29" s="348">
        <v>78</v>
      </c>
      <c r="I29" s="348">
        <v>57</v>
      </c>
      <c r="J29" s="347">
        <v>53</v>
      </c>
      <c r="K29" s="347">
        <v>157</v>
      </c>
      <c r="L29" s="347">
        <v>317</v>
      </c>
      <c r="M29" s="347">
        <v>349</v>
      </c>
      <c r="N29" s="347">
        <v>594</v>
      </c>
      <c r="O29" s="347">
        <f>137+35+10</f>
        <v>182</v>
      </c>
      <c r="P29" s="347">
        <v>147</v>
      </c>
      <c r="Q29" s="347">
        <v>529</v>
      </c>
      <c r="R29" s="347">
        <f>1881+141+160</f>
        <v>2182</v>
      </c>
      <c r="S29" s="347">
        <v>2955</v>
      </c>
      <c r="T29" s="347">
        <v>1888</v>
      </c>
      <c r="U29" s="347">
        <v>4003</v>
      </c>
      <c r="V29" s="347">
        <v>2679</v>
      </c>
      <c r="W29" s="347">
        <v>2545</v>
      </c>
      <c r="X29" s="347">
        <v>1923</v>
      </c>
      <c r="Y29" s="347">
        <v>1118</v>
      </c>
      <c r="Z29" s="347">
        <v>1579</v>
      </c>
      <c r="AA29" s="347">
        <v>2595</v>
      </c>
      <c r="AB29" s="347">
        <v>3202</v>
      </c>
      <c r="AC29" s="347">
        <v>3810</v>
      </c>
      <c r="AD29" s="347">
        <v>4410</v>
      </c>
      <c r="AE29" s="347">
        <v>3772</v>
      </c>
      <c r="AF29" s="347">
        <v>4233</v>
      </c>
      <c r="AG29" s="347">
        <v>3404</v>
      </c>
      <c r="AH29" s="347">
        <v>3734</v>
      </c>
      <c r="AI29" s="347">
        <v>2518</v>
      </c>
      <c r="AJ29" s="347">
        <v>1641</v>
      </c>
      <c r="AK29" s="347">
        <v>1245</v>
      </c>
      <c r="AL29" s="347">
        <v>1236</v>
      </c>
      <c r="AM29" s="347">
        <v>1935</v>
      </c>
      <c r="AN29" s="347">
        <v>4513</v>
      </c>
      <c r="AO29" s="347">
        <v>3607</v>
      </c>
      <c r="AP29" s="347">
        <v>2415</v>
      </c>
      <c r="AQ29" s="347">
        <v>1234</v>
      </c>
      <c r="AR29" s="347">
        <v>646</v>
      </c>
      <c r="AS29" s="347">
        <v>816</v>
      </c>
      <c r="AT29" s="347">
        <v>2510</v>
      </c>
      <c r="AU29" s="347">
        <v>702</v>
      </c>
      <c r="AV29" s="347">
        <v>703</v>
      </c>
      <c r="AW29" s="347">
        <v>1699</v>
      </c>
      <c r="AX29" s="347">
        <v>2253</v>
      </c>
      <c r="AY29" s="347">
        <v>2288</v>
      </c>
      <c r="AZ29" s="347">
        <v>4477</v>
      </c>
      <c r="BA29" s="347">
        <v>3935</v>
      </c>
      <c r="BB29" s="347">
        <v>2000</v>
      </c>
      <c r="BC29" s="347">
        <v>1486</v>
      </c>
      <c r="BD29" s="347">
        <v>553</v>
      </c>
      <c r="BE29" s="347">
        <v>1026</v>
      </c>
      <c r="BF29" s="347">
        <v>949</v>
      </c>
      <c r="BG29" s="347">
        <v>413</v>
      </c>
      <c r="BJ29" s="325"/>
    </row>
    <row r="30" spans="1:62">
      <c r="A30" s="332"/>
      <c r="B30" s="332"/>
      <c r="C30" s="332"/>
      <c r="D30" s="332"/>
      <c r="E30" s="332"/>
      <c r="F30" s="332"/>
      <c r="G30" s="332"/>
      <c r="H30" s="332"/>
      <c r="I30" s="332"/>
      <c r="J30" s="332"/>
      <c r="K30" s="332"/>
      <c r="L30" s="336"/>
      <c r="M30" s="336"/>
      <c r="N30" s="336"/>
      <c r="O30" s="336"/>
      <c r="P30" s="336"/>
      <c r="Q30" s="336"/>
      <c r="R30" s="336"/>
      <c r="BJ30" s="325"/>
    </row>
    <row r="31" spans="1:62">
      <c r="A31" s="332" t="s">
        <v>490</v>
      </c>
      <c r="B31" s="332"/>
      <c r="C31" s="332"/>
      <c r="D31" s="332"/>
      <c r="E31" s="332"/>
      <c r="F31" s="332"/>
      <c r="G31" s="332"/>
      <c r="H31" s="332"/>
      <c r="I31" s="332"/>
      <c r="J31" s="332"/>
      <c r="K31" s="332"/>
      <c r="L31" s="336"/>
      <c r="M31" s="336"/>
      <c r="N31" s="336"/>
      <c r="O31" s="336"/>
      <c r="P31" s="336"/>
      <c r="Q31" s="335"/>
      <c r="R31" s="334"/>
      <c r="X31" s="236" t="s">
        <v>489</v>
      </c>
      <c r="Y31" s="346"/>
      <c r="Z31" s="346"/>
      <c r="AA31" s="346"/>
      <c r="AB31" s="346"/>
      <c r="AC31" s="346"/>
    </row>
    <row r="32" spans="1:62" ht="15.6" customHeight="1">
      <c r="A32" s="345" t="s">
        <v>488</v>
      </c>
      <c r="B32" s="345"/>
      <c r="C32" s="345"/>
      <c r="D32" s="345"/>
      <c r="E32" s="345"/>
      <c r="F32" s="345"/>
      <c r="G32" s="345"/>
      <c r="H32" s="345"/>
      <c r="I32" s="345"/>
      <c r="J32" s="345"/>
      <c r="K32" s="345"/>
      <c r="L32" s="333"/>
      <c r="M32" s="336"/>
      <c r="N32" s="336"/>
      <c r="O32" s="336"/>
      <c r="P32" s="336"/>
      <c r="Q32" s="335"/>
      <c r="R32" s="334"/>
      <c r="BI32" s="324"/>
    </row>
    <row r="33" spans="1:60" s="324" customFormat="1" ht="13.8">
      <c r="A33" s="332" t="s">
        <v>487</v>
      </c>
      <c r="B33" s="345"/>
      <c r="C33" s="345"/>
      <c r="D33" s="345"/>
      <c r="E33" s="345"/>
      <c r="F33" s="345"/>
      <c r="G33" s="345"/>
      <c r="H33" s="345"/>
      <c r="I33" s="345"/>
      <c r="J33" s="345"/>
      <c r="K33" s="345"/>
      <c r="M33" s="336"/>
      <c r="N33" s="336"/>
      <c r="O33" s="336"/>
      <c r="P33" s="336"/>
      <c r="Q33" s="335"/>
      <c r="R33" s="334"/>
      <c r="S33" s="325"/>
      <c r="T33" s="325"/>
      <c r="U33" s="325"/>
      <c r="V33" s="325"/>
      <c r="W33" s="325"/>
      <c r="X33" s="325"/>
      <c r="Y33" s="325"/>
      <c r="Z33" s="325"/>
      <c r="AA33" s="325"/>
      <c r="AB33" s="325"/>
      <c r="AC33" s="325"/>
      <c r="AD33" s="344" t="s">
        <v>486</v>
      </c>
      <c r="AE33" s="343"/>
      <c r="AF33" s="325"/>
      <c r="AG33" s="325"/>
      <c r="AH33" s="325"/>
      <c r="AI33" s="325"/>
      <c r="AJ33" s="325"/>
      <c r="AK33" s="325"/>
      <c r="AL33" s="325"/>
      <c r="AM33" s="325"/>
      <c r="AN33" s="325"/>
      <c r="AO33" s="325"/>
      <c r="AP33" s="325"/>
      <c r="AQ33" s="325"/>
      <c r="AR33" s="325"/>
      <c r="AS33" s="325"/>
      <c r="AT33" s="325"/>
      <c r="AU33" s="325"/>
      <c r="AV33" s="325"/>
      <c r="AW33" s="325"/>
      <c r="AX33" s="325"/>
      <c r="AY33" s="325"/>
      <c r="AZ33" s="325"/>
      <c r="BA33" s="325"/>
      <c r="BB33" s="325"/>
      <c r="BC33" s="342" t="s">
        <v>374</v>
      </c>
      <c r="BD33" s="341"/>
      <c r="BE33" s="340" t="s">
        <v>485</v>
      </c>
      <c r="BF33" s="339" t="s">
        <v>484</v>
      </c>
      <c r="BG33" s="338" t="s">
        <v>0</v>
      </c>
    </row>
    <row r="34" spans="1:60" s="324" customFormat="1" ht="13.8">
      <c r="A34" s="333" t="s">
        <v>483</v>
      </c>
      <c r="B34" s="332"/>
      <c r="C34" s="332"/>
      <c r="D34" s="332"/>
      <c r="E34" s="332"/>
      <c r="F34" s="332"/>
      <c r="G34" s="332"/>
      <c r="H34" s="332"/>
      <c r="I34" s="332"/>
      <c r="J34" s="332"/>
      <c r="K34" s="332"/>
      <c r="O34" s="337"/>
      <c r="P34" s="336"/>
      <c r="Q34" s="335"/>
      <c r="R34" s="334"/>
      <c r="S34" s="325"/>
      <c r="T34" s="325"/>
      <c r="U34" s="325"/>
      <c r="V34" s="325"/>
      <c r="W34" s="325"/>
      <c r="X34" s="325"/>
      <c r="Y34" s="325"/>
      <c r="Z34" s="325"/>
      <c r="AA34" s="325"/>
      <c r="AB34" s="325"/>
      <c r="AC34" s="325"/>
      <c r="AD34" s="235">
        <v>1960</v>
      </c>
      <c r="AE34" s="328">
        <v>63264</v>
      </c>
      <c r="AF34" s="325"/>
      <c r="AG34" s="325"/>
      <c r="AH34" s="325"/>
      <c r="AI34" s="325"/>
      <c r="AJ34" s="325"/>
      <c r="AK34" s="325"/>
      <c r="AL34" s="325"/>
      <c r="AM34" s="325"/>
      <c r="AN34" s="325"/>
      <c r="AO34" s="325"/>
      <c r="AP34" s="325"/>
      <c r="AQ34" s="325"/>
      <c r="AR34" s="325"/>
      <c r="AS34" s="325"/>
      <c r="AT34" s="325"/>
      <c r="AU34" s="325"/>
      <c r="AV34" s="325"/>
      <c r="AW34" s="325"/>
      <c r="AX34" s="325"/>
      <c r="AY34" s="325"/>
      <c r="AZ34" s="325"/>
      <c r="BA34" s="325"/>
      <c r="BB34" s="325"/>
      <c r="BC34" s="327">
        <v>1927</v>
      </c>
      <c r="BD34" s="326">
        <v>545</v>
      </c>
      <c r="BE34" s="325"/>
    </row>
    <row r="35" spans="1:60" s="324" customFormat="1" ht="13.8">
      <c r="A35" s="333" t="s">
        <v>482</v>
      </c>
      <c r="B35" s="332"/>
      <c r="C35" s="332"/>
      <c r="D35" s="332"/>
      <c r="E35" s="332"/>
      <c r="F35" s="332"/>
      <c r="G35" s="332"/>
      <c r="H35" s="332"/>
      <c r="I35" s="332"/>
      <c r="J35" s="332"/>
      <c r="K35" s="332"/>
      <c r="O35" s="337"/>
      <c r="P35" s="336"/>
      <c r="Q35" s="335"/>
      <c r="R35" s="334"/>
      <c r="S35" s="325"/>
      <c r="T35" s="325"/>
      <c r="U35" s="325"/>
      <c r="V35" s="325"/>
      <c r="W35" s="325"/>
      <c r="X35" s="325"/>
      <c r="Y35" s="325"/>
      <c r="Z35" s="325"/>
      <c r="AA35" s="325"/>
      <c r="AB35" s="325"/>
      <c r="AC35" s="325"/>
      <c r="AD35" s="235">
        <v>1961</v>
      </c>
      <c r="AE35" s="328">
        <v>68092</v>
      </c>
      <c r="AF35" s="325"/>
      <c r="AG35" s="325"/>
      <c r="AH35" s="325"/>
      <c r="AI35" s="325"/>
      <c r="AJ35" s="325"/>
      <c r="AK35" s="325"/>
      <c r="AL35" s="325"/>
      <c r="AM35" s="325"/>
      <c r="AN35" s="325"/>
      <c r="AO35" s="325"/>
      <c r="AP35" s="325"/>
      <c r="AQ35" s="325"/>
      <c r="AR35" s="325"/>
      <c r="AS35" s="325"/>
      <c r="AT35" s="325"/>
      <c r="AU35" s="325"/>
      <c r="AV35" s="325"/>
      <c r="AW35" s="325"/>
      <c r="AX35" s="325"/>
      <c r="AY35" s="325"/>
      <c r="AZ35" s="325"/>
      <c r="BA35" s="325"/>
      <c r="BB35" s="325"/>
      <c r="BC35" s="327">
        <v>1928</v>
      </c>
      <c r="BD35" s="326">
        <v>9717</v>
      </c>
      <c r="BE35" s="325"/>
    </row>
    <row r="36" spans="1:60" s="324" customFormat="1" ht="13.8">
      <c r="A36" s="333" t="s">
        <v>481</v>
      </c>
      <c r="B36" s="332"/>
      <c r="C36" s="332"/>
      <c r="D36" s="332"/>
      <c r="E36" s="332"/>
      <c r="F36" s="332"/>
      <c r="G36" s="332"/>
      <c r="H36" s="332"/>
      <c r="I36" s="332"/>
      <c r="J36" s="332"/>
      <c r="K36" s="332"/>
      <c r="O36" s="337"/>
      <c r="P36" s="336"/>
      <c r="Q36" s="335"/>
      <c r="R36" s="334"/>
      <c r="S36" s="325"/>
      <c r="T36" s="325"/>
      <c r="U36" s="325"/>
      <c r="V36" s="325"/>
      <c r="W36" s="325"/>
      <c r="X36" s="325"/>
      <c r="Y36" s="325"/>
      <c r="Z36" s="325"/>
      <c r="AA36" s="325"/>
      <c r="AB36" s="325"/>
      <c r="AC36" s="325"/>
      <c r="AD36" s="235">
        <v>1962</v>
      </c>
      <c r="AE36" s="328">
        <v>72920</v>
      </c>
      <c r="AF36" s="325"/>
      <c r="AG36" s="325"/>
      <c r="AH36" s="325"/>
      <c r="AI36" s="325"/>
      <c r="AJ36" s="325"/>
      <c r="AK36" s="325"/>
      <c r="AL36" s="325"/>
      <c r="AM36" s="325"/>
      <c r="AN36" s="325"/>
      <c r="AO36" s="325"/>
      <c r="AP36" s="325"/>
      <c r="AQ36" s="325"/>
      <c r="AR36" s="325"/>
      <c r="AS36" s="325"/>
      <c r="AT36" s="325"/>
      <c r="AU36" s="325"/>
      <c r="AV36" s="325"/>
      <c r="AW36" s="325"/>
      <c r="AX36" s="325"/>
      <c r="AY36" s="325"/>
      <c r="AZ36" s="325"/>
      <c r="BA36" s="325"/>
      <c r="BB36" s="325"/>
      <c r="BC36" s="327">
        <v>1929</v>
      </c>
      <c r="BD36" s="326">
        <v>20400</v>
      </c>
      <c r="BE36" s="325"/>
    </row>
    <row r="37" spans="1:60" s="324" customFormat="1" ht="13.8">
      <c r="A37" s="333" t="s">
        <v>480</v>
      </c>
      <c r="B37" s="332"/>
      <c r="C37" s="332"/>
      <c r="D37" s="332"/>
      <c r="E37" s="332"/>
      <c r="F37" s="332"/>
      <c r="G37" s="332"/>
      <c r="H37" s="332"/>
      <c r="I37" s="332"/>
      <c r="J37" s="332"/>
      <c r="K37" s="332"/>
      <c r="O37" s="337"/>
      <c r="P37" s="336"/>
      <c r="Q37" s="335"/>
      <c r="R37" s="334"/>
      <c r="S37" s="325"/>
      <c r="T37" s="325"/>
      <c r="U37" s="325"/>
      <c r="V37" s="325"/>
      <c r="W37" s="325"/>
      <c r="X37" s="325"/>
      <c r="Y37" s="325"/>
      <c r="Z37" s="325"/>
      <c r="AA37" s="325"/>
      <c r="AB37" s="325"/>
      <c r="AC37" s="325"/>
      <c r="AD37" s="235">
        <v>1963</v>
      </c>
      <c r="AE37" s="328">
        <v>74451</v>
      </c>
      <c r="AF37" s="325"/>
      <c r="AG37" s="325"/>
      <c r="AH37" s="325"/>
      <c r="AI37" s="325"/>
      <c r="AJ37" s="325"/>
      <c r="AK37" s="325"/>
      <c r="AL37" s="325"/>
      <c r="AM37" s="325"/>
      <c r="AN37" s="325"/>
      <c r="AO37" s="325"/>
      <c r="AP37" s="325"/>
      <c r="AQ37" s="325"/>
      <c r="AR37" s="325"/>
      <c r="AS37" s="325"/>
      <c r="AT37" s="325"/>
      <c r="AU37" s="325"/>
      <c r="AV37" s="325"/>
      <c r="AW37" s="325"/>
      <c r="AX37" s="325"/>
      <c r="AY37" s="325"/>
      <c r="AZ37" s="325"/>
      <c r="BA37" s="325"/>
      <c r="BB37" s="325"/>
      <c r="BC37" s="327">
        <v>1930</v>
      </c>
      <c r="BD37" s="326">
        <v>18398</v>
      </c>
      <c r="BE37" s="325"/>
    </row>
    <row r="38" spans="1:60" s="324" customFormat="1" ht="13.8">
      <c r="A38" s="333" t="s">
        <v>479</v>
      </c>
      <c r="O38" s="337"/>
      <c r="P38" s="336"/>
      <c r="Q38" s="335"/>
      <c r="R38" s="334"/>
      <c r="S38" s="325"/>
      <c r="T38" s="325"/>
      <c r="U38" s="325"/>
      <c r="V38" s="325"/>
      <c r="W38" s="325"/>
      <c r="X38" s="325"/>
      <c r="Y38" s="325"/>
      <c r="Z38" s="325"/>
      <c r="AA38" s="325"/>
      <c r="AB38" s="325"/>
      <c r="AC38" s="325"/>
      <c r="AD38" s="235">
        <v>1964</v>
      </c>
      <c r="AE38" s="328">
        <v>84442</v>
      </c>
      <c r="AF38" s="325"/>
      <c r="AG38" s="325"/>
      <c r="AH38" s="325"/>
      <c r="AI38" s="325"/>
      <c r="AJ38" s="325"/>
      <c r="AK38" s="325"/>
      <c r="AL38" s="325"/>
      <c r="AM38" s="325"/>
      <c r="AN38" s="325"/>
      <c r="AO38" s="325"/>
      <c r="AP38" s="325"/>
      <c r="AQ38" s="325"/>
      <c r="AR38" s="325"/>
      <c r="AS38" s="325"/>
      <c r="AT38" s="325"/>
      <c r="AU38" s="325"/>
      <c r="AV38" s="325"/>
      <c r="AW38" s="325"/>
      <c r="AX38" s="325"/>
      <c r="AY38" s="325"/>
      <c r="AZ38" s="325"/>
      <c r="BA38" s="325"/>
      <c r="BB38" s="325"/>
      <c r="BC38" s="327">
        <v>1931</v>
      </c>
      <c r="BD38" s="326">
        <v>16061</v>
      </c>
      <c r="BE38" s="325"/>
    </row>
    <row r="39" spans="1:60" s="324" customFormat="1" ht="13.8">
      <c r="A39" s="333" t="s">
        <v>478</v>
      </c>
      <c r="B39" s="332"/>
      <c r="C39" s="332"/>
      <c r="D39" s="332"/>
      <c r="E39" s="332"/>
      <c r="F39" s="332"/>
      <c r="S39" s="325"/>
      <c r="T39" s="325"/>
      <c r="U39" s="325"/>
      <c r="V39" s="325"/>
      <c r="W39" s="325"/>
      <c r="X39" s="325"/>
      <c r="Y39" s="325"/>
      <c r="Z39" s="325"/>
      <c r="AA39" s="325"/>
      <c r="AB39" s="325"/>
      <c r="AC39" s="325"/>
      <c r="AD39" s="235">
        <v>1965</v>
      </c>
      <c r="AE39" s="328">
        <v>93637</v>
      </c>
      <c r="AF39" s="325"/>
      <c r="AG39" s="325"/>
      <c r="AH39" s="325"/>
      <c r="AI39" s="325"/>
      <c r="AJ39" s="325"/>
      <c r="AK39" s="325"/>
      <c r="AL39" s="325"/>
      <c r="AM39" s="325"/>
      <c r="AN39" s="325"/>
      <c r="AO39" s="325"/>
      <c r="AP39" s="325"/>
      <c r="AQ39" s="325"/>
      <c r="AR39" s="325"/>
      <c r="AS39" s="325"/>
      <c r="AT39" s="325"/>
      <c r="AU39" s="325"/>
      <c r="AV39" s="325"/>
      <c r="AW39" s="325"/>
      <c r="AX39" s="325"/>
      <c r="AY39" s="325"/>
      <c r="AZ39" s="325"/>
      <c r="BA39" s="325"/>
      <c r="BB39" s="325"/>
      <c r="BC39" s="327">
        <v>1932</v>
      </c>
      <c r="BD39" s="326">
        <v>11325</v>
      </c>
      <c r="BE39" s="325"/>
    </row>
    <row r="40" spans="1:60" s="324" customFormat="1" ht="16.8" customHeight="1">
      <c r="A40" s="332" t="s">
        <v>477</v>
      </c>
      <c r="B40" s="332"/>
      <c r="C40" s="332"/>
      <c r="D40" s="332"/>
      <c r="E40" s="332"/>
      <c r="F40" s="332"/>
      <c r="S40" s="325"/>
      <c r="T40" s="325"/>
      <c r="U40" s="325"/>
      <c r="V40" s="325"/>
      <c r="W40" s="325"/>
      <c r="X40" s="325"/>
      <c r="Y40" s="325"/>
      <c r="Z40" s="325"/>
      <c r="AA40" s="325"/>
      <c r="AB40" s="325"/>
      <c r="AC40" s="325"/>
      <c r="AD40" s="235">
        <v>1966</v>
      </c>
      <c r="AE40" s="328">
        <v>107171</v>
      </c>
      <c r="AF40" s="325"/>
      <c r="AG40" s="325"/>
      <c r="AH40" s="325"/>
      <c r="AI40" s="325"/>
      <c r="AJ40" s="325"/>
      <c r="AK40" s="325"/>
      <c r="AL40" s="325"/>
      <c r="AM40" s="325"/>
      <c r="AN40" s="325"/>
      <c r="AO40" s="325"/>
      <c r="AP40" s="325"/>
      <c r="AQ40" s="325"/>
      <c r="AR40" s="325"/>
      <c r="AS40" s="325"/>
      <c r="AT40" s="325"/>
      <c r="AU40" s="325"/>
      <c r="AV40" s="325"/>
      <c r="AW40" s="325"/>
      <c r="AX40" s="325"/>
      <c r="AY40" s="325"/>
      <c r="AZ40" s="325"/>
      <c r="BA40" s="325"/>
      <c r="BB40" s="325"/>
      <c r="BC40" s="327">
        <v>1933</v>
      </c>
      <c r="BD40" s="326">
        <v>12752</v>
      </c>
      <c r="BE40" s="325"/>
    </row>
    <row r="41" spans="1:60" s="324" customFormat="1" ht="13.8">
      <c r="A41" s="332" t="s">
        <v>476</v>
      </c>
      <c r="B41" s="332"/>
      <c r="C41" s="332"/>
      <c r="D41" s="332"/>
      <c r="E41" s="332"/>
      <c r="F41" s="332"/>
      <c r="S41" s="325"/>
      <c r="T41" s="325"/>
      <c r="U41" s="325"/>
      <c r="V41" s="325"/>
      <c r="W41" s="325"/>
      <c r="X41" s="325"/>
      <c r="Y41" s="325"/>
      <c r="Z41" s="325"/>
      <c r="AA41" s="325"/>
      <c r="AB41" s="325"/>
      <c r="AC41" s="325"/>
      <c r="AD41" s="235">
        <v>1967</v>
      </c>
      <c r="AE41" s="328">
        <v>122573</v>
      </c>
      <c r="AF41" s="325"/>
      <c r="AG41" s="325"/>
      <c r="AH41" s="325"/>
      <c r="AI41" s="325"/>
      <c r="AJ41" s="325"/>
      <c r="AK41" s="325"/>
      <c r="AL41" s="325"/>
      <c r="AM41" s="325"/>
      <c r="AN41" s="325"/>
      <c r="AO41" s="325"/>
      <c r="AP41" s="325"/>
      <c r="AQ41" s="325"/>
      <c r="AR41" s="325"/>
      <c r="AS41" s="325"/>
      <c r="AT41" s="325"/>
      <c r="AU41" s="325"/>
      <c r="AV41" s="325"/>
      <c r="AW41" s="325"/>
      <c r="AX41" s="325"/>
      <c r="AY41" s="325"/>
      <c r="AZ41" s="325"/>
      <c r="BA41" s="325"/>
      <c r="BB41" s="325"/>
      <c r="BC41" s="327">
        <v>1934</v>
      </c>
      <c r="BD41" s="326">
        <v>11994</v>
      </c>
      <c r="BE41" s="325"/>
    </row>
    <row r="42" spans="1:60" s="324" customFormat="1" ht="13.8">
      <c r="A42" s="332" t="s">
        <v>475</v>
      </c>
      <c r="B42" s="332"/>
      <c r="C42" s="332"/>
      <c r="D42" s="332"/>
      <c r="E42" s="332"/>
      <c r="F42" s="332"/>
      <c r="S42" s="325"/>
      <c r="T42" s="325"/>
      <c r="U42" s="325"/>
      <c r="V42" s="325"/>
      <c r="W42" s="325"/>
      <c r="X42" s="325"/>
      <c r="Y42" s="325"/>
      <c r="Z42" s="325"/>
      <c r="AA42" s="325"/>
      <c r="AB42" s="325"/>
      <c r="AC42" s="325"/>
      <c r="AD42" s="235">
        <v>1968</v>
      </c>
      <c r="AE42" s="328">
        <v>139346</v>
      </c>
      <c r="AF42" s="325"/>
      <c r="AG42" s="325"/>
      <c r="AH42" s="325"/>
      <c r="AI42" s="325"/>
      <c r="AJ42" s="325"/>
      <c r="AK42" s="325"/>
      <c r="AL42" s="325"/>
      <c r="AM42" s="325"/>
      <c r="AN42" s="325"/>
      <c r="AO42" s="325"/>
      <c r="AP42" s="325"/>
      <c r="AQ42" s="325"/>
      <c r="AR42" s="325"/>
      <c r="AS42" s="325"/>
      <c r="AT42" s="325"/>
      <c r="AU42" s="325"/>
      <c r="AV42" s="325"/>
      <c r="AW42" s="325"/>
      <c r="AX42" s="325"/>
      <c r="AY42" s="325"/>
      <c r="AZ42" s="325"/>
      <c r="BA42" s="325"/>
      <c r="BB42" s="325"/>
      <c r="BC42" s="327">
        <v>1935</v>
      </c>
      <c r="BD42" s="326">
        <v>14572</v>
      </c>
      <c r="BE42" s="325"/>
    </row>
    <row r="43" spans="1:60" s="324" customFormat="1" ht="13.8">
      <c r="A43" s="332" t="s">
        <v>474</v>
      </c>
      <c r="B43" s="332"/>
      <c r="C43" s="332"/>
      <c r="D43" s="332"/>
      <c r="E43" s="332"/>
      <c r="F43" s="332"/>
      <c r="S43" s="325"/>
      <c r="T43" s="325"/>
      <c r="U43" s="325"/>
      <c r="V43" s="325"/>
      <c r="W43" s="325"/>
      <c r="X43" s="325"/>
      <c r="Y43" s="325"/>
      <c r="Z43" s="325"/>
      <c r="AA43" s="325"/>
      <c r="AB43" s="325"/>
      <c r="AC43" s="325"/>
      <c r="AD43" s="235">
        <v>1969</v>
      </c>
      <c r="AE43" s="328">
        <v>155879</v>
      </c>
      <c r="AF43" s="325"/>
      <c r="AG43" s="325"/>
      <c r="AH43" s="325"/>
      <c r="AI43" s="325"/>
      <c r="AJ43" s="325"/>
      <c r="AK43" s="325"/>
      <c r="AL43" s="325"/>
      <c r="AM43" s="325"/>
      <c r="AN43" s="325"/>
      <c r="AO43" s="325"/>
      <c r="AP43" s="325"/>
      <c r="AQ43" s="325"/>
      <c r="AR43" s="325"/>
      <c r="AS43" s="325"/>
      <c r="AT43" s="325"/>
      <c r="AU43" s="325"/>
      <c r="AV43" s="325"/>
      <c r="AW43" s="325"/>
      <c r="AX43" s="325"/>
      <c r="AY43" s="325"/>
      <c r="AZ43" s="325"/>
      <c r="BA43" s="325"/>
      <c r="BB43" s="325"/>
      <c r="BC43" s="327">
        <v>1936</v>
      </c>
      <c r="BD43" s="326">
        <v>17675</v>
      </c>
      <c r="BE43" s="325"/>
    </row>
    <row r="44" spans="1:60" s="324" customFormat="1" ht="13.8">
      <c r="A44" s="324" t="s">
        <v>473</v>
      </c>
      <c r="B44" s="332"/>
      <c r="C44" s="332"/>
      <c r="D44" s="332"/>
      <c r="E44" s="332"/>
      <c r="F44" s="332"/>
      <c r="S44" s="325"/>
      <c r="T44" s="325"/>
      <c r="U44" s="325"/>
      <c r="V44" s="325"/>
      <c r="W44" s="325"/>
      <c r="X44" s="325"/>
      <c r="Y44" s="325"/>
      <c r="Z44" s="325"/>
      <c r="AA44" s="325"/>
      <c r="AB44" s="325"/>
      <c r="AC44" s="325"/>
      <c r="AD44" s="235">
        <v>1970</v>
      </c>
      <c r="AE44" s="328">
        <v>169848</v>
      </c>
      <c r="AF44" s="325"/>
      <c r="AG44" s="325"/>
      <c r="AH44" s="325"/>
      <c r="AI44" s="325"/>
      <c r="AJ44" s="325"/>
      <c r="AK44" s="325"/>
      <c r="AL44" s="325"/>
      <c r="AM44" s="325"/>
      <c r="AN44" s="325"/>
      <c r="AO44" s="325"/>
      <c r="AP44" s="325"/>
      <c r="AQ44" s="325"/>
      <c r="AR44" s="325"/>
      <c r="AS44" s="325"/>
      <c r="AT44" s="325"/>
      <c r="AU44" s="325"/>
      <c r="AV44" s="325"/>
      <c r="AW44" s="325"/>
      <c r="AX44" s="325"/>
      <c r="AY44" s="325"/>
      <c r="AZ44" s="325"/>
      <c r="BA44" s="325"/>
      <c r="BB44" s="325"/>
      <c r="BC44" s="327">
        <v>1937</v>
      </c>
      <c r="BD44" s="326">
        <v>21770</v>
      </c>
      <c r="BE44" s="325"/>
    </row>
    <row r="45" spans="1:60" s="324" customFormat="1" ht="13.8">
      <c r="A45" s="324" t="s">
        <v>472</v>
      </c>
      <c r="B45" s="332"/>
      <c r="C45" s="332"/>
      <c r="D45" s="332"/>
      <c r="E45" s="332"/>
      <c r="F45" s="332"/>
      <c r="S45" s="325"/>
      <c r="T45" s="325"/>
      <c r="U45" s="325"/>
      <c r="V45" s="325"/>
      <c r="W45" s="325"/>
      <c r="X45" s="325"/>
      <c r="Y45" s="325"/>
      <c r="Z45" s="325"/>
      <c r="AA45" s="325"/>
      <c r="AB45" s="325"/>
      <c r="AC45" s="325"/>
      <c r="AD45" s="235">
        <v>1971</v>
      </c>
      <c r="AE45" s="328">
        <v>179261</v>
      </c>
      <c r="AF45" s="325"/>
      <c r="AG45" s="325"/>
      <c r="AH45" s="325"/>
      <c r="AI45" s="325"/>
      <c r="AJ45" s="325"/>
      <c r="AK45" s="325"/>
      <c r="AL45" s="325"/>
      <c r="AM45" s="325"/>
      <c r="AN45" s="325"/>
      <c r="AO45" s="325"/>
      <c r="AP45" s="325"/>
      <c r="AQ45" s="325"/>
      <c r="AR45" s="325"/>
      <c r="AS45" s="325"/>
      <c r="AT45" s="325"/>
      <c r="AU45" s="325"/>
      <c r="AV45" s="325"/>
      <c r="AW45" s="325"/>
      <c r="AX45" s="325"/>
      <c r="AY45" s="325"/>
      <c r="AZ45" s="325"/>
      <c r="BA45" s="325"/>
      <c r="BB45" s="325"/>
      <c r="BC45" s="327">
        <v>1938</v>
      </c>
      <c r="BD45" s="326">
        <f>15556</f>
        <v>15556</v>
      </c>
      <c r="BE45" s="325"/>
    </row>
    <row r="46" spans="1:60" s="324" customFormat="1" ht="13.8">
      <c r="A46" s="332" t="s">
        <v>471</v>
      </c>
      <c r="S46" s="325"/>
      <c r="T46" s="325"/>
      <c r="U46" s="325"/>
      <c r="V46" s="325"/>
      <c r="W46" s="325"/>
      <c r="X46" s="325"/>
      <c r="Y46" s="325"/>
      <c r="Z46" s="325"/>
      <c r="AA46" s="325"/>
      <c r="AB46" s="325"/>
      <c r="AC46" s="325"/>
      <c r="AD46" s="235">
        <v>1972</v>
      </c>
      <c r="AE46" s="328">
        <v>187909</v>
      </c>
      <c r="AF46" s="325"/>
      <c r="AG46" s="325"/>
      <c r="AH46" s="325"/>
      <c r="AI46" s="325"/>
      <c r="AJ46" s="325"/>
      <c r="AK46" s="325"/>
      <c r="AL46" s="325"/>
      <c r="AM46" s="325"/>
      <c r="AN46" s="325"/>
      <c r="AO46" s="325"/>
      <c r="AP46" s="325"/>
      <c r="AQ46" s="325"/>
      <c r="AR46" s="325"/>
      <c r="AS46" s="325"/>
      <c r="AT46" s="325"/>
      <c r="AU46" s="325"/>
      <c r="AV46" s="325"/>
      <c r="AW46" s="325"/>
      <c r="AX46" s="325"/>
      <c r="AY46" s="325"/>
      <c r="AZ46" s="325"/>
      <c r="BA46" s="325"/>
      <c r="BB46" s="325"/>
      <c r="BC46" s="327">
        <v>1939</v>
      </c>
      <c r="BD46" s="326">
        <f>29839</f>
        <v>29839</v>
      </c>
      <c r="BE46" s="325"/>
    </row>
    <row r="47" spans="1:60" s="324" customFormat="1" ht="13.8">
      <c r="S47" s="325"/>
      <c r="T47" s="325"/>
      <c r="U47" s="325"/>
      <c r="V47" s="325"/>
      <c r="W47" s="325"/>
      <c r="X47" s="325"/>
      <c r="Y47" s="325"/>
      <c r="Z47" s="325"/>
      <c r="AA47" s="325"/>
      <c r="AB47" s="325"/>
      <c r="AC47" s="325"/>
      <c r="AD47" s="235">
        <v>1973</v>
      </c>
      <c r="AE47" s="328">
        <v>185969</v>
      </c>
      <c r="AF47" s="325"/>
      <c r="AG47" s="325"/>
      <c r="AH47" s="325"/>
      <c r="AI47" s="325"/>
      <c r="AJ47" s="325"/>
      <c r="AK47" s="325"/>
      <c r="AL47" s="325"/>
      <c r="AM47" s="325"/>
      <c r="AN47" s="325"/>
      <c r="AO47" s="325"/>
      <c r="AP47" s="325"/>
      <c r="AQ47" s="325"/>
      <c r="AR47" s="325"/>
      <c r="AS47" s="325"/>
      <c r="AT47" s="325"/>
      <c r="AU47" s="325"/>
      <c r="AV47" s="325"/>
      <c r="AW47" s="325"/>
      <c r="AX47" s="325"/>
      <c r="AY47" s="325"/>
      <c r="AZ47" s="325"/>
      <c r="BA47" s="325"/>
      <c r="BB47" s="325"/>
      <c r="BC47" s="327">
        <v>1940</v>
      </c>
      <c r="BD47" s="326">
        <f>110938</f>
        <v>110938</v>
      </c>
      <c r="BE47" s="325"/>
      <c r="BH47" s="325"/>
    </row>
    <row r="48" spans="1:60" s="324" customFormat="1" ht="13.8">
      <c r="S48" s="325"/>
      <c r="T48" s="325"/>
      <c r="U48" s="325"/>
      <c r="V48" s="325"/>
      <c r="W48" s="325"/>
      <c r="X48" s="325"/>
      <c r="Y48" s="325"/>
      <c r="Z48" s="325"/>
      <c r="AA48" s="325"/>
      <c r="AB48" s="325"/>
      <c r="AC48" s="325"/>
      <c r="AD48" s="235">
        <v>1974</v>
      </c>
      <c r="AE48" s="328">
        <v>199323</v>
      </c>
      <c r="AF48" s="325"/>
      <c r="AG48" s="325"/>
      <c r="AH48" s="325"/>
      <c r="AI48" s="325"/>
      <c r="AJ48" s="325"/>
      <c r="AK48" s="325"/>
      <c r="AL48" s="325"/>
      <c r="AM48" s="325"/>
      <c r="AN48" s="325"/>
      <c r="AO48" s="325"/>
      <c r="AP48" s="325"/>
      <c r="AQ48" s="325"/>
      <c r="AR48" s="325"/>
      <c r="AS48" s="325"/>
      <c r="AT48" s="325"/>
      <c r="AU48" s="325"/>
      <c r="AV48" s="325"/>
      <c r="AW48" s="325"/>
      <c r="AX48" s="325"/>
      <c r="AY48" s="325"/>
      <c r="AZ48" s="325"/>
      <c r="BA48" s="325"/>
      <c r="BB48" s="325"/>
      <c r="BC48" s="327">
        <v>1941</v>
      </c>
      <c r="BD48" s="326">
        <v>93366</v>
      </c>
      <c r="BE48" s="325"/>
      <c r="BH48" s="325"/>
    </row>
    <row r="49" spans="19:60" s="324" customFormat="1" ht="13.8">
      <c r="S49" s="325"/>
      <c r="T49" s="325"/>
      <c r="U49" s="325"/>
      <c r="V49" s="325"/>
      <c r="W49" s="325"/>
      <c r="X49" s="325"/>
      <c r="Y49" s="325"/>
      <c r="Z49" s="325"/>
      <c r="AA49" s="325"/>
      <c r="AB49" s="325"/>
      <c r="AC49" s="325"/>
      <c r="AD49" s="235">
        <v>1975</v>
      </c>
      <c r="AE49" s="328">
        <v>203954</v>
      </c>
      <c r="AF49" s="325"/>
      <c r="AG49" s="325"/>
      <c r="AH49" s="325"/>
      <c r="AI49" s="325"/>
      <c r="AJ49" s="325"/>
      <c r="AK49" s="325"/>
      <c r="AL49" s="325"/>
      <c r="AM49" s="325"/>
      <c r="AN49" s="325"/>
      <c r="AO49" s="325"/>
      <c r="AP49" s="325"/>
      <c r="AQ49" s="325"/>
      <c r="AR49" s="325"/>
      <c r="AS49" s="325"/>
      <c r="AT49" s="325"/>
      <c r="AU49" s="325"/>
      <c r="AV49" s="325"/>
      <c r="AW49" s="325"/>
      <c r="AX49" s="325"/>
      <c r="AY49" s="325"/>
      <c r="AZ49" s="325"/>
      <c r="BA49" s="325"/>
      <c r="BB49" s="325"/>
      <c r="BC49" s="327">
        <v>1942</v>
      </c>
      <c r="BD49" s="326">
        <v>93777</v>
      </c>
      <c r="BE49" s="325"/>
      <c r="BH49" s="325"/>
    </row>
    <row r="50" spans="19:60" s="324" customFormat="1" ht="13.8">
      <c r="S50" s="325"/>
      <c r="T50" s="325"/>
      <c r="U50" s="325"/>
      <c r="V50" s="325"/>
      <c r="W50" s="325"/>
      <c r="X50" s="325"/>
      <c r="Y50" s="325"/>
      <c r="Z50" s="325"/>
      <c r="AA50" s="325"/>
      <c r="AB50" s="325"/>
      <c r="AC50" s="325"/>
      <c r="AD50" s="235">
        <v>1976</v>
      </c>
      <c r="AE50" s="328">
        <v>211364</v>
      </c>
      <c r="AF50" s="325"/>
      <c r="AG50" s="325"/>
      <c r="AH50" s="325"/>
      <c r="AI50" s="325"/>
      <c r="AJ50" s="325"/>
      <c r="AK50" s="325"/>
      <c r="AL50" s="325"/>
      <c r="AM50" s="325"/>
      <c r="AN50" s="325"/>
      <c r="AO50" s="325"/>
      <c r="AP50" s="325"/>
      <c r="AQ50" s="325"/>
      <c r="AR50" s="325"/>
      <c r="AS50" s="325"/>
      <c r="AT50" s="325"/>
      <c r="AU50" s="325"/>
      <c r="AV50" s="325"/>
      <c r="AW50" s="325"/>
      <c r="AX50" s="325"/>
      <c r="AY50" s="325"/>
      <c r="AZ50" s="325"/>
      <c r="BA50" s="325"/>
      <c r="BB50" s="325"/>
      <c r="BC50" s="327">
        <v>1943</v>
      </c>
      <c r="BD50" s="326">
        <v>36802</v>
      </c>
      <c r="BE50" s="325"/>
      <c r="BH50" s="325"/>
    </row>
    <row r="51" spans="19:60" s="324" customFormat="1" ht="13.8">
      <c r="S51" s="325"/>
      <c r="T51" s="325"/>
      <c r="U51" s="325"/>
      <c r="V51" s="325"/>
      <c r="W51" s="325"/>
      <c r="X51" s="325"/>
      <c r="Y51" s="325"/>
      <c r="Z51" s="325"/>
      <c r="AA51" s="325"/>
      <c r="AB51" s="325"/>
      <c r="AC51" s="325"/>
      <c r="AD51" s="235">
        <v>1977</v>
      </c>
      <c r="AE51" s="328">
        <v>226334</v>
      </c>
      <c r="AF51" s="325"/>
      <c r="AG51" s="325"/>
      <c r="AH51" s="325"/>
      <c r="AI51" s="325"/>
      <c r="AJ51" s="325"/>
      <c r="AK51" s="325"/>
      <c r="AL51" s="325"/>
      <c r="AM51" s="325"/>
      <c r="AN51" s="325"/>
      <c r="AO51" s="325"/>
      <c r="AP51" s="325"/>
      <c r="AQ51" s="325"/>
      <c r="AR51" s="325"/>
      <c r="AS51" s="325"/>
      <c r="AT51" s="325"/>
      <c r="AU51" s="325"/>
      <c r="AV51" s="325"/>
      <c r="AW51" s="325"/>
      <c r="AX51" s="325"/>
      <c r="AY51" s="325"/>
      <c r="AZ51" s="325"/>
      <c r="BA51" s="325"/>
      <c r="BB51" s="325"/>
      <c r="BC51" s="327">
        <v>1944</v>
      </c>
      <c r="BD51" s="326">
        <v>51276</v>
      </c>
      <c r="BE51" s="325"/>
      <c r="BH51" s="325"/>
    </row>
    <row r="52" spans="19:60" s="324" customFormat="1" ht="13.8">
      <c r="S52" s="325"/>
      <c r="T52" s="325"/>
      <c r="U52" s="325"/>
      <c r="V52" s="325"/>
      <c r="W52" s="325"/>
      <c r="X52" s="325"/>
      <c r="Y52" s="325"/>
      <c r="Z52" s="325"/>
      <c r="AA52" s="325"/>
      <c r="AB52" s="325"/>
      <c r="AC52" s="325"/>
      <c r="AD52" s="235">
        <v>1978</v>
      </c>
      <c r="AE52" s="328">
        <v>236312</v>
      </c>
      <c r="AF52" s="325"/>
      <c r="AG52" s="325"/>
      <c r="AH52" s="325"/>
      <c r="AI52" s="325"/>
      <c r="AJ52" s="325"/>
      <c r="AK52" s="325"/>
      <c r="AL52" s="325"/>
      <c r="AM52" s="325"/>
      <c r="AN52" s="325"/>
      <c r="AO52" s="325"/>
      <c r="AP52" s="325"/>
      <c r="AQ52" s="325"/>
      <c r="AR52" s="325"/>
      <c r="AS52" s="325"/>
      <c r="AT52" s="325"/>
      <c r="AU52" s="325"/>
      <c r="AV52" s="325"/>
      <c r="AW52" s="325"/>
      <c r="AX52" s="325"/>
      <c r="AY52" s="325"/>
      <c r="AZ52" s="325"/>
      <c r="BA52" s="325"/>
      <c r="BB52" s="325"/>
      <c r="BC52" s="327">
        <v>1945</v>
      </c>
      <c r="BD52" s="326">
        <v>77188</v>
      </c>
      <c r="BE52" s="325"/>
      <c r="BH52" s="325"/>
    </row>
    <row r="53" spans="19:60" s="324" customFormat="1" ht="13.8">
      <c r="S53" s="325"/>
      <c r="T53" s="325"/>
      <c r="U53" s="325"/>
      <c r="V53" s="325"/>
      <c r="W53" s="325"/>
      <c r="X53" s="325"/>
      <c r="Y53" s="325"/>
      <c r="Z53" s="325"/>
      <c r="AA53" s="325"/>
      <c r="AB53" s="325"/>
      <c r="AC53" s="325"/>
      <c r="AD53" s="235">
        <v>1979</v>
      </c>
      <c r="AE53" s="328">
        <v>247096</v>
      </c>
      <c r="AF53" s="325"/>
      <c r="AG53" s="325"/>
      <c r="AH53" s="325"/>
      <c r="AI53" s="325"/>
      <c r="AJ53" s="325"/>
      <c r="AK53" s="325"/>
      <c r="AL53" s="325"/>
      <c r="AM53" s="325"/>
      <c r="AN53" s="325"/>
      <c r="AO53" s="325"/>
      <c r="AP53" s="325"/>
      <c r="AQ53" s="325"/>
      <c r="AR53" s="325"/>
      <c r="AS53" s="325"/>
      <c r="AT53" s="325"/>
      <c r="AU53" s="325"/>
      <c r="AV53" s="325"/>
      <c r="AW53" s="325"/>
      <c r="AX53" s="325"/>
      <c r="AY53" s="325"/>
      <c r="AZ53" s="325"/>
      <c r="BA53" s="325"/>
      <c r="BB53" s="325"/>
      <c r="BC53" s="327">
        <v>1946</v>
      </c>
      <c r="BD53" s="326">
        <v>173432</v>
      </c>
      <c r="BE53" s="325"/>
      <c r="BH53" s="325"/>
    </row>
    <row r="54" spans="19:60" s="324" customFormat="1" ht="13.8">
      <c r="S54" s="325"/>
      <c r="T54" s="325"/>
      <c r="U54" s="325"/>
      <c r="V54" s="325"/>
      <c r="W54" s="325"/>
      <c r="X54" s="325"/>
      <c r="Y54" s="325"/>
      <c r="Z54" s="325"/>
      <c r="AA54" s="325"/>
      <c r="AB54" s="325"/>
      <c r="AC54" s="325"/>
      <c r="AD54" s="235">
        <v>1980</v>
      </c>
      <c r="AE54" s="328">
        <v>260461</v>
      </c>
      <c r="AF54" s="325"/>
      <c r="AG54" s="325"/>
      <c r="AH54" s="325"/>
      <c r="AI54" s="325"/>
      <c r="AJ54" s="325"/>
      <c r="AK54" s="325"/>
      <c r="AL54" s="325"/>
      <c r="AM54" s="325"/>
      <c r="AN54" s="325"/>
      <c r="AO54" s="325"/>
      <c r="AP54" s="325"/>
      <c r="AQ54" s="325"/>
      <c r="AR54" s="325"/>
      <c r="AS54" s="325"/>
      <c r="AT54" s="325"/>
      <c r="AU54" s="325"/>
      <c r="AV54" s="325"/>
      <c r="AW54" s="325"/>
      <c r="AX54" s="325"/>
      <c r="AY54" s="325"/>
      <c r="AZ54" s="325"/>
      <c r="BA54" s="325"/>
      <c r="BB54" s="325"/>
      <c r="BC54" s="327">
        <v>1947</v>
      </c>
      <c r="BD54" s="326">
        <v>192924</v>
      </c>
      <c r="BE54" s="325"/>
      <c r="BH54" s="325"/>
    </row>
    <row r="55" spans="19:60" s="324" customFormat="1" ht="13.8">
      <c r="S55" s="325"/>
      <c r="T55" s="325"/>
      <c r="U55" s="325"/>
      <c r="V55" s="325"/>
      <c r="W55" s="325"/>
      <c r="X55" s="325"/>
      <c r="Y55" s="325"/>
      <c r="Z55" s="325"/>
      <c r="AA55" s="325"/>
      <c r="AB55" s="325"/>
      <c r="AC55" s="325"/>
      <c r="AD55" s="235">
        <v>1981</v>
      </c>
      <c r="AE55" s="328">
        <v>252535</v>
      </c>
      <c r="AF55" s="325"/>
      <c r="AG55" s="325"/>
      <c r="AH55" s="325"/>
      <c r="AI55" s="325"/>
      <c r="AJ55" s="325"/>
      <c r="AK55" s="325"/>
      <c r="AL55" s="325"/>
      <c r="AM55" s="325"/>
      <c r="AN55" s="325"/>
      <c r="AO55" s="325"/>
      <c r="AP55" s="325"/>
      <c r="AQ55" s="325"/>
      <c r="AR55" s="325"/>
      <c r="AS55" s="325"/>
      <c r="AT55" s="325"/>
      <c r="AU55" s="325"/>
      <c r="AV55" s="325"/>
      <c r="AW55" s="325"/>
      <c r="AX55" s="325"/>
      <c r="AY55" s="325"/>
      <c r="AZ55" s="325"/>
      <c r="BA55" s="325"/>
      <c r="BB55" s="325"/>
      <c r="BC55" s="327">
        <v>1948</v>
      </c>
      <c r="BD55" s="326">
        <v>117725</v>
      </c>
      <c r="BE55" s="331">
        <v>86838</v>
      </c>
      <c r="BF55" s="330">
        <v>8151</v>
      </c>
      <c r="BG55" s="329">
        <v>1110</v>
      </c>
      <c r="BH55" s="325"/>
    </row>
    <row r="56" spans="19:60" s="324" customFormat="1" ht="13.8">
      <c r="S56" s="325"/>
      <c r="T56" s="325"/>
      <c r="U56" s="325"/>
      <c r="V56" s="325"/>
      <c r="W56" s="325"/>
      <c r="X56" s="325"/>
      <c r="Y56" s="325"/>
      <c r="Z56" s="325"/>
      <c r="AA56" s="325"/>
      <c r="AB56" s="325"/>
      <c r="AC56" s="325"/>
      <c r="AD56" s="235">
        <v>1982</v>
      </c>
      <c r="AE56" s="328">
        <v>255073</v>
      </c>
      <c r="AF56" s="325"/>
      <c r="AG56" s="325"/>
      <c r="AH56" s="325"/>
      <c r="AI56" s="325"/>
      <c r="AJ56" s="325"/>
      <c r="AK56" s="325"/>
      <c r="AL56" s="325"/>
      <c r="AM56" s="325"/>
      <c r="AN56" s="325"/>
      <c r="AO56" s="325"/>
      <c r="AP56" s="325"/>
      <c r="AQ56" s="325"/>
      <c r="AR56" s="325"/>
      <c r="AS56" s="325"/>
      <c r="AT56" s="325"/>
      <c r="AU56" s="325"/>
      <c r="AV56" s="325"/>
      <c r="AW56" s="325"/>
      <c r="AX56" s="325"/>
      <c r="AY56" s="325"/>
      <c r="AZ56" s="325"/>
      <c r="BA56" s="325"/>
      <c r="BB56" s="325"/>
      <c r="BC56" s="327">
        <v>1949</v>
      </c>
      <c r="BD56" s="326">
        <v>49575</v>
      </c>
      <c r="BE56" s="331">
        <v>30278</v>
      </c>
      <c r="BF56" s="330">
        <v>7123</v>
      </c>
      <c r="BG56" s="329">
        <v>1060</v>
      </c>
      <c r="BH56" s="325"/>
    </row>
    <row r="57" spans="19:60" s="324" customFormat="1" ht="13.8">
      <c r="S57" s="325"/>
      <c r="T57" s="325"/>
      <c r="U57" s="325"/>
      <c r="V57" s="325"/>
      <c r="W57" s="325"/>
      <c r="X57" s="325"/>
      <c r="Y57" s="325"/>
      <c r="Z57" s="325"/>
      <c r="AA57" s="325"/>
      <c r="AB57" s="325"/>
      <c r="AC57" s="325"/>
      <c r="AD57" s="235">
        <v>1983</v>
      </c>
      <c r="AE57" s="328">
        <v>254271</v>
      </c>
      <c r="AF57" s="325"/>
      <c r="AG57" s="325"/>
      <c r="AH57" s="325"/>
      <c r="AI57" s="325"/>
      <c r="AJ57" s="325"/>
      <c r="AK57" s="325"/>
      <c r="AL57" s="325"/>
      <c r="AM57" s="325"/>
      <c r="AN57" s="325"/>
      <c r="AO57" s="325"/>
      <c r="AP57" s="325"/>
      <c r="AQ57" s="325"/>
      <c r="AR57" s="325"/>
      <c r="AS57" s="325"/>
      <c r="AT57" s="325"/>
      <c r="AU57" s="325"/>
      <c r="AV57" s="325"/>
      <c r="AW57" s="325"/>
      <c r="AX57" s="325"/>
      <c r="AY57" s="325"/>
      <c r="AZ57" s="325"/>
      <c r="BA57" s="325"/>
      <c r="BB57" s="325"/>
      <c r="BC57" s="327">
        <v>1950</v>
      </c>
      <c r="BD57" s="326">
        <v>44591</v>
      </c>
      <c r="BE57" s="331">
        <v>25969</v>
      </c>
      <c r="BF57" s="330">
        <v>5165</v>
      </c>
      <c r="BG57" s="329">
        <v>815</v>
      </c>
      <c r="BH57" s="325"/>
    </row>
    <row r="58" spans="19:60" s="324" customFormat="1" ht="13.8">
      <c r="S58" s="325"/>
      <c r="T58" s="325"/>
      <c r="U58" s="325"/>
      <c r="V58" s="325"/>
      <c r="W58" s="325"/>
      <c r="X58" s="325"/>
      <c r="Y58" s="325"/>
      <c r="Z58" s="325"/>
      <c r="AA58" s="325"/>
      <c r="AB58" s="325"/>
      <c r="AC58" s="325"/>
      <c r="AD58" s="235">
        <v>1984</v>
      </c>
      <c r="AE58" s="328">
        <v>256584</v>
      </c>
      <c r="AF58" s="325"/>
      <c r="AG58" s="325"/>
      <c r="AH58" s="325"/>
      <c r="AI58" s="325"/>
      <c r="AJ58" s="325"/>
      <c r="AK58" s="325"/>
      <c r="AL58" s="325"/>
      <c r="AM58" s="325"/>
      <c r="AN58" s="325"/>
      <c r="AO58" s="325"/>
      <c r="AP58" s="325"/>
      <c r="AQ58" s="325"/>
      <c r="AR58" s="325"/>
      <c r="AS58" s="325"/>
      <c r="AT58" s="325"/>
      <c r="AU58" s="325"/>
      <c r="AV58" s="325"/>
      <c r="AW58" s="325"/>
      <c r="AX58" s="325"/>
      <c r="AY58" s="325"/>
      <c r="AZ58" s="325"/>
      <c r="BA58" s="325"/>
      <c r="BB58" s="325"/>
      <c r="BC58" s="327">
        <v>1951</v>
      </c>
      <c r="BD58" s="326">
        <v>45003</v>
      </c>
      <c r="BE58" s="331">
        <v>23075</v>
      </c>
      <c r="BF58" s="330">
        <v>5439</v>
      </c>
      <c r="BG58" s="329">
        <v>1100</v>
      </c>
      <c r="BH58" s="325"/>
    </row>
    <row r="59" spans="19:60" s="324" customFormat="1" ht="13.8">
      <c r="S59" s="325"/>
      <c r="T59" s="325"/>
      <c r="U59" s="325"/>
      <c r="V59" s="325"/>
      <c r="W59" s="325"/>
      <c r="X59" s="325"/>
      <c r="Y59" s="325"/>
      <c r="Z59" s="325"/>
      <c r="AA59" s="325"/>
      <c r="AB59" s="325"/>
      <c r="AC59" s="325"/>
      <c r="AD59" s="235">
        <v>1985</v>
      </c>
      <c r="AE59" s="328">
        <v>258559</v>
      </c>
      <c r="AF59" s="325"/>
      <c r="AG59" s="325"/>
      <c r="AH59" s="325"/>
      <c r="AI59" s="325"/>
      <c r="AJ59" s="325"/>
      <c r="AK59" s="325"/>
      <c r="AL59" s="325"/>
      <c r="AM59" s="325"/>
      <c r="AN59" s="325"/>
      <c r="AO59" s="325"/>
      <c r="AP59" s="325"/>
      <c r="AQ59" s="325"/>
      <c r="AR59" s="325"/>
      <c r="AS59" s="325"/>
      <c r="AT59" s="325"/>
      <c r="AU59" s="325"/>
      <c r="AV59" s="325"/>
      <c r="AW59" s="325"/>
      <c r="AX59" s="325"/>
      <c r="AY59" s="325"/>
      <c r="AZ59" s="325"/>
      <c r="BA59" s="325"/>
      <c r="BB59" s="325"/>
      <c r="BC59" s="327">
        <v>1952</v>
      </c>
      <c r="BD59" s="326">
        <v>30537</v>
      </c>
      <c r="BE59" s="331">
        <v>14831</v>
      </c>
      <c r="BF59" s="330">
        <v>4258</v>
      </c>
      <c r="BG59" s="329">
        <v>789</v>
      </c>
      <c r="BH59" s="325"/>
    </row>
    <row r="60" spans="19:60" s="324" customFormat="1" ht="13.8">
      <c r="S60" s="325"/>
      <c r="T60" s="325"/>
      <c r="U60" s="325"/>
      <c r="V60" s="325"/>
      <c r="W60" s="325"/>
      <c r="X60" s="325"/>
      <c r="Y60" s="325"/>
      <c r="Z60" s="325"/>
      <c r="AA60" s="325"/>
      <c r="AB60" s="325"/>
      <c r="AC60" s="325"/>
      <c r="AD60" s="235">
        <v>1986</v>
      </c>
      <c r="AE60" s="328">
        <v>262388</v>
      </c>
      <c r="AF60" s="325"/>
      <c r="AG60" s="325"/>
      <c r="AH60" s="325"/>
      <c r="AI60" s="325"/>
      <c r="AJ60" s="325"/>
      <c r="AK60" s="325"/>
      <c r="AL60" s="325"/>
      <c r="AM60" s="325"/>
      <c r="AN60" s="325"/>
      <c r="AO60" s="325"/>
      <c r="AP60" s="325"/>
      <c r="AQ60" s="325"/>
      <c r="AR60" s="325"/>
      <c r="AS60" s="325"/>
      <c r="AT60" s="325"/>
      <c r="AU60" s="325"/>
      <c r="AV60" s="325"/>
      <c r="AW60" s="325"/>
      <c r="AX60" s="325"/>
      <c r="AY60" s="325"/>
      <c r="AZ60" s="325"/>
      <c r="BA60" s="325"/>
      <c r="BB60" s="325"/>
      <c r="BC60" s="327">
        <v>1953</v>
      </c>
      <c r="BD60" s="326">
        <v>37397</v>
      </c>
      <c r="BE60" s="331">
        <v>13362</v>
      </c>
      <c r="BF60" s="330">
        <v>4784</v>
      </c>
      <c r="BG60" s="329">
        <v>825</v>
      </c>
      <c r="BH60" s="325"/>
    </row>
    <row r="61" spans="19:60" s="324" customFormat="1" ht="13.8">
      <c r="S61" s="325"/>
      <c r="T61" s="325"/>
      <c r="U61" s="325"/>
      <c r="V61" s="325"/>
      <c r="W61" s="325"/>
      <c r="X61" s="325"/>
      <c r="Y61" s="325"/>
      <c r="Z61" s="325"/>
      <c r="AA61" s="325"/>
      <c r="AB61" s="325"/>
      <c r="AC61" s="325"/>
      <c r="AD61" s="235">
        <v>1987</v>
      </c>
      <c r="AE61" s="328">
        <v>266122</v>
      </c>
      <c r="AF61" s="325"/>
      <c r="AG61" s="325"/>
      <c r="AH61" s="325"/>
      <c r="AI61" s="325"/>
      <c r="AJ61" s="325"/>
      <c r="AK61" s="325"/>
      <c r="AL61" s="325"/>
      <c r="AM61" s="325"/>
      <c r="AN61" s="325"/>
      <c r="AO61" s="325"/>
      <c r="AP61" s="325"/>
      <c r="AQ61" s="325"/>
      <c r="AR61" s="325"/>
      <c r="AS61" s="325"/>
      <c r="AT61" s="325"/>
      <c r="AU61" s="325"/>
      <c r="AV61" s="325"/>
      <c r="AW61" s="325"/>
      <c r="AX61" s="325"/>
      <c r="AY61" s="325"/>
      <c r="AZ61" s="325"/>
      <c r="BA61" s="325"/>
      <c r="BB61" s="325"/>
      <c r="BC61" s="327">
        <v>1954</v>
      </c>
      <c r="BD61" s="326">
        <v>43393</v>
      </c>
      <c r="BE61" s="331">
        <v>15523</v>
      </c>
      <c r="BF61" s="330">
        <v>5192</v>
      </c>
      <c r="BG61" s="329">
        <v>627</v>
      </c>
      <c r="BH61" s="325"/>
    </row>
    <row r="62" spans="19:60" s="324" customFormat="1" ht="13.8">
      <c r="S62" s="325"/>
      <c r="T62" s="325"/>
      <c r="U62" s="325"/>
      <c r="V62" s="325"/>
      <c r="W62" s="325"/>
      <c r="X62" s="325"/>
      <c r="Y62" s="325"/>
      <c r="Z62" s="325"/>
      <c r="AA62" s="325"/>
      <c r="AB62" s="325"/>
      <c r="AC62" s="325"/>
      <c r="AD62" s="235">
        <v>1988</v>
      </c>
      <c r="AE62" s="328">
        <v>273804</v>
      </c>
      <c r="AF62" s="325"/>
      <c r="AG62" s="325"/>
      <c r="AH62" s="325"/>
      <c r="AI62" s="325"/>
      <c r="AJ62" s="325"/>
      <c r="AK62" s="325"/>
      <c r="AL62" s="325"/>
      <c r="AM62" s="325"/>
      <c r="AN62" s="325"/>
      <c r="AO62" s="325"/>
      <c r="AP62" s="325"/>
      <c r="AQ62" s="325"/>
      <c r="AR62" s="325"/>
      <c r="AS62" s="325"/>
      <c r="AT62" s="325"/>
      <c r="AU62" s="325"/>
      <c r="AV62" s="325"/>
      <c r="AW62" s="325"/>
      <c r="AX62" s="325"/>
      <c r="AY62" s="325"/>
      <c r="AZ62" s="325"/>
      <c r="BA62" s="325"/>
      <c r="BB62" s="325"/>
      <c r="BC62" s="327">
        <v>1955</v>
      </c>
      <c r="BD62" s="326">
        <v>44354</v>
      </c>
      <c r="BE62" s="331">
        <v>16632</v>
      </c>
      <c r="BF62" s="330">
        <v>7271</v>
      </c>
      <c r="BG62" s="329">
        <v>860</v>
      </c>
      <c r="BH62" s="325"/>
    </row>
    <row r="63" spans="19:60" s="324" customFormat="1" ht="13.8">
      <c r="S63" s="325"/>
      <c r="T63" s="325"/>
      <c r="U63" s="325"/>
      <c r="V63" s="325"/>
      <c r="W63" s="325"/>
      <c r="X63" s="325"/>
      <c r="Y63" s="325"/>
      <c r="Z63" s="325"/>
      <c r="AA63" s="325"/>
      <c r="AB63" s="325"/>
      <c r="AC63" s="325"/>
      <c r="AD63" s="235">
        <v>1989</v>
      </c>
      <c r="AE63" s="328">
        <v>282804</v>
      </c>
      <c r="AF63" s="325"/>
      <c r="AG63" s="325"/>
      <c r="AH63" s="325"/>
      <c r="AI63" s="325"/>
      <c r="AJ63" s="325"/>
      <c r="AK63" s="325"/>
      <c r="AL63" s="325"/>
      <c r="AM63" s="325"/>
      <c r="AN63" s="325"/>
      <c r="AO63" s="325"/>
      <c r="AP63" s="325"/>
      <c r="AQ63" s="325"/>
      <c r="AR63" s="325"/>
      <c r="AS63" s="325"/>
      <c r="AT63" s="325"/>
      <c r="AU63" s="325"/>
      <c r="AV63" s="325"/>
      <c r="AW63" s="325"/>
      <c r="AX63" s="325"/>
      <c r="AY63" s="325"/>
      <c r="AZ63" s="325"/>
      <c r="BA63" s="325"/>
      <c r="BB63" s="325"/>
      <c r="BC63" s="327">
        <v>1956</v>
      </c>
      <c r="BD63" s="326">
        <v>45036</v>
      </c>
      <c r="BE63" s="331">
        <v>16399</v>
      </c>
      <c r="BF63" s="330">
        <v>8419</v>
      </c>
      <c r="BG63" s="329">
        <v>1172</v>
      </c>
      <c r="BH63" s="325"/>
    </row>
    <row r="64" spans="19:60" s="324" customFormat="1" ht="13.8">
      <c r="S64" s="325"/>
      <c r="T64" s="325"/>
      <c r="U64" s="325"/>
      <c r="V64" s="325"/>
      <c r="W64" s="325"/>
      <c r="X64" s="325"/>
      <c r="Y64" s="325"/>
      <c r="Z64" s="325"/>
      <c r="AA64" s="325"/>
      <c r="AB64" s="325"/>
      <c r="AC64" s="325"/>
      <c r="AD64" s="235">
        <v>1990</v>
      </c>
      <c r="AE64" s="328">
        <v>297073</v>
      </c>
      <c r="AF64" s="325"/>
      <c r="AG64" s="325"/>
      <c r="AH64" s="325"/>
      <c r="AI64" s="325"/>
      <c r="AJ64" s="325"/>
      <c r="AK64" s="325"/>
      <c r="AL64" s="325"/>
      <c r="AM64" s="325"/>
      <c r="AN64" s="325"/>
      <c r="AO64" s="325"/>
      <c r="AP64" s="325"/>
      <c r="AQ64" s="325"/>
      <c r="AR64" s="325"/>
      <c r="AS64" s="325"/>
      <c r="AT64" s="325"/>
      <c r="AU64" s="325"/>
      <c r="AV64" s="325"/>
      <c r="AW64" s="325"/>
      <c r="AX64" s="325"/>
      <c r="AY64" s="325"/>
      <c r="AZ64" s="325"/>
      <c r="BA64" s="325"/>
      <c r="BB64" s="325"/>
      <c r="BC64" s="327">
        <v>1957</v>
      </c>
      <c r="BD64" s="326">
        <v>76850</v>
      </c>
      <c r="BE64" s="331">
        <v>21793</v>
      </c>
      <c r="BF64" s="330">
        <v>14090</v>
      </c>
      <c r="BG64" s="329">
        <v>1435</v>
      </c>
      <c r="BH64" s="325"/>
    </row>
    <row r="65" spans="19:60" s="324" customFormat="1" ht="13.8">
      <c r="S65" s="325"/>
      <c r="T65" s="325"/>
      <c r="U65" s="325"/>
      <c r="V65" s="325"/>
      <c r="W65" s="325"/>
      <c r="X65" s="325"/>
      <c r="Y65" s="325"/>
      <c r="Z65" s="325"/>
      <c r="AA65" s="325"/>
      <c r="AB65" s="325"/>
      <c r="AC65" s="325"/>
      <c r="AD65" s="235">
        <v>1991</v>
      </c>
      <c r="AE65" s="328">
        <v>303193</v>
      </c>
      <c r="AF65" s="325"/>
      <c r="AG65" s="325"/>
      <c r="AH65" s="325"/>
      <c r="AI65" s="325"/>
      <c r="AJ65" s="325"/>
      <c r="AK65" s="325"/>
      <c r="AL65" s="325"/>
      <c r="AM65" s="325"/>
      <c r="AN65" s="325"/>
      <c r="AO65" s="325"/>
      <c r="AP65" s="325"/>
      <c r="AQ65" s="325"/>
      <c r="AR65" s="325"/>
      <c r="AS65" s="325"/>
      <c r="AT65" s="325"/>
      <c r="AU65" s="325"/>
      <c r="AV65" s="325"/>
      <c r="AW65" s="325"/>
      <c r="AX65" s="325"/>
      <c r="AY65" s="325"/>
      <c r="AZ65" s="325"/>
      <c r="BA65" s="325"/>
      <c r="BB65" s="325"/>
      <c r="BC65" s="327">
        <v>1958</v>
      </c>
      <c r="BD65" s="326">
        <v>58107</v>
      </c>
      <c r="BE65" s="331">
        <v>19176</v>
      </c>
      <c r="BF65" s="330">
        <v>8801</v>
      </c>
      <c r="BG65" s="329">
        <v>1336</v>
      </c>
      <c r="BH65" s="325"/>
    </row>
    <row r="66" spans="19:60" s="324" customFormat="1" ht="13.8">
      <c r="S66" s="325"/>
      <c r="T66" s="325"/>
      <c r="U66" s="325"/>
      <c r="V66" s="325"/>
      <c r="W66" s="325"/>
      <c r="X66" s="325"/>
      <c r="Y66" s="325"/>
      <c r="Z66" s="325"/>
      <c r="AA66" s="325"/>
      <c r="AB66" s="325"/>
      <c r="AC66" s="325"/>
      <c r="AD66" s="235">
        <v>1992</v>
      </c>
      <c r="AE66" s="328">
        <v>306169</v>
      </c>
      <c r="AF66" s="325"/>
      <c r="AG66" s="325"/>
      <c r="AH66" s="325"/>
      <c r="AI66" s="325"/>
      <c r="AJ66" s="325"/>
      <c r="AK66" s="325"/>
      <c r="AL66" s="325"/>
      <c r="AM66" s="325"/>
      <c r="AN66" s="325"/>
      <c r="AO66" s="325"/>
      <c r="AP66" s="325"/>
      <c r="AQ66" s="325"/>
      <c r="AR66" s="325"/>
      <c r="AS66" s="325"/>
      <c r="AT66" s="325"/>
      <c r="AU66" s="325"/>
      <c r="AV66" s="325"/>
      <c r="AW66" s="325"/>
      <c r="AX66" s="325"/>
      <c r="AY66" s="325"/>
      <c r="AZ66" s="325"/>
      <c r="BA66" s="325"/>
      <c r="BB66" s="325"/>
      <c r="BC66" s="327">
        <v>1959</v>
      </c>
      <c r="BD66" s="326">
        <v>67618</v>
      </c>
      <c r="BE66" s="331">
        <v>17525</v>
      </c>
      <c r="BF66" s="330">
        <v>5956</v>
      </c>
      <c r="BG66" s="329">
        <v>1112</v>
      </c>
      <c r="BH66" s="325"/>
    </row>
    <row r="67" spans="19:60" s="324" customFormat="1" ht="13.8">
      <c r="S67" s="325"/>
      <c r="T67" s="325"/>
      <c r="U67" s="325"/>
      <c r="V67" s="325"/>
      <c r="W67" s="325"/>
      <c r="X67" s="325"/>
      <c r="Y67" s="325"/>
      <c r="Z67" s="325"/>
      <c r="AA67" s="325"/>
      <c r="AB67" s="325"/>
      <c r="AC67" s="325"/>
      <c r="AD67" s="235">
        <v>1993</v>
      </c>
      <c r="AE67" s="328">
        <v>305517</v>
      </c>
      <c r="AF67" s="325"/>
      <c r="AG67" s="325"/>
      <c r="AH67" s="325"/>
      <c r="AI67" s="325"/>
      <c r="AJ67" s="325"/>
      <c r="AK67" s="325"/>
      <c r="AL67" s="325"/>
      <c r="AM67" s="325"/>
      <c r="AN67" s="325"/>
      <c r="AO67" s="325"/>
      <c r="AP67" s="325"/>
      <c r="AQ67" s="325"/>
      <c r="AR67" s="325"/>
      <c r="AS67" s="325"/>
      <c r="AT67" s="325"/>
      <c r="AU67" s="325"/>
      <c r="AV67" s="325"/>
      <c r="AW67" s="325"/>
      <c r="AX67" s="325"/>
      <c r="AY67" s="325"/>
      <c r="AZ67" s="325"/>
      <c r="BA67" s="325"/>
      <c r="BB67" s="325"/>
      <c r="BC67" s="327">
        <v>1960</v>
      </c>
      <c r="BD67" s="326">
        <v>51465</v>
      </c>
      <c r="BE67" s="331">
        <v>19065</v>
      </c>
      <c r="BF67" s="330">
        <v>5952</v>
      </c>
      <c r="BG67" s="329">
        <v>1641</v>
      </c>
      <c r="BH67" s="325"/>
    </row>
    <row r="68" spans="19:60" s="324" customFormat="1" ht="13.8">
      <c r="S68" s="325"/>
      <c r="T68" s="325"/>
      <c r="U68" s="325"/>
      <c r="V68" s="325"/>
      <c r="W68" s="325"/>
      <c r="X68" s="325"/>
      <c r="Y68" s="325"/>
      <c r="Z68" s="325"/>
      <c r="AA68" s="325"/>
      <c r="AB68" s="325"/>
      <c r="AC68" s="325"/>
      <c r="AD68" s="235">
        <v>1994</v>
      </c>
      <c r="AE68" s="328">
        <v>302300</v>
      </c>
      <c r="AF68" s="325"/>
      <c r="AG68" s="325"/>
      <c r="AH68" s="325"/>
      <c r="AI68" s="325"/>
      <c r="AJ68" s="325"/>
      <c r="AK68" s="325"/>
      <c r="AL68" s="325"/>
      <c r="AM68" s="325"/>
      <c r="AN68" s="325"/>
      <c r="AO68" s="325"/>
      <c r="AP68" s="325"/>
      <c r="AQ68" s="325"/>
      <c r="AR68" s="325"/>
      <c r="AS68" s="325"/>
      <c r="AT68" s="325"/>
      <c r="AU68" s="325"/>
      <c r="AV68" s="325"/>
      <c r="AW68" s="325"/>
      <c r="AX68" s="325"/>
      <c r="AY68" s="325"/>
      <c r="AZ68" s="325"/>
      <c r="BA68" s="325"/>
      <c r="BB68" s="325"/>
      <c r="BC68" s="327">
        <v>1961</v>
      </c>
      <c r="BD68" s="326">
        <v>57230</v>
      </c>
      <c r="BH68" s="325"/>
    </row>
    <row r="69" spans="19:60" s="324" customFormat="1" ht="13.8">
      <c r="S69" s="325"/>
      <c r="T69" s="325"/>
      <c r="U69" s="325"/>
      <c r="V69" s="325"/>
      <c r="W69" s="325"/>
      <c r="X69" s="325"/>
      <c r="Y69" s="325"/>
      <c r="Z69" s="325"/>
      <c r="AA69" s="325"/>
      <c r="AB69" s="325"/>
      <c r="AC69" s="325"/>
      <c r="AD69" s="235">
        <v>1995</v>
      </c>
      <c r="AE69" s="328">
        <v>298798</v>
      </c>
      <c r="AF69" s="325"/>
      <c r="AG69" s="325"/>
      <c r="AH69" s="325"/>
      <c r="AI69" s="325"/>
      <c r="AJ69" s="325"/>
      <c r="AK69" s="325"/>
      <c r="AL69" s="325"/>
      <c r="AM69" s="325"/>
      <c r="AN69" s="325"/>
      <c r="AO69" s="325"/>
      <c r="AP69" s="325"/>
      <c r="AQ69" s="325"/>
      <c r="AR69" s="325"/>
      <c r="AS69" s="325"/>
      <c r="AT69" s="325"/>
      <c r="AU69" s="325"/>
      <c r="AV69" s="325"/>
      <c r="AW69" s="325"/>
      <c r="AX69" s="325"/>
      <c r="AY69" s="325"/>
      <c r="AZ69" s="325"/>
      <c r="BA69" s="325"/>
      <c r="BB69" s="325"/>
      <c r="BC69" s="327">
        <v>1962</v>
      </c>
      <c r="BD69" s="326">
        <v>60627</v>
      </c>
      <c r="BH69" s="325"/>
    </row>
    <row r="70" spans="19:60" s="324" customFormat="1" ht="13.8">
      <c r="S70" s="325"/>
      <c r="T70" s="325"/>
      <c r="U70" s="325"/>
      <c r="V70" s="325"/>
      <c r="W70" s="325"/>
      <c r="X70" s="325"/>
      <c r="Y70" s="325"/>
      <c r="Z70" s="325"/>
      <c r="AA70" s="325"/>
      <c r="AB70" s="325"/>
      <c r="AC70" s="325"/>
      <c r="AD70" s="235">
        <v>1996</v>
      </c>
      <c r="AE70" s="328">
        <v>297895</v>
      </c>
      <c r="AF70" s="325"/>
      <c r="AG70" s="325"/>
      <c r="AH70" s="325"/>
      <c r="AI70" s="325"/>
      <c r="AJ70" s="325"/>
      <c r="AK70" s="325"/>
      <c r="AL70" s="325"/>
      <c r="AM70" s="325"/>
      <c r="AN70" s="325"/>
      <c r="AO70" s="325"/>
      <c r="AP70" s="325"/>
      <c r="AQ70" s="325"/>
      <c r="AR70" s="325"/>
      <c r="AS70" s="325"/>
      <c r="AT70" s="325"/>
      <c r="AU70" s="325"/>
      <c r="AV70" s="325"/>
      <c r="AW70" s="325"/>
      <c r="AX70" s="325"/>
      <c r="AY70" s="325"/>
      <c r="AZ70" s="325"/>
      <c r="BA70" s="325"/>
      <c r="BB70" s="325"/>
      <c r="BC70" s="327">
        <v>1963</v>
      </c>
      <c r="BD70" s="326">
        <v>69130</v>
      </c>
      <c r="BH70" s="325"/>
    </row>
    <row r="71" spans="19:60" s="324" customFormat="1" ht="13.8">
      <c r="S71" s="325"/>
      <c r="T71" s="325"/>
      <c r="U71" s="325"/>
      <c r="V71" s="325"/>
      <c r="W71" s="325"/>
      <c r="X71" s="325"/>
      <c r="Y71" s="325"/>
      <c r="Z71" s="325"/>
      <c r="AA71" s="325"/>
      <c r="AB71" s="325"/>
      <c r="AC71" s="325"/>
      <c r="AD71" s="235">
        <v>1997</v>
      </c>
      <c r="AE71" s="328">
        <v>297409</v>
      </c>
      <c r="AF71" s="325"/>
      <c r="AG71" s="325"/>
      <c r="AH71" s="325"/>
      <c r="AI71" s="325"/>
      <c r="AJ71" s="325"/>
      <c r="AK71" s="325"/>
      <c r="AL71" s="325"/>
      <c r="AM71" s="325"/>
      <c r="AN71" s="325"/>
      <c r="AO71" s="325"/>
      <c r="AP71" s="325"/>
      <c r="AQ71" s="325"/>
      <c r="AR71" s="325"/>
      <c r="AS71" s="325"/>
      <c r="AT71" s="325"/>
      <c r="AU71" s="325"/>
      <c r="AV71" s="325"/>
      <c r="AW71" s="325"/>
      <c r="AX71" s="325"/>
      <c r="AY71" s="325"/>
      <c r="AZ71" s="325"/>
      <c r="BA71" s="325"/>
      <c r="BB71" s="325"/>
      <c r="BC71" s="327">
        <v>1964</v>
      </c>
      <c r="BD71" s="326">
        <v>84629</v>
      </c>
      <c r="BH71" s="325"/>
    </row>
    <row r="72" spans="19:60" s="324" customFormat="1" ht="13.8">
      <c r="S72" s="325"/>
      <c r="T72" s="325"/>
      <c r="U72" s="325"/>
      <c r="V72" s="325"/>
      <c r="W72" s="325"/>
      <c r="X72" s="325"/>
      <c r="Y72" s="325"/>
      <c r="Z72" s="325"/>
      <c r="AA72" s="325"/>
      <c r="AB72" s="325"/>
      <c r="AC72" s="325"/>
      <c r="AD72" s="235">
        <v>1998</v>
      </c>
      <c r="AE72" s="328">
        <v>300183</v>
      </c>
      <c r="AF72" s="325"/>
      <c r="AG72" s="325"/>
      <c r="AH72" s="325"/>
      <c r="AI72" s="325"/>
      <c r="AJ72" s="325"/>
      <c r="AK72" s="325"/>
      <c r="AL72" s="325"/>
      <c r="AM72" s="325"/>
      <c r="AN72" s="325"/>
      <c r="AO72" s="325"/>
      <c r="AP72" s="325"/>
      <c r="AQ72" s="325"/>
      <c r="AR72" s="325"/>
      <c r="AS72" s="325"/>
      <c r="AT72" s="325"/>
      <c r="AU72" s="325"/>
      <c r="AV72" s="325"/>
      <c r="AW72" s="325"/>
      <c r="AX72" s="325"/>
      <c r="AY72" s="325"/>
      <c r="AZ72" s="325"/>
      <c r="BA72" s="325"/>
      <c r="BB72" s="325"/>
      <c r="BC72" s="327">
        <v>1965</v>
      </c>
      <c r="BD72" s="326">
        <v>94635</v>
      </c>
      <c r="BH72" s="325"/>
    </row>
    <row r="73" spans="19:60" s="324" customFormat="1" ht="13.8">
      <c r="S73" s="325"/>
      <c r="T73" s="325"/>
      <c r="U73" s="325"/>
      <c r="V73" s="325"/>
      <c r="W73" s="325"/>
      <c r="X73" s="325"/>
      <c r="Y73" s="325"/>
      <c r="Z73" s="325"/>
      <c r="AA73" s="325"/>
      <c r="AB73" s="325"/>
      <c r="AC73" s="325"/>
      <c r="AD73" s="235">
        <v>1999</v>
      </c>
      <c r="AE73" s="328">
        <v>308951</v>
      </c>
      <c r="AF73" s="325"/>
      <c r="AG73" s="325"/>
      <c r="AH73" s="325"/>
      <c r="AI73" s="325"/>
      <c r="AJ73" s="325"/>
      <c r="AK73" s="325"/>
      <c r="AL73" s="325"/>
      <c r="AM73" s="325"/>
      <c r="AN73" s="325"/>
      <c r="AO73" s="325"/>
      <c r="AP73" s="325"/>
      <c r="AQ73" s="325"/>
      <c r="AR73" s="325"/>
      <c r="AS73" s="325"/>
      <c r="AT73" s="325"/>
      <c r="AU73" s="325"/>
      <c r="AV73" s="325"/>
      <c r="AW73" s="325"/>
      <c r="AX73" s="325"/>
      <c r="AY73" s="325"/>
      <c r="AZ73" s="325"/>
      <c r="BA73" s="325"/>
      <c r="BB73" s="325"/>
      <c r="BC73" s="327">
        <v>1966</v>
      </c>
      <c r="BD73" s="326">
        <v>129180</v>
      </c>
      <c r="BH73" s="325"/>
    </row>
    <row r="74" spans="19:60" s="324" customFormat="1" ht="13.8">
      <c r="S74" s="325"/>
      <c r="T74" s="325"/>
      <c r="U74" s="325"/>
      <c r="V74" s="325"/>
      <c r="W74" s="325"/>
      <c r="X74" s="325"/>
      <c r="Y74" s="325"/>
      <c r="Z74" s="325"/>
      <c r="AA74" s="325"/>
      <c r="AB74" s="325"/>
      <c r="AC74" s="325"/>
      <c r="AD74" s="235">
        <v>2000</v>
      </c>
      <c r="AE74" s="328">
        <v>311944</v>
      </c>
      <c r="AF74" s="325"/>
      <c r="AG74" s="325"/>
      <c r="AH74" s="325"/>
      <c r="AI74" s="325"/>
      <c r="AJ74" s="325"/>
      <c r="AK74" s="325"/>
      <c r="AL74" s="325"/>
      <c r="AM74" s="325"/>
      <c r="AN74" s="325"/>
      <c r="AO74" s="325"/>
      <c r="AP74" s="325"/>
      <c r="AQ74" s="325"/>
      <c r="AR74" s="325"/>
      <c r="AS74" s="325"/>
      <c r="AT74" s="325"/>
      <c r="AU74" s="325"/>
      <c r="AV74" s="325"/>
      <c r="AW74" s="325"/>
      <c r="AX74" s="325"/>
      <c r="AY74" s="325"/>
      <c r="AZ74" s="325"/>
      <c r="BA74" s="325"/>
      <c r="BB74" s="325"/>
      <c r="BC74" s="327">
        <v>1967</v>
      </c>
      <c r="BD74" s="326">
        <v>159399</v>
      </c>
      <c r="BH74" s="325"/>
    </row>
    <row r="75" spans="19:60" s="324" customFormat="1" ht="13.8">
      <c r="S75" s="325"/>
      <c r="T75" s="325"/>
      <c r="U75" s="325"/>
      <c r="V75" s="325"/>
      <c r="W75" s="325"/>
      <c r="X75" s="325"/>
      <c r="Y75" s="325"/>
      <c r="Z75" s="325"/>
      <c r="AA75" s="325"/>
      <c r="AB75" s="325"/>
      <c r="AC75" s="325"/>
      <c r="AD75" s="235">
        <v>2001</v>
      </c>
      <c r="AE75" s="328">
        <v>315276</v>
      </c>
      <c r="AF75" s="325"/>
      <c r="AG75" s="325"/>
      <c r="AH75" s="325"/>
      <c r="AI75" s="325"/>
      <c r="AJ75" s="325"/>
      <c r="AK75" s="325"/>
      <c r="AL75" s="325"/>
      <c r="AM75" s="325"/>
      <c r="AN75" s="325"/>
      <c r="AO75" s="325"/>
      <c r="AP75" s="325"/>
      <c r="AQ75" s="325"/>
      <c r="AR75" s="325"/>
      <c r="AS75" s="325"/>
      <c r="AT75" s="325"/>
      <c r="AU75" s="325"/>
      <c r="AV75" s="325"/>
      <c r="AW75" s="325"/>
      <c r="AX75" s="325"/>
      <c r="AY75" s="325"/>
      <c r="AZ75" s="325"/>
      <c r="BA75" s="325"/>
      <c r="BB75" s="325"/>
      <c r="BC75" s="327">
        <v>1968</v>
      </c>
      <c r="BD75" s="326">
        <v>149444</v>
      </c>
      <c r="BH75" s="325"/>
    </row>
    <row r="76" spans="19:60" s="324" customFormat="1" ht="13.8">
      <c r="S76" s="325"/>
      <c r="T76" s="325"/>
      <c r="U76" s="325"/>
      <c r="V76" s="325"/>
      <c r="W76" s="325"/>
      <c r="X76" s="325"/>
      <c r="Y76" s="325"/>
      <c r="Z76" s="325"/>
      <c r="AA76" s="325"/>
      <c r="AB76" s="325"/>
      <c r="AC76" s="325"/>
      <c r="AD76" s="235">
        <v>2002</v>
      </c>
      <c r="AE76" s="328">
        <v>317389</v>
      </c>
      <c r="AF76" s="325"/>
      <c r="AG76" s="325"/>
      <c r="AH76" s="325"/>
      <c r="AI76" s="325"/>
      <c r="AJ76" s="325"/>
      <c r="AK76" s="325"/>
      <c r="AL76" s="325"/>
      <c r="AM76" s="325"/>
      <c r="AN76" s="325"/>
      <c r="AO76" s="325"/>
      <c r="AP76" s="325"/>
      <c r="AQ76" s="325"/>
      <c r="AR76" s="325"/>
      <c r="AS76" s="325"/>
      <c r="AT76" s="325"/>
      <c r="AU76" s="325"/>
      <c r="AV76" s="325"/>
      <c r="AW76" s="325"/>
      <c r="AX76" s="325"/>
      <c r="AY76" s="325"/>
      <c r="AZ76" s="325"/>
      <c r="BA76" s="325"/>
      <c r="BB76" s="325"/>
      <c r="BC76" s="327">
        <v>1969</v>
      </c>
      <c r="BD76" s="326">
        <v>132926</v>
      </c>
      <c r="BH76" s="325"/>
    </row>
    <row r="77" spans="19:60" s="324" customFormat="1" ht="13.8">
      <c r="S77" s="325"/>
      <c r="T77" s="325"/>
      <c r="U77" s="325"/>
      <c r="V77" s="325"/>
      <c r="W77" s="325"/>
      <c r="X77" s="325"/>
      <c r="Y77" s="325"/>
      <c r="Z77" s="325"/>
      <c r="AA77" s="325"/>
      <c r="AB77" s="325"/>
      <c r="AC77" s="325"/>
      <c r="AD77" s="235">
        <v>2003</v>
      </c>
      <c r="AE77" s="328">
        <v>315413</v>
      </c>
      <c r="AF77" s="325"/>
      <c r="AG77" s="325"/>
      <c r="AH77" s="325"/>
      <c r="AI77" s="325"/>
      <c r="AJ77" s="325"/>
      <c r="AK77" s="325"/>
      <c r="AL77" s="325"/>
      <c r="AM77" s="325"/>
      <c r="AN77" s="325"/>
      <c r="AO77" s="325"/>
      <c r="AP77" s="325"/>
      <c r="AQ77" s="325"/>
      <c r="AR77" s="325"/>
      <c r="AS77" s="325"/>
      <c r="AT77" s="325"/>
      <c r="AU77" s="325"/>
      <c r="AV77" s="325"/>
      <c r="AW77" s="325"/>
      <c r="AX77" s="325"/>
      <c r="AY77" s="325"/>
      <c r="AZ77" s="325"/>
      <c r="BA77" s="325"/>
      <c r="BB77" s="325"/>
      <c r="BC77" s="327">
        <v>1970</v>
      </c>
      <c r="BD77" s="326">
        <v>126871</v>
      </c>
      <c r="BH77" s="325"/>
    </row>
    <row r="78" spans="19:60" s="324" customFormat="1" ht="13.8">
      <c r="S78" s="325"/>
      <c r="T78" s="325"/>
      <c r="U78" s="325"/>
      <c r="V78" s="325"/>
      <c r="W78" s="325"/>
      <c r="X78" s="325"/>
      <c r="Y78" s="325"/>
      <c r="Z78" s="325"/>
      <c r="AA78" s="325"/>
      <c r="AB78" s="325"/>
      <c r="AC78" s="325"/>
      <c r="AD78" s="235">
        <v>2004</v>
      </c>
      <c r="AE78" s="328">
        <v>313545</v>
      </c>
      <c r="AF78" s="325"/>
      <c r="AG78" s="325"/>
      <c r="AH78" s="325"/>
      <c r="AI78" s="325"/>
      <c r="AJ78" s="325"/>
      <c r="AK78" s="325"/>
      <c r="AL78" s="325"/>
      <c r="AM78" s="325"/>
      <c r="AN78" s="325"/>
      <c r="AO78" s="325"/>
      <c r="AP78" s="325"/>
      <c r="AQ78" s="325"/>
      <c r="AR78" s="325"/>
      <c r="AS78" s="325"/>
      <c r="AT78" s="325"/>
      <c r="AU78" s="325"/>
      <c r="AV78" s="325"/>
      <c r="AW78" s="325"/>
      <c r="AX78" s="325"/>
      <c r="AY78" s="325"/>
      <c r="AZ78" s="325"/>
      <c r="BA78" s="325"/>
      <c r="BB78" s="325"/>
      <c r="BC78" s="327">
        <v>1971</v>
      </c>
      <c r="BD78" s="326">
        <v>128004</v>
      </c>
      <c r="BH78" s="325"/>
    </row>
    <row r="79" spans="19:60" s="324" customFormat="1" ht="13.8">
      <c r="S79" s="325"/>
      <c r="T79" s="325"/>
      <c r="U79" s="325"/>
      <c r="V79" s="325"/>
      <c r="W79" s="325"/>
      <c r="X79" s="325"/>
      <c r="Y79" s="325"/>
      <c r="Z79" s="325"/>
      <c r="AA79" s="325"/>
      <c r="AB79" s="325"/>
      <c r="AC79" s="325"/>
      <c r="AD79" s="235">
        <v>2005</v>
      </c>
      <c r="AE79" s="328">
        <v>311828</v>
      </c>
      <c r="AF79" s="325"/>
      <c r="AG79" s="325"/>
      <c r="AH79" s="325"/>
      <c r="AI79" s="325"/>
      <c r="AJ79" s="325"/>
      <c r="AK79" s="325"/>
      <c r="AL79" s="325"/>
      <c r="AM79" s="325"/>
      <c r="AN79" s="325"/>
      <c r="AO79" s="325"/>
      <c r="AP79" s="325"/>
      <c r="AQ79" s="325"/>
      <c r="AR79" s="325"/>
      <c r="AS79" s="325"/>
      <c r="AT79" s="325"/>
      <c r="AU79" s="325"/>
      <c r="AV79" s="325"/>
      <c r="AW79" s="325"/>
      <c r="AX79" s="325"/>
      <c r="AY79" s="325"/>
      <c r="AZ79" s="325"/>
      <c r="BA79" s="325"/>
      <c r="BB79" s="325"/>
      <c r="BC79" s="327">
        <v>1972</v>
      </c>
      <c r="BD79" s="326">
        <v>121543</v>
      </c>
      <c r="BH79" s="325"/>
    </row>
    <row r="80" spans="19:60" s="324" customFormat="1" ht="13.8">
      <c r="S80" s="325"/>
      <c r="T80" s="325"/>
      <c r="U80" s="325"/>
      <c r="V80" s="325"/>
      <c r="W80" s="325"/>
      <c r="X80" s="325"/>
      <c r="Y80" s="325"/>
      <c r="Z80" s="325"/>
      <c r="AA80" s="325"/>
      <c r="AB80" s="325"/>
      <c r="AC80" s="325"/>
      <c r="AD80" s="235">
        <v>2006</v>
      </c>
      <c r="AE80" s="328">
        <v>309333</v>
      </c>
      <c r="AF80" s="325"/>
      <c r="AG80" s="325"/>
      <c r="AH80" s="325"/>
      <c r="AI80" s="325"/>
      <c r="AJ80" s="325"/>
      <c r="AK80" s="325"/>
      <c r="AL80" s="325"/>
      <c r="AM80" s="325"/>
      <c r="AN80" s="325"/>
      <c r="AO80" s="325"/>
      <c r="AP80" s="325"/>
      <c r="AQ80" s="325"/>
      <c r="AR80" s="325"/>
      <c r="AS80" s="325"/>
      <c r="AT80" s="325"/>
      <c r="AU80" s="325"/>
      <c r="AV80" s="325"/>
      <c r="AW80" s="325"/>
      <c r="AX80" s="325"/>
      <c r="AY80" s="325"/>
      <c r="AZ80" s="325"/>
      <c r="BA80" s="325"/>
      <c r="BB80" s="325"/>
      <c r="BC80" s="327">
        <v>1973</v>
      </c>
      <c r="BD80" s="326">
        <v>131384</v>
      </c>
      <c r="BH80" s="325"/>
    </row>
    <row r="81" spans="19:60" s="324" customFormat="1" ht="13.8">
      <c r="S81" s="325"/>
      <c r="T81" s="325"/>
      <c r="U81" s="325"/>
      <c r="V81" s="325"/>
      <c r="W81" s="325"/>
      <c r="X81" s="325"/>
      <c r="Y81" s="325"/>
      <c r="Z81" s="325"/>
      <c r="AA81" s="325"/>
      <c r="AB81" s="325"/>
      <c r="AC81" s="325"/>
      <c r="AD81" s="235">
        <v>2007</v>
      </c>
      <c r="AE81" s="328">
        <v>309865</v>
      </c>
      <c r="AF81" s="325"/>
      <c r="AG81" s="325"/>
      <c r="AH81" s="325"/>
      <c r="AI81" s="325"/>
      <c r="AJ81" s="325"/>
      <c r="AK81" s="325"/>
      <c r="AL81" s="325"/>
      <c r="AM81" s="325"/>
      <c r="AN81" s="325"/>
      <c r="AO81" s="325"/>
      <c r="AP81" s="325"/>
      <c r="AQ81" s="325"/>
      <c r="AR81" s="325"/>
      <c r="AS81" s="325"/>
      <c r="AT81" s="325"/>
      <c r="AU81" s="325"/>
      <c r="AV81" s="325"/>
      <c r="AW81" s="325"/>
      <c r="AX81" s="325"/>
      <c r="AY81" s="325"/>
      <c r="AZ81" s="325"/>
      <c r="BA81" s="325"/>
      <c r="BB81" s="325"/>
      <c r="BC81" s="327">
        <v>1974</v>
      </c>
      <c r="BD81" s="326">
        <v>113997</v>
      </c>
      <c r="BH81" s="325"/>
    </row>
    <row r="82" spans="19:60" s="324" customFormat="1" ht="13.8">
      <c r="S82" s="325"/>
      <c r="T82" s="325"/>
      <c r="U82" s="325"/>
      <c r="V82" s="325"/>
      <c r="W82" s="325"/>
      <c r="X82" s="325"/>
      <c r="Y82" s="325"/>
      <c r="Z82" s="325"/>
      <c r="AA82" s="325"/>
      <c r="AB82" s="325"/>
      <c r="AC82" s="325"/>
      <c r="AD82" s="235">
        <v>2008</v>
      </c>
      <c r="AE82" s="328">
        <v>325247</v>
      </c>
      <c r="AF82" s="325"/>
      <c r="AG82" s="325"/>
      <c r="AH82" s="325"/>
      <c r="AI82" s="325"/>
      <c r="AJ82" s="325"/>
      <c r="AK82" s="325"/>
      <c r="AL82" s="325"/>
      <c r="AM82" s="325"/>
      <c r="AN82" s="325"/>
      <c r="AO82" s="325"/>
      <c r="AP82" s="325"/>
      <c r="AQ82" s="325"/>
      <c r="AR82" s="325"/>
      <c r="AS82" s="325"/>
      <c r="AT82" s="325"/>
      <c r="AU82" s="325"/>
      <c r="AV82" s="325"/>
      <c r="AW82" s="325"/>
      <c r="AX82" s="325"/>
      <c r="AY82" s="325"/>
      <c r="AZ82" s="325"/>
      <c r="BA82" s="325"/>
      <c r="BB82" s="325"/>
      <c r="BC82" s="327">
        <v>1975</v>
      </c>
      <c r="BD82" s="326">
        <v>127424</v>
      </c>
      <c r="BH82" s="325"/>
    </row>
    <row r="83" spans="19:60" s="324" customFormat="1" ht="13.8">
      <c r="S83" s="325"/>
      <c r="T83" s="325"/>
      <c r="U83" s="325"/>
      <c r="V83" s="325"/>
      <c r="W83" s="325"/>
      <c r="X83" s="325"/>
      <c r="Y83" s="325"/>
      <c r="Z83" s="325"/>
      <c r="AA83" s="325"/>
      <c r="AB83" s="325"/>
      <c r="AC83" s="325"/>
      <c r="AD83" s="235">
        <v>2009</v>
      </c>
      <c r="AE83" s="328">
        <v>323495</v>
      </c>
      <c r="AF83" s="325"/>
      <c r="AG83" s="325"/>
      <c r="AH83" s="325"/>
      <c r="AI83" s="325"/>
      <c r="AJ83" s="325"/>
      <c r="AK83" s="325"/>
      <c r="AL83" s="325"/>
      <c r="AM83" s="325"/>
      <c r="AN83" s="325"/>
      <c r="AO83" s="325"/>
      <c r="AP83" s="325"/>
      <c r="AQ83" s="325"/>
      <c r="AR83" s="325"/>
      <c r="AS83" s="325"/>
      <c r="AT83" s="325"/>
      <c r="AU83" s="325"/>
      <c r="AV83" s="325"/>
      <c r="AW83" s="325"/>
      <c r="AX83" s="325"/>
      <c r="AY83" s="325"/>
      <c r="AZ83" s="325"/>
      <c r="BA83" s="325"/>
      <c r="BB83" s="325"/>
      <c r="BC83" s="327">
        <v>1976</v>
      </c>
      <c r="BD83" s="326">
        <v>129280</v>
      </c>
      <c r="BH83" s="325"/>
    </row>
    <row r="84" spans="19:60" s="324" customFormat="1" ht="13.8">
      <c r="S84" s="325"/>
      <c r="T84" s="325"/>
      <c r="U84" s="325"/>
      <c r="V84" s="325"/>
      <c r="W84" s="325"/>
      <c r="X84" s="325"/>
      <c r="Y84" s="325"/>
      <c r="Z84" s="325"/>
      <c r="AA84" s="325"/>
      <c r="AB84" s="325"/>
      <c r="AC84" s="325"/>
      <c r="AD84" s="235">
        <v>2010</v>
      </c>
      <c r="AE84" s="328">
        <v>318001</v>
      </c>
      <c r="AF84" s="325"/>
      <c r="AG84" s="325"/>
      <c r="AH84" s="325"/>
      <c r="AI84" s="325"/>
      <c r="AJ84" s="325"/>
      <c r="AK84" s="325"/>
      <c r="AL84" s="325"/>
      <c r="AM84" s="325"/>
      <c r="AN84" s="325"/>
      <c r="AO84" s="325"/>
      <c r="AP84" s="325"/>
      <c r="AQ84" s="325"/>
      <c r="AR84" s="325"/>
      <c r="AS84" s="325"/>
      <c r="AT84" s="325"/>
      <c r="AU84" s="325"/>
      <c r="AV84" s="325"/>
      <c r="AW84" s="325"/>
      <c r="AX84" s="325"/>
      <c r="AY84" s="325"/>
      <c r="AZ84" s="325"/>
      <c r="BA84" s="325"/>
      <c r="BB84" s="325"/>
      <c r="BC84" s="327">
        <v>1977</v>
      </c>
      <c r="BD84" s="326">
        <v>138816</v>
      </c>
      <c r="BH84" s="325"/>
    </row>
    <row r="85" spans="19:60" s="324" customFormat="1" ht="13.8">
      <c r="S85" s="325"/>
      <c r="T85" s="325"/>
      <c r="U85" s="325"/>
      <c r="V85" s="325"/>
      <c r="W85" s="325"/>
      <c r="X85" s="325"/>
      <c r="Y85" s="325"/>
      <c r="Z85" s="325"/>
      <c r="AA85" s="325"/>
      <c r="AB85" s="325"/>
      <c r="AC85" s="325"/>
      <c r="AD85" s="235">
        <v>2011</v>
      </c>
      <c r="AE85" s="328">
        <v>314122</v>
      </c>
      <c r="AF85" s="325"/>
      <c r="AG85" s="325"/>
      <c r="AH85" s="325"/>
      <c r="AI85" s="325"/>
      <c r="AJ85" s="325"/>
      <c r="AK85" s="325"/>
      <c r="AL85" s="325"/>
      <c r="AM85" s="325"/>
      <c r="AN85" s="325"/>
      <c r="AO85" s="325"/>
      <c r="AP85" s="325"/>
      <c r="AQ85" s="325"/>
      <c r="AR85" s="325"/>
      <c r="AS85" s="325"/>
      <c r="AT85" s="325"/>
      <c r="AU85" s="325"/>
      <c r="AV85" s="325"/>
      <c r="AW85" s="325"/>
      <c r="AX85" s="325"/>
      <c r="AY85" s="325"/>
      <c r="AZ85" s="325"/>
      <c r="BA85" s="325"/>
      <c r="BB85" s="325"/>
      <c r="BC85" s="327">
        <v>1978</v>
      </c>
      <c r="BD85" s="326">
        <v>137032</v>
      </c>
      <c r="BH85" s="325"/>
    </row>
    <row r="86" spans="19:60" s="324" customFormat="1" ht="13.8">
      <c r="S86" s="325"/>
      <c r="T86" s="325"/>
      <c r="U86" s="325"/>
      <c r="V86" s="325"/>
      <c r="W86" s="325"/>
      <c r="X86" s="325"/>
      <c r="Y86" s="325"/>
      <c r="Z86" s="325"/>
      <c r="AA86" s="325"/>
      <c r="AB86" s="325"/>
      <c r="AC86" s="325"/>
      <c r="AD86" s="235">
        <v>2012</v>
      </c>
      <c r="AE86" s="328">
        <v>311952</v>
      </c>
      <c r="AF86" s="325"/>
      <c r="AG86" s="325"/>
      <c r="AH86" s="325"/>
      <c r="AI86" s="325"/>
      <c r="AJ86" s="325"/>
      <c r="AK86" s="325"/>
      <c r="AL86" s="325"/>
      <c r="AM86" s="325"/>
      <c r="AN86" s="325"/>
      <c r="AO86" s="325"/>
      <c r="AP86" s="325"/>
      <c r="AQ86" s="325"/>
      <c r="AR86" s="325"/>
      <c r="AS86" s="325"/>
      <c r="AT86" s="325"/>
      <c r="AU86" s="325"/>
      <c r="AV86" s="325"/>
      <c r="AW86" s="325"/>
      <c r="AX86" s="325"/>
      <c r="AY86" s="325"/>
      <c r="AZ86" s="325"/>
      <c r="BA86" s="325"/>
      <c r="BB86" s="325"/>
      <c r="BC86" s="327">
        <v>1979</v>
      </c>
      <c r="BD86" s="326">
        <v>135956</v>
      </c>
      <c r="BH86" s="325"/>
    </row>
    <row r="87" spans="19:60" s="324" customFormat="1" ht="13.8">
      <c r="S87" s="325"/>
      <c r="T87" s="325"/>
      <c r="U87" s="325"/>
      <c r="V87" s="325"/>
      <c r="W87" s="325"/>
      <c r="X87" s="325"/>
      <c r="Y87" s="325"/>
      <c r="Z87" s="325"/>
      <c r="AA87" s="325"/>
      <c r="AB87" s="325"/>
      <c r="AC87" s="325"/>
      <c r="AD87" s="235">
        <v>2013</v>
      </c>
      <c r="AE87" s="328">
        <v>307120</v>
      </c>
      <c r="AF87" s="325"/>
      <c r="AG87" s="325"/>
      <c r="AH87" s="325"/>
      <c r="AI87" s="325"/>
      <c r="AJ87" s="325"/>
      <c r="AK87" s="325"/>
      <c r="AL87" s="325"/>
      <c r="AM87" s="325"/>
      <c r="AN87" s="325"/>
      <c r="AO87" s="325"/>
      <c r="AP87" s="325"/>
      <c r="AQ87" s="325"/>
      <c r="AR87" s="325"/>
      <c r="AS87" s="325"/>
      <c r="AT87" s="325"/>
      <c r="AU87" s="325"/>
      <c r="AV87" s="325"/>
      <c r="AW87" s="325"/>
      <c r="AX87" s="325"/>
      <c r="AY87" s="325"/>
      <c r="AZ87" s="325"/>
      <c r="BA87" s="325"/>
      <c r="BB87" s="325"/>
      <c r="BC87" s="327">
        <v>1980</v>
      </c>
      <c r="BD87" s="326">
        <v>102301</v>
      </c>
      <c r="BH87" s="325"/>
    </row>
    <row r="88" spans="19:60" s="324" customFormat="1" ht="13.8">
      <c r="S88" s="325"/>
      <c r="T88" s="325"/>
      <c r="U88" s="325"/>
      <c r="V88" s="325"/>
      <c r="W88" s="325"/>
      <c r="X88" s="325"/>
      <c r="Y88" s="325"/>
      <c r="Z88" s="325"/>
      <c r="AA88" s="325"/>
      <c r="AB88" s="325"/>
      <c r="AC88" s="325"/>
      <c r="AD88" s="235">
        <v>2014</v>
      </c>
      <c r="AE88" s="328">
        <v>306066</v>
      </c>
      <c r="AF88" s="325"/>
      <c r="AG88" s="325"/>
      <c r="AH88" s="325"/>
      <c r="AI88" s="325"/>
      <c r="AJ88" s="325"/>
      <c r="AK88" s="325"/>
      <c r="AL88" s="325"/>
      <c r="AM88" s="325"/>
      <c r="AN88" s="325"/>
      <c r="AO88" s="325"/>
      <c r="AP88" s="325"/>
      <c r="AQ88" s="325"/>
      <c r="AR88" s="325"/>
      <c r="AS88" s="325"/>
      <c r="AT88" s="325"/>
      <c r="AU88" s="325"/>
      <c r="AV88" s="325"/>
      <c r="AW88" s="325"/>
      <c r="AX88" s="325"/>
      <c r="AY88" s="325"/>
      <c r="AZ88" s="325"/>
      <c r="BA88" s="325"/>
      <c r="BB88" s="325"/>
      <c r="BC88" s="327">
        <v>1981</v>
      </c>
      <c r="BD88" s="326">
        <v>117962</v>
      </c>
      <c r="BH88" s="325"/>
    </row>
    <row r="89" spans="19:60" s="324" customFormat="1" ht="13.8">
      <c r="S89" s="325"/>
      <c r="T89" s="325"/>
      <c r="U89" s="325"/>
      <c r="V89" s="325"/>
      <c r="W89" s="325"/>
      <c r="X89" s="325"/>
      <c r="Y89" s="325"/>
      <c r="Z89" s="325"/>
      <c r="AA89" s="325"/>
      <c r="AB89" s="325"/>
      <c r="AC89" s="325"/>
      <c r="AD89" s="235">
        <v>2015</v>
      </c>
      <c r="AE89" s="328">
        <v>304329</v>
      </c>
      <c r="AF89" s="325"/>
      <c r="AG89" s="325"/>
      <c r="AH89" s="325"/>
      <c r="AI89" s="325"/>
      <c r="AJ89" s="325"/>
      <c r="AK89" s="325"/>
      <c r="AL89" s="325"/>
      <c r="AM89" s="325"/>
      <c r="AN89" s="325"/>
      <c r="AO89" s="325"/>
      <c r="AP89" s="325"/>
      <c r="AQ89" s="325"/>
      <c r="AR89" s="325"/>
      <c r="AS89" s="325"/>
      <c r="AT89" s="325"/>
      <c r="AU89" s="325"/>
      <c r="AV89" s="325"/>
      <c r="AW89" s="325"/>
      <c r="AX89" s="325"/>
      <c r="AY89" s="325"/>
      <c r="AZ89" s="325"/>
      <c r="BA89" s="325"/>
      <c r="BB89" s="325"/>
      <c r="BC89" s="327">
        <v>1982</v>
      </c>
      <c r="BD89" s="326">
        <v>90816</v>
      </c>
      <c r="BH89" s="325"/>
    </row>
    <row r="90" spans="19:60" s="324" customFormat="1" ht="13.8">
      <c r="S90" s="325"/>
      <c r="T90" s="325"/>
      <c r="U90" s="325"/>
      <c r="V90" s="325"/>
      <c r="W90" s="325"/>
      <c r="X90" s="325"/>
      <c r="Y90" s="325"/>
      <c r="Z90" s="325"/>
      <c r="AA90" s="325"/>
      <c r="AB90" s="325"/>
      <c r="AC90" s="325"/>
      <c r="AD90" s="235">
        <v>2016</v>
      </c>
      <c r="AE90" s="328">
        <v>302572</v>
      </c>
      <c r="AF90" s="325"/>
      <c r="AG90" s="325"/>
      <c r="AH90" s="325"/>
      <c r="AI90" s="325"/>
      <c r="AJ90" s="325"/>
      <c r="AK90" s="325"/>
      <c r="AL90" s="325"/>
      <c r="AM90" s="325"/>
      <c r="AN90" s="325"/>
      <c r="AO90" s="325"/>
      <c r="AP90" s="325"/>
      <c r="AQ90" s="325"/>
      <c r="AR90" s="325"/>
      <c r="AS90" s="325"/>
      <c r="AT90" s="325"/>
      <c r="AU90" s="325"/>
      <c r="AV90" s="325"/>
      <c r="AW90" s="325"/>
      <c r="AX90" s="325"/>
      <c r="AY90" s="325"/>
      <c r="AZ90" s="325"/>
      <c r="BA90" s="325"/>
      <c r="BB90" s="325"/>
      <c r="BC90" s="327">
        <v>1983</v>
      </c>
      <c r="BD90" s="326">
        <v>92239</v>
      </c>
      <c r="BH90" s="325"/>
    </row>
    <row r="91" spans="19:60" s="324" customFormat="1" ht="13.8">
      <c r="S91" s="325"/>
      <c r="T91" s="325"/>
      <c r="U91" s="325"/>
      <c r="V91" s="325"/>
      <c r="W91" s="325"/>
      <c r="X91" s="325"/>
      <c r="Y91" s="325"/>
      <c r="Z91" s="325"/>
      <c r="AA91" s="325"/>
      <c r="AB91" s="325"/>
      <c r="AC91" s="325"/>
      <c r="AD91" s="325"/>
      <c r="AE91" s="325"/>
      <c r="AF91" s="325"/>
      <c r="AG91" s="325"/>
      <c r="AH91" s="325"/>
      <c r="AI91" s="325"/>
      <c r="AJ91" s="325"/>
      <c r="AK91" s="325"/>
      <c r="AL91" s="325"/>
      <c r="AM91" s="325"/>
      <c r="AN91" s="325"/>
      <c r="AO91" s="325"/>
      <c r="AP91" s="325"/>
      <c r="AQ91" s="325"/>
      <c r="AR91" s="325"/>
      <c r="AS91" s="325"/>
      <c r="AT91" s="325"/>
      <c r="AU91" s="325"/>
      <c r="AV91" s="325"/>
      <c r="AW91" s="325"/>
      <c r="AX91" s="325"/>
      <c r="AY91" s="325"/>
      <c r="AZ91" s="325"/>
      <c r="BA91" s="325"/>
      <c r="BB91" s="325"/>
      <c r="BC91" s="327">
        <v>1984</v>
      </c>
      <c r="BD91" s="326">
        <v>90085</v>
      </c>
      <c r="BH91" s="325"/>
    </row>
    <row r="92" spans="19:60" s="324" customFormat="1" ht="13.8">
      <c r="S92" s="325"/>
      <c r="T92" s="325"/>
      <c r="U92" s="325"/>
      <c r="V92" s="325"/>
      <c r="W92" s="325"/>
      <c r="X92" s="325"/>
      <c r="Y92" s="325"/>
      <c r="Z92" s="325"/>
      <c r="AA92" s="325"/>
      <c r="AB92" s="325"/>
      <c r="AC92" s="325"/>
      <c r="AD92" s="325"/>
      <c r="AE92" s="325"/>
      <c r="AF92" s="325"/>
      <c r="AG92" s="325"/>
      <c r="AH92" s="325"/>
      <c r="AI92" s="325"/>
      <c r="AJ92" s="325"/>
      <c r="AK92" s="325"/>
      <c r="AL92" s="325"/>
      <c r="AM92" s="325"/>
      <c r="AN92" s="325"/>
      <c r="AO92" s="325"/>
      <c r="AP92" s="325"/>
      <c r="AQ92" s="325"/>
      <c r="AR92" s="325"/>
      <c r="AS92" s="325"/>
      <c r="AT92" s="325"/>
      <c r="AU92" s="325"/>
      <c r="AV92" s="325"/>
      <c r="AW92" s="325"/>
      <c r="AX92" s="325"/>
      <c r="AY92" s="325"/>
      <c r="AZ92" s="325"/>
      <c r="BA92" s="325"/>
      <c r="BB92" s="325"/>
      <c r="BC92" s="327">
        <v>1985</v>
      </c>
      <c r="BD92" s="326">
        <v>86060</v>
      </c>
      <c r="BH92" s="325"/>
    </row>
    <row r="93" spans="19:60" s="324" customFormat="1" ht="13.8">
      <c r="S93" s="325"/>
      <c r="T93" s="325"/>
      <c r="U93" s="325"/>
      <c r="V93" s="325"/>
      <c r="W93" s="325"/>
      <c r="X93" s="325"/>
      <c r="Y93" s="325"/>
      <c r="Z93" s="325"/>
      <c r="AA93" s="325"/>
      <c r="AB93" s="325"/>
      <c r="AC93" s="325"/>
      <c r="AD93" s="325"/>
      <c r="AE93" s="325"/>
      <c r="AF93" s="325"/>
      <c r="AG93" s="325"/>
      <c r="AH93" s="325"/>
      <c r="AI93" s="325"/>
      <c r="AJ93" s="325"/>
      <c r="AK93" s="325"/>
      <c r="AL93" s="325"/>
      <c r="AM93" s="325"/>
      <c r="AN93" s="325"/>
      <c r="AO93" s="325"/>
      <c r="AP93" s="325"/>
      <c r="AQ93" s="325"/>
      <c r="AR93" s="325"/>
      <c r="AS93" s="325"/>
      <c r="AT93" s="325"/>
      <c r="AU93" s="325"/>
      <c r="AV93" s="325"/>
      <c r="AW93" s="325"/>
      <c r="AX93" s="325"/>
      <c r="AY93" s="325"/>
      <c r="AZ93" s="325"/>
      <c r="BA93" s="325"/>
      <c r="BB93" s="325"/>
      <c r="BC93" s="327">
        <v>1986</v>
      </c>
      <c r="BD93" s="326">
        <v>88699</v>
      </c>
      <c r="BH93" s="325"/>
    </row>
    <row r="94" spans="19:60" s="324" customFormat="1" ht="13.8">
      <c r="S94" s="325"/>
      <c r="T94" s="325"/>
      <c r="U94" s="325"/>
      <c r="V94" s="325"/>
      <c r="W94" s="325"/>
      <c r="X94" s="325"/>
      <c r="Y94" s="325"/>
      <c r="Z94" s="325"/>
      <c r="AA94" s="325"/>
      <c r="AB94" s="325"/>
      <c r="AC94" s="325"/>
      <c r="AD94" s="325"/>
      <c r="AE94" s="325"/>
      <c r="AF94" s="325"/>
      <c r="AG94" s="325"/>
      <c r="AH94" s="325"/>
      <c r="AI94" s="325"/>
      <c r="AJ94" s="325"/>
      <c r="AK94" s="325"/>
      <c r="AL94" s="325"/>
      <c r="AM94" s="325"/>
      <c r="AN94" s="325"/>
      <c r="AO94" s="325"/>
      <c r="AP94" s="325"/>
      <c r="AQ94" s="325"/>
      <c r="AR94" s="325"/>
      <c r="AS94" s="325"/>
      <c r="AT94" s="325"/>
      <c r="AU94" s="325"/>
      <c r="AV94" s="325"/>
      <c r="AW94" s="325"/>
      <c r="AX94" s="325"/>
      <c r="AY94" s="325"/>
      <c r="AZ94" s="325"/>
      <c r="BA94" s="325"/>
      <c r="BB94" s="325"/>
      <c r="BC94" s="327">
        <v>1987</v>
      </c>
      <c r="BD94" s="326">
        <v>85611</v>
      </c>
      <c r="BH94" s="325"/>
    </row>
    <row r="95" spans="19:60" s="324" customFormat="1" ht="13.8">
      <c r="S95" s="325"/>
      <c r="T95" s="325"/>
      <c r="U95" s="325"/>
      <c r="V95" s="325"/>
      <c r="W95" s="325"/>
      <c r="X95" s="325"/>
      <c r="Y95" s="325"/>
      <c r="Z95" s="325"/>
      <c r="AA95" s="325"/>
      <c r="AB95" s="325"/>
      <c r="AC95" s="325"/>
      <c r="AD95" s="325"/>
      <c r="AE95" s="325"/>
      <c r="AF95" s="325"/>
      <c r="AG95" s="325"/>
      <c r="AH95" s="325"/>
      <c r="AI95" s="325"/>
      <c r="AJ95" s="325"/>
      <c r="AK95" s="325"/>
      <c r="AL95" s="325"/>
      <c r="AM95" s="325"/>
      <c r="AN95" s="325"/>
      <c r="AO95" s="325"/>
      <c r="AP95" s="325"/>
      <c r="AQ95" s="325"/>
      <c r="AR95" s="325"/>
      <c r="AS95" s="325"/>
      <c r="AT95" s="325"/>
      <c r="AU95" s="325"/>
      <c r="AV95" s="325"/>
      <c r="AW95" s="325"/>
      <c r="AX95" s="325"/>
      <c r="AY95" s="325"/>
      <c r="AZ95" s="325"/>
      <c r="BA95" s="325"/>
      <c r="BB95" s="325"/>
      <c r="BC95" s="327">
        <v>1988</v>
      </c>
      <c r="BD95" s="326">
        <v>86193</v>
      </c>
      <c r="BH95" s="325"/>
    </row>
    <row r="96" spans="19:60" s="324" customFormat="1" ht="13.8">
      <c r="S96" s="325"/>
      <c r="T96" s="325"/>
      <c r="U96" s="325"/>
      <c r="V96" s="325"/>
      <c r="W96" s="325"/>
      <c r="X96" s="325"/>
      <c r="Y96" s="325"/>
      <c r="Z96" s="325"/>
      <c r="AA96" s="325"/>
      <c r="AB96" s="325"/>
      <c r="AC96" s="325"/>
      <c r="AD96" s="325"/>
      <c r="AE96" s="325"/>
      <c r="AF96" s="325"/>
      <c r="AG96" s="325"/>
      <c r="AH96" s="325"/>
      <c r="AI96" s="325"/>
      <c r="AJ96" s="325"/>
      <c r="AK96" s="325"/>
      <c r="AL96" s="325"/>
      <c r="AM96" s="325"/>
      <c r="AN96" s="325"/>
      <c r="AO96" s="325"/>
      <c r="AP96" s="325"/>
      <c r="AQ96" s="325"/>
      <c r="AR96" s="325"/>
      <c r="AS96" s="325"/>
      <c r="AT96" s="325"/>
      <c r="AU96" s="325"/>
      <c r="AV96" s="325"/>
      <c r="AW96" s="325"/>
      <c r="AX96" s="325"/>
      <c r="AY96" s="325"/>
      <c r="AZ96" s="325"/>
      <c r="BA96" s="325"/>
      <c r="BB96" s="325"/>
      <c r="BC96" s="327">
        <v>1989</v>
      </c>
      <c r="BD96" s="326">
        <v>87427</v>
      </c>
      <c r="BH96" s="325"/>
    </row>
    <row r="97" spans="19:60" s="324" customFormat="1" ht="13.8">
      <c r="S97" s="325"/>
      <c r="T97" s="325"/>
      <c r="U97" s="325"/>
      <c r="V97" s="325"/>
      <c r="W97" s="325"/>
      <c r="X97" s="325"/>
      <c r="Y97" s="325"/>
      <c r="Z97" s="325"/>
      <c r="AA97" s="325"/>
      <c r="AB97" s="325"/>
      <c r="AC97" s="325"/>
      <c r="AD97" s="325"/>
      <c r="AE97" s="325"/>
      <c r="AF97" s="325"/>
      <c r="AG97" s="325"/>
      <c r="AH97" s="325"/>
      <c r="AI97" s="325"/>
      <c r="AJ97" s="325"/>
      <c r="AK97" s="325"/>
      <c r="AL97" s="325"/>
      <c r="AM97" s="325"/>
      <c r="AN97" s="325"/>
      <c r="AO97" s="325"/>
      <c r="AP97" s="325"/>
      <c r="AQ97" s="325"/>
      <c r="AR97" s="325"/>
      <c r="AS97" s="325"/>
      <c r="AT97" s="325"/>
      <c r="AU97" s="325"/>
      <c r="AV97" s="325"/>
      <c r="AW97" s="325"/>
      <c r="AX97" s="325"/>
      <c r="AY97" s="325"/>
      <c r="AZ97" s="325"/>
      <c r="BA97" s="325"/>
      <c r="BB97" s="325"/>
      <c r="BC97" s="327">
        <v>1990</v>
      </c>
      <c r="BD97" s="326">
        <v>88586</v>
      </c>
      <c r="BH97" s="325"/>
    </row>
    <row r="98" spans="19:60" s="324" customFormat="1" ht="13.8">
      <c r="S98" s="325"/>
      <c r="T98" s="325"/>
      <c r="U98" s="325"/>
      <c r="V98" s="325"/>
      <c r="W98" s="325"/>
      <c r="X98" s="325"/>
      <c r="Y98" s="325"/>
      <c r="Z98" s="325"/>
      <c r="AA98" s="325"/>
      <c r="AB98" s="325"/>
      <c r="AC98" s="325"/>
      <c r="AD98" s="325"/>
      <c r="AE98" s="325"/>
      <c r="AF98" s="325"/>
      <c r="AG98" s="325"/>
      <c r="AH98" s="325"/>
      <c r="AI98" s="325"/>
      <c r="AJ98" s="325"/>
      <c r="AK98" s="325"/>
      <c r="AL98" s="325"/>
      <c r="AM98" s="325"/>
      <c r="AN98" s="325"/>
      <c r="AO98" s="325"/>
      <c r="AP98" s="325"/>
      <c r="AQ98" s="325"/>
      <c r="AR98" s="325"/>
      <c r="AS98" s="325"/>
      <c r="AT98" s="325"/>
      <c r="AU98" s="325"/>
      <c r="AV98" s="325"/>
      <c r="AW98" s="325"/>
      <c r="AX98" s="325"/>
      <c r="AY98" s="325"/>
      <c r="AZ98" s="325"/>
      <c r="BA98" s="325"/>
      <c r="BB98" s="325"/>
      <c r="BC98" s="327">
        <v>1991</v>
      </c>
      <c r="BD98" s="326">
        <v>82205</v>
      </c>
      <c r="BH98" s="325"/>
    </row>
    <row r="99" spans="19:60" s="324" customFormat="1" ht="13.8">
      <c r="S99" s="325"/>
      <c r="T99" s="325"/>
      <c r="U99" s="325"/>
      <c r="V99" s="325"/>
      <c r="W99" s="325"/>
      <c r="X99" s="325"/>
      <c r="Y99" s="325"/>
      <c r="Z99" s="325"/>
      <c r="AA99" s="325"/>
      <c r="AB99" s="325"/>
      <c r="AC99" s="325"/>
      <c r="AD99" s="325"/>
      <c r="AE99" s="325"/>
      <c r="AF99" s="325"/>
      <c r="AG99" s="325"/>
      <c r="AH99" s="325"/>
      <c r="AI99" s="325"/>
      <c r="AJ99" s="325"/>
      <c r="AK99" s="325"/>
      <c r="AL99" s="325"/>
      <c r="AM99" s="325"/>
      <c r="AN99" s="325"/>
      <c r="AO99" s="325"/>
      <c r="AP99" s="325"/>
      <c r="AQ99" s="325"/>
      <c r="AR99" s="325"/>
      <c r="AS99" s="325"/>
      <c r="AT99" s="325"/>
      <c r="AU99" s="325"/>
      <c r="AV99" s="325"/>
      <c r="AW99" s="325"/>
      <c r="AX99" s="325"/>
      <c r="AY99" s="325"/>
      <c r="AZ99" s="325"/>
      <c r="BA99" s="325"/>
      <c r="BB99" s="325"/>
      <c r="BC99" s="327">
        <v>1992</v>
      </c>
      <c r="BD99" s="326">
        <v>78377</v>
      </c>
      <c r="BH99" s="325"/>
    </row>
    <row r="100" spans="19:60" s="324" customFormat="1" ht="13.8">
      <c r="S100" s="325"/>
      <c r="T100" s="325"/>
      <c r="U100" s="325"/>
      <c r="V100" s="325"/>
      <c r="W100" s="325"/>
      <c r="X100" s="325"/>
      <c r="Y100" s="325"/>
      <c r="Z100" s="325"/>
      <c r="AA100" s="325"/>
      <c r="AB100" s="325"/>
      <c r="AC100" s="325"/>
      <c r="AD100" s="325"/>
      <c r="AE100" s="325"/>
      <c r="AF100" s="325"/>
      <c r="AG100" s="325"/>
      <c r="AH100" s="325"/>
      <c r="AI100" s="325"/>
      <c r="AJ100" s="325"/>
      <c r="AK100" s="325"/>
      <c r="AL100" s="325"/>
      <c r="AM100" s="325"/>
      <c r="AN100" s="325"/>
      <c r="AO100" s="325"/>
      <c r="AP100" s="325"/>
      <c r="AQ100" s="325"/>
      <c r="AR100" s="325"/>
      <c r="AS100" s="325"/>
      <c r="AT100" s="325"/>
      <c r="AU100" s="325"/>
      <c r="AV100" s="325"/>
      <c r="AW100" s="325"/>
      <c r="AX100" s="325"/>
      <c r="AY100" s="325"/>
      <c r="AZ100" s="325"/>
      <c r="BA100" s="325"/>
      <c r="BB100" s="325"/>
      <c r="BC100" s="327">
        <v>1993</v>
      </c>
      <c r="BD100" s="326">
        <v>69178</v>
      </c>
      <c r="BH100" s="325"/>
    </row>
    <row r="101" spans="19:60" s="324" customFormat="1" ht="13.8">
      <c r="S101" s="325"/>
      <c r="T101" s="325"/>
      <c r="U101" s="325"/>
      <c r="V101" s="325"/>
      <c r="W101" s="325"/>
      <c r="X101" s="325"/>
      <c r="Y101" s="325"/>
      <c r="Z101" s="325"/>
      <c r="AA101" s="325"/>
      <c r="AB101" s="325"/>
      <c r="AC101" s="325"/>
      <c r="AD101" s="325"/>
      <c r="AE101" s="325"/>
      <c r="AF101" s="325"/>
      <c r="AG101" s="325"/>
      <c r="AH101" s="325"/>
      <c r="AI101" s="325"/>
      <c r="AJ101" s="325"/>
      <c r="AK101" s="325"/>
      <c r="AL101" s="325"/>
      <c r="AM101" s="325"/>
      <c r="AN101" s="325"/>
      <c r="AO101" s="325"/>
      <c r="AP101" s="325"/>
      <c r="AQ101" s="325"/>
      <c r="AR101" s="325"/>
      <c r="AS101" s="325"/>
      <c r="AT101" s="325"/>
      <c r="AU101" s="325"/>
      <c r="AV101" s="325"/>
      <c r="AW101" s="325"/>
      <c r="AX101" s="325"/>
      <c r="AY101" s="325"/>
      <c r="AZ101" s="325"/>
      <c r="BA101" s="325"/>
      <c r="BB101" s="325"/>
      <c r="BC101" s="327">
        <v>1994</v>
      </c>
      <c r="BD101" s="326">
        <v>66501</v>
      </c>
      <c r="BH101" s="325"/>
    </row>
    <row r="102" spans="19:60" s="324" customFormat="1" ht="13.8">
      <c r="S102" s="325"/>
      <c r="T102" s="325"/>
      <c r="U102" s="325"/>
      <c r="V102" s="325"/>
      <c r="W102" s="325"/>
      <c r="X102" s="325"/>
      <c r="Y102" s="325"/>
      <c r="Z102" s="325"/>
      <c r="AA102" s="325"/>
      <c r="AB102" s="325"/>
      <c r="AC102" s="325"/>
      <c r="AD102" s="325"/>
      <c r="AE102" s="325"/>
      <c r="AF102" s="325"/>
      <c r="AG102" s="325"/>
      <c r="AH102" s="325"/>
      <c r="AI102" s="325"/>
      <c r="AJ102" s="325"/>
      <c r="AK102" s="325"/>
      <c r="AL102" s="325"/>
      <c r="AM102" s="325"/>
      <c r="AN102" s="325"/>
      <c r="AO102" s="325"/>
      <c r="AP102" s="325"/>
      <c r="AQ102" s="325"/>
      <c r="AR102" s="325"/>
      <c r="AS102" s="325"/>
      <c r="AT102" s="325"/>
      <c r="AU102" s="325"/>
      <c r="AV102" s="325"/>
      <c r="AW102" s="325"/>
      <c r="AX102" s="325"/>
      <c r="AY102" s="325"/>
      <c r="AZ102" s="325"/>
      <c r="BA102" s="325"/>
      <c r="BB102" s="325"/>
      <c r="BC102" s="327">
        <v>1995</v>
      </c>
      <c r="BD102" s="326">
        <v>60497</v>
      </c>
      <c r="BH102" s="325"/>
    </row>
    <row r="103" spans="19:60" s="324" customFormat="1" ht="13.8">
      <c r="S103" s="325"/>
      <c r="T103" s="325"/>
      <c r="U103" s="325"/>
      <c r="V103" s="325"/>
      <c r="W103" s="325"/>
      <c r="X103" s="325"/>
      <c r="Y103" s="325"/>
      <c r="Z103" s="325"/>
      <c r="AA103" s="325"/>
      <c r="AB103" s="325"/>
      <c r="AC103" s="325"/>
      <c r="AD103" s="325"/>
      <c r="AE103" s="325"/>
      <c r="AF103" s="325"/>
      <c r="AG103" s="325"/>
      <c r="AH103" s="325"/>
      <c r="AI103" s="325"/>
      <c r="AJ103" s="325"/>
      <c r="AK103" s="325"/>
      <c r="AL103" s="325"/>
      <c r="AM103" s="325"/>
      <c r="AN103" s="325"/>
      <c r="AO103" s="325"/>
      <c r="AP103" s="325"/>
      <c r="AQ103" s="325"/>
      <c r="AR103" s="325"/>
      <c r="AS103" s="325"/>
      <c r="AT103" s="325"/>
      <c r="AU103" s="325"/>
      <c r="AV103" s="325"/>
      <c r="AW103" s="325"/>
      <c r="AX103" s="325"/>
      <c r="AY103" s="325"/>
      <c r="AZ103" s="325"/>
      <c r="BA103" s="325"/>
      <c r="BB103" s="325"/>
      <c r="BC103" s="327">
        <v>1996</v>
      </c>
      <c r="BD103" s="326">
        <v>56653</v>
      </c>
      <c r="BH103" s="325"/>
    </row>
    <row r="104" spans="19:60" s="324" customFormat="1" ht="13.8">
      <c r="S104" s="325"/>
      <c r="T104" s="325"/>
      <c r="U104" s="325"/>
      <c r="V104" s="325"/>
      <c r="W104" s="325"/>
      <c r="X104" s="325"/>
      <c r="Y104" s="325"/>
      <c r="Z104" s="325"/>
      <c r="AA104" s="325"/>
      <c r="AB104" s="325"/>
      <c r="AC104" s="325"/>
      <c r="AD104" s="325"/>
      <c r="AE104" s="325"/>
      <c r="AF104" s="325"/>
      <c r="AG104" s="325"/>
      <c r="AH104" s="325"/>
      <c r="AI104" s="325"/>
      <c r="AJ104" s="325"/>
      <c r="AK104" s="325"/>
      <c r="AL104" s="325"/>
      <c r="AM104" s="325"/>
      <c r="AN104" s="325"/>
      <c r="AO104" s="325"/>
      <c r="AP104" s="325"/>
      <c r="AQ104" s="325"/>
      <c r="AR104" s="325"/>
      <c r="AS104" s="325"/>
      <c r="AT104" s="325"/>
      <c r="AU104" s="325"/>
      <c r="AV104" s="325"/>
      <c r="AW104" s="325"/>
      <c r="AX104" s="325"/>
      <c r="AY104" s="325"/>
      <c r="AZ104" s="325"/>
      <c r="BA104" s="325"/>
      <c r="BB104" s="325"/>
      <c r="BC104" s="327">
        <v>1997</v>
      </c>
      <c r="BD104" s="326">
        <v>60898</v>
      </c>
      <c r="BH104" s="325"/>
    </row>
    <row r="105" spans="19:60" s="324" customFormat="1" ht="13.8">
      <c r="S105" s="325"/>
      <c r="T105" s="325"/>
      <c r="U105" s="325"/>
      <c r="V105" s="325"/>
      <c r="W105" s="325"/>
      <c r="X105" s="325"/>
      <c r="Y105" s="325"/>
      <c r="Z105" s="325"/>
      <c r="AA105" s="325"/>
      <c r="AB105" s="325"/>
      <c r="AC105" s="325"/>
      <c r="AD105" s="325"/>
      <c r="AE105" s="325"/>
      <c r="AF105" s="325"/>
      <c r="AG105" s="325"/>
      <c r="AH105" s="325"/>
      <c r="AI105" s="325"/>
      <c r="AJ105" s="325"/>
      <c r="AK105" s="325"/>
      <c r="AL105" s="325"/>
      <c r="AM105" s="325"/>
      <c r="AN105" s="325"/>
      <c r="AO105" s="325"/>
      <c r="AP105" s="325"/>
      <c r="AQ105" s="325"/>
      <c r="AR105" s="325"/>
      <c r="AS105" s="325"/>
      <c r="AT105" s="325"/>
      <c r="AU105" s="325"/>
      <c r="AV105" s="325"/>
      <c r="AW105" s="325"/>
      <c r="AX105" s="325"/>
      <c r="AY105" s="325"/>
      <c r="AZ105" s="325"/>
      <c r="BA105" s="325"/>
      <c r="BB105" s="325"/>
      <c r="BC105" s="327">
        <v>1998</v>
      </c>
      <c r="BD105" s="326">
        <v>52121</v>
      </c>
      <c r="BH105" s="325"/>
    </row>
    <row r="106" spans="19:60" s="324" customFormat="1" ht="13.8">
      <c r="S106" s="325"/>
      <c r="T106" s="325"/>
      <c r="U106" s="325"/>
      <c r="V106" s="325"/>
      <c r="W106" s="325"/>
      <c r="X106" s="325"/>
      <c r="Y106" s="325"/>
      <c r="Z106" s="325"/>
      <c r="AA106" s="325"/>
      <c r="AB106" s="325"/>
      <c r="AC106" s="325"/>
      <c r="AD106" s="325"/>
      <c r="AE106" s="325"/>
      <c r="AF106" s="325"/>
      <c r="AG106" s="325"/>
      <c r="AH106" s="325"/>
      <c r="AI106" s="325"/>
      <c r="AJ106" s="325"/>
      <c r="AK106" s="325"/>
      <c r="AL106" s="325"/>
      <c r="AM106" s="325"/>
      <c r="AN106" s="325"/>
      <c r="AO106" s="325"/>
      <c r="AP106" s="325"/>
      <c r="AQ106" s="325"/>
      <c r="AR106" s="325"/>
      <c r="AS106" s="325"/>
      <c r="AT106" s="325"/>
      <c r="AU106" s="325"/>
      <c r="AV106" s="325"/>
      <c r="AW106" s="325"/>
      <c r="AX106" s="325"/>
      <c r="AY106" s="325"/>
      <c r="AZ106" s="325"/>
      <c r="BA106" s="325"/>
      <c r="BB106" s="325"/>
      <c r="BC106" s="327">
        <v>1999</v>
      </c>
      <c r="BD106" s="326">
        <v>51102</v>
      </c>
      <c r="BH106" s="325"/>
    </row>
    <row r="107" spans="19:60" s="324" customFormat="1" ht="13.8">
      <c r="S107" s="325"/>
      <c r="T107" s="325"/>
      <c r="U107" s="325"/>
      <c r="V107" s="325"/>
      <c r="W107" s="325"/>
      <c r="X107" s="325"/>
      <c r="Y107" s="325"/>
      <c r="Z107" s="325"/>
      <c r="AA107" s="325"/>
      <c r="AB107" s="325"/>
      <c r="AC107" s="325"/>
      <c r="AD107" s="325"/>
      <c r="AE107" s="325"/>
      <c r="AF107" s="325"/>
      <c r="AG107" s="325"/>
      <c r="AH107" s="325"/>
      <c r="AI107" s="325"/>
      <c r="AJ107" s="325"/>
      <c r="AK107" s="325"/>
      <c r="AL107" s="325"/>
      <c r="AM107" s="325"/>
      <c r="AN107" s="325"/>
      <c r="AO107" s="325"/>
      <c r="AP107" s="325"/>
      <c r="AQ107" s="325"/>
      <c r="AR107" s="325"/>
      <c r="AS107" s="325"/>
      <c r="AT107" s="325"/>
      <c r="AU107" s="325"/>
      <c r="AV107" s="325"/>
      <c r="AW107" s="325"/>
      <c r="AX107" s="325"/>
      <c r="AY107" s="325"/>
      <c r="AZ107" s="325"/>
      <c r="BA107" s="325"/>
      <c r="BB107" s="325"/>
      <c r="BC107" s="327">
        <v>2000</v>
      </c>
      <c r="BD107" s="326">
        <v>45418</v>
      </c>
      <c r="BH107" s="325"/>
    </row>
    <row r="108" spans="19:60" s="324" customFormat="1" ht="13.8">
      <c r="S108" s="325"/>
      <c r="T108" s="325"/>
      <c r="U108" s="325"/>
      <c r="V108" s="325"/>
      <c r="W108" s="325"/>
      <c r="X108" s="325"/>
      <c r="Y108" s="325"/>
      <c r="Z108" s="325"/>
      <c r="AA108" s="325"/>
      <c r="AB108" s="325"/>
      <c r="AC108" s="325"/>
      <c r="AD108" s="325"/>
      <c r="AE108" s="325"/>
      <c r="AF108" s="325"/>
      <c r="AG108" s="325"/>
      <c r="AH108" s="325"/>
      <c r="AI108" s="325"/>
      <c r="AJ108" s="325"/>
      <c r="AK108" s="325"/>
      <c r="AL108" s="325"/>
      <c r="AM108" s="325"/>
      <c r="AN108" s="325"/>
      <c r="AO108" s="325"/>
      <c r="AP108" s="325"/>
      <c r="AQ108" s="325"/>
      <c r="AR108" s="325"/>
      <c r="AS108" s="325"/>
      <c r="AT108" s="325"/>
      <c r="AU108" s="325"/>
      <c r="AV108" s="325"/>
      <c r="AW108" s="325"/>
      <c r="AX108" s="325"/>
      <c r="AY108" s="325"/>
      <c r="AZ108" s="325"/>
      <c r="BA108" s="325"/>
      <c r="BB108" s="325"/>
      <c r="BC108" s="327">
        <v>2001</v>
      </c>
      <c r="BD108" s="326">
        <v>61897</v>
      </c>
      <c r="BH108" s="325"/>
    </row>
    <row r="109" spans="19:60" s="324" customFormat="1" ht="13.8">
      <c r="S109" s="325"/>
      <c r="T109" s="325"/>
      <c r="U109" s="325"/>
      <c r="V109" s="325"/>
      <c r="W109" s="325"/>
      <c r="X109" s="325"/>
      <c r="Y109" s="325"/>
      <c r="Z109" s="325"/>
      <c r="AA109" s="325"/>
      <c r="AB109" s="325"/>
      <c r="AC109" s="325"/>
      <c r="AD109" s="325"/>
      <c r="AE109" s="325"/>
      <c r="AF109" s="325"/>
      <c r="AG109" s="325"/>
      <c r="AH109" s="325"/>
      <c r="AI109" s="325"/>
      <c r="AJ109" s="325"/>
      <c r="AK109" s="325"/>
      <c r="AL109" s="325"/>
      <c r="AM109" s="325"/>
      <c r="AN109" s="325"/>
      <c r="AO109" s="325"/>
      <c r="AP109" s="325"/>
      <c r="AQ109" s="325"/>
      <c r="AR109" s="325"/>
      <c r="AS109" s="325"/>
      <c r="AT109" s="325"/>
      <c r="AU109" s="325"/>
      <c r="AV109" s="325"/>
      <c r="AW109" s="325"/>
      <c r="AX109" s="325"/>
      <c r="AY109" s="325"/>
      <c r="AZ109" s="325"/>
      <c r="BA109" s="325"/>
      <c r="BB109" s="325"/>
      <c r="BC109" s="327">
        <v>2002</v>
      </c>
      <c r="BD109" s="326">
        <v>65421</v>
      </c>
      <c r="BH109" s="325"/>
    </row>
    <row r="110" spans="19:60" s="324" customFormat="1" ht="13.8">
      <c r="S110" s="325"/>
      <c r="T110" s="325"/>
      <c r="U110" s="325"/>
      <c r="V110" s="325"/>
      <c r="W110" s="325"/>
      <c r="X110" s="325"/>
      <c r="Y110" s="325"/>
      <c r="Z110" s="325"/>
      <c r="AA110" s="325"/>
      <c r="AB110" s="325"/>
      <c r="AC110" s="325"/>
      <c r="AD110" s="325"/>
      <c r="AE110" s="325"/>
      <c r="AF110" s="325"/>
      <c r="AG110" s="325"/>
      <c r="AH110" s="325"/>
      <c r="AI110" s="325"/>
      <c r="AJ110" s="325"/>
      <c r="AK110" s="325"/>
      <c r="AL110" s="325"/>
      <c r="AM110" s="325"/>
      <c r="AN110" s="325"/>
      <c r="AO110" s="325"/>
      <c r="AP110" s="325"/>
      <c r="AQ110" s="325"/>
      <c r="AR110" s="325"/>
      <c r="AS110" s="325"/>
      <c r="AT110" s="325"/>
      <c r="AU110" s="325"/>
      <c r="AV110" s="325"/>
      <c r="AW110" s="325"/>
      <c r="AX110" s="325"/>
      <c r="AY110" s="325"/>
      <c r="AZ110" s="325"/>
      <c r="BA110" s="325"/>
      <c r="BB110" s="325"/>
      <c r="BC110" s="327">
        <v>2003</v>
      </c>
      <c r="BD110" s="326">
        <v>58842</v>
      </c>
      <c r="BH110" s="325"/>
    </row>
    <row r="111" spans="19:60" s="324" customFormat="1" ht="13.8">
      <c r="S111" s="325"/>
      <c r="T111" s="325"/>
      <c r="U111" s="325"/>
      <c r="V111" s="325"/>
      <c r="W111" s="325"/>
      <c r="X111" s="325"/>
      <c r="Y111" s="325"/>
      <c r="Z111" s="325"/>
      <c r="AA111" s="325"/>
      <c r="AB111" s="325"/>
      <c r="AC111" s="325"/>
      <c r="AD111" s="325"/>
      <c r="AE111" s="325"/>
      <c r="AF111" s="325"/>
      <c r="AG111" s="325"/>
      <c r="AH111" s="325"/>
      <c r="AI111" s="325"/>
      <c r="AJ111" s="325"/>
      <c r="AK111" s="325"/>
      <c r="AL111" s="325"/>
      <c r="AM111" s="325"/>
      <c r="AN111" s="325"/>
      <c r="AO111" s="325"/>
      <c r="AP111" s="325"/>
      <c r="AQ111" s="325"/>
      <c r="AR111" s="325"/>
      <c r="AS111" s="325"/>
      <c r="AT111" s="325"/>
      <c r="AU111" s="325"/>
      <c r="AV111" s="325"/>
      <c r="AW111" s="325"/>
      <c r="AX111" s="325"/>
      <c r="AY111" s="325"/>
      <c r="AZ111" s="325"/>
      <c r="BA111" s="325"/>
      <c r="BB111" s="325"/>
      <c r="BC111" s="327">
        <v>2004</v>
      </c>
      <c r="BD111" s="326">
        <v>59217</v>
      </c>
      <c r="BH111" s="325"/>
    </row>
    <row r="112" spans="19:60" s="324" customFormat="1" ht="13.8">
      <c r="S112" s="325"/>
      <c r="T112" s="325"/>
      <c r="U112" s="325"/>
      <c r="V112" s="325"/>
      <c r="W112" s="325"/>
      <c r="X112" s="325"/>
      <c r="Y112" s="325"/>
      <c r="Z112" s="325"/>
      <c r="AA112" s="325"/>
      <c r="AB112" s="325"/>
      <c r="AC112" s="325"/>
      <c r="AD112" s="325"/>
      <c r="AE112" s="325"/>
      <c r="AF112" s="325"/>
      <c r="AG112" s="325"/>
      <c r="AH112" s="325"/>
      <c r="AI112" s="325"/>
      <c r="AJ112" s="325"/>
      <c r="AK112" s="325"/>
      <c r="AL112" s="325"/>
      <c r="AM112" s="325"/>
      <c r="AN112" s="325"/>
      <c r="AO112" s="325"/>
      <c r="AP112" s="325"/>
      <c r="AQ112" s="325"/>
      <c r="AR112" s="325"/>
      <c r="AS112" s="325"/>
      <c r="AT112" s="325"/>
      <c r="AU112" s="325"/>
      <c r="AV112" s="325"/>
      <c r="AW112" s="325"/>
      <c r="AX112" s="325"/>
      <c r="AY112" s="325"/>
      <c r="AZ112" s="325"/>
      <c r="BA112" s="325"/>
      <c r="BB112" s="325"/>
      <c r="BC112" s="327">
        <v>2005</v>
      </c>
      <c r="BD112" s="326">
        <v>54922</v>
      </c>
      <c r="BH112" s="325"/>
    </row>
    <row r="113" spans="19:60" s="324" customFormat="1" ht="13.8">
      <c r="S113" s="325"/>
      <c r="T113" s="325"/>
      <c r="U113" s="325"/>
      <c r="V113" s="325"/>
      <c r="W113" s="325"/>
      <c r="X113" s="325"/>
      <c r="Y113" s="325"/>
      <c r="Z113" s="325"/>
      <c r="AA113" s="325"/>
      <c r="AB113" s="325"/>
      <c r="AC113" s="325"/>
      <c r="AD113" s="325"/>
      <c r="AE113" s="325"/>
      <c r="AF113" s="325"/>
      <c r="AG113" s="325"/>
      <c r="AH113" s="325"/>
      <c r="AI113" s="325"/>
      <c r="AJ113" s="325"/>
      <c r="AK113" s="325"/>
      <c r="AL113" s="325"/>
      <c r="AM113" s="325"/>
      <c r="AN113" s="325"/>
      <c r="AO113" s="325"/>
      <c r="AP113" s="325"/>
      <c r="AQ113" s="325"/>
      <c r="AR113" s="325"/>
      <c r="AS113" s="325"/>
      <c r="AT113" s="325"/>
      <c r="AU113" s="325"/>
      <c r="AV113" s="325"/>
      <c r="AW113" s="325"/>
      <c r="AX113" s="325"/>
      <c r="AY113" s="325"/>
      <c r="AZ113" s="325"/>
      <c r="BA113" s="325"/>
      <c r="BB113" s="325"/>
      <c r="BC113" s="327">
        <v>2006</v>
      </c>
      <c r="BD113" s="326">
        <v>63698</v>
      </c>
      <c r="BH113" s="325"/>
    </row>
    <row r="114" spans="19:60" s="324" customFormat="1" ht="13.8">
      <c r="S114" s="325"/>
      <c r="T114" s="325"/>
      <c r="U114" s="325"/>
      <c r="V114" s="325"/>
      <c r="W114" s="325"/>
      <c r="X114" s="325"/>
      <c r="Y114" s="325"/>
      <c r="Z114" s="325"/>
      <c r="AA114" s="325"/>
      <c r="AB114" s="325"/>
      <c r="AC114" s="325"/>
      <c r="AD114" s="325"/>
      <c r="AE114" s="325"/>
      <c r="AF114" s="325"/>
      <c r="AG114" s="325"/>
      <c r="AH114" s="325"/>
      <c r="AI114" s="325"/>
      <c r="AJ114" s="325"/>
      <c r="AK114" s="325"/>
      <c r="AL114" s="325"/>
      <c r="AM114" s="325"/>
      <c r="AN114" s="325"/>
      <c r="AO114" s="325"/>
      <c r="AP114" s="325"/>
      <c r="AQ114" s="325"/>
      <c r="AR114" s="325"/>
      <c r="AS114" s="325"/>
      <c r="AT114" s="325"/>
      <c r="AU114" s="325"/>
      <c r="AV114" s="325"/>
      <c r="AW114" s="325"/>
      <c r="AX114" s="325"/>
      <c r="AY114" s="325"/>
      <c r="AZ114" s="325"/>
      <c r="BA114" s="325"/>
      <c r="BB114" s="325"/>
      <c r="BC114" s="327">
        <v>2007</v>
      </c>
      <c r="BD114" s="326">
        <v>69265</v>
      </c>
      <c r="BH114" s="325"/>
    </row>
    <row r="115" spans="19:60" s="324" customFormat="1" ht="13.8">
      <c r="S115" s="325"/>
      <c r="T115" s="325"/>
      <c r="U115" s="325"/>
      <c r="V115" s="325"/>
      <c r="W115" s="325"/>
      <c r="X115" s="325"/>
      <c r="Y115" s="325"/>
      <c r="Z115" s="325"/>
      <c r="AA115" s="325"/>
      <c r="AB115" s="325"/>
      <c r="AC115" s="325"/>
      <c r="AD115" s="325"/>
      <c r="AE115" s="325"/>
      <c r="AF115" s="325"/>
      <c r="AG115" s="325"/>
      <c r="AH115" s="325"/>
      <c r="AI115" s="325"/>
      <c r="AJ115" s="325"/>
      <c r="AK115" s="325"/>
      <c r="AL115" s="325"/>
      <c r="AM115" s="325"/>
      <c r="AN115" s="325"/>
      <c r="AO115" s="325"/>
      <c r="AP115" s="325"/>
      <c r="AQ115" s="325"/>
      <c r="AR115" s="325"/>
      <c r="AS115" s="325"/>
      <c r="AT115" s="325"/>
      <c r="AU115" s="325"/>
      <c r="AV115" s="325"/>
      <c r="AW115" s="325"/>
      <c r="AX115" s="325"/>
      <c r="AY115" s="325"/>
      <c r="AZ115" s="325"/>
      <c r="BA115" s="325"/>
      <c r="BB115" s="325"/>
      <c r="BC115" s="327">
        <v>2008</v>
      </c>
      <c r="BD115" s="326">
        <v>63468</v>
      </c>
      <c r="BH115" s="325"/>
    </row>
    <row r="116" spans="19:60" s="324" customFormat="1" ht="13.8">
      <c r="S116" s="325"/>
      <c r="T116" s="325"/>
      <c r="U116" s="325"/>
      <c r="V116" s="325"/>
      <c r="W116" s="325"/>
      <c r="X116" s="325"/>
      <c r="Y116" s="325"/>
      <c r="Z116" s="325"/>
      <c r="AA116" s="325"/>
      <c r="AB116" s="325"/>
      <c r="AC116" s="325"/>
      <c r="AD116" s="325"/>
      <c r="AE116" s="325"/>
      <c r="AF116" s="325"/>
      <c r="AG116" s="325"/>
      <c r="AH116" s="325"/>
      <c r="AI116" s="325"/>
      <c r="AJ116" s="325"/>
      <c r="AK116" s="325"/>
      <c r="AL116" s="325"/>
      <c r="AM116" s="325"/>
      <c r="AN116" s="325"/>
      <c r="AO116" s="325"/>
      <c r="AP116" s="325"/>
      <c r="AQ116" s="325"/>
      <c r="AR116" s="325"/>
      <c r="AS116" s="325"/>
      <c r="AT116" s="325"/>
      <c r="AU116" s="325"/>
      <c r="AV116" s="325"/>
      <c r="AW116" s="325"/>
      <c r="AX116" s="325"/>
      <c r="AY116" s="325"/>
      <c r="AZ116" s="325"/>
      <c r="BA116" s="325"/>
      <c r="BB116" s="325"/>
      <c r="BC116" s="327">
        <v>2009</v>
      </c>
      <c r="BD116" s="326">
        <v>57084</v>
      </c>
      <c r="BH116" s="325"/>
    </row>
    <row r="117" spans="19:60" s="324" customFormat="1" ht="13.8">
      <c r="S117" s="325"/>
      <c r="T117" s="325"/>
      <c r="U117" s="325"/>
      <c r="V117" s="325"/>
      <c r="W117" s="325"/>
      <c r="X117" s="325"/>
      <c r="Y117" s="325"/>
      <c r="Z117" s="325"/>
      <c r="AA117" s="325"/>
      <c r="AB117" s="325"/>
      <c r="AC117" s="325"/>
      <c r="AD117" s="325"/>
      <c r="AE117" s="325"/>
      <c r="AF117" s="325"/>
      <c r="AG117" s="325"/>
      <c r="AH117" s="325"/>
      <c r="AI117" s="325"/>
      <c r="AJ117" s="325"/>
      <c r="AK117" s="325"/>
      <c r="AL117" s="325"/>
      <c r="AM117" s="325"/>
      <c r="AN117" s="325"/>
      <c r="AO117" s="325"/>
      <c r="AP117" s="325"/>
      <c r="AQ117" s="325"/>
      <c r="AR117" s="325"/>
      <c r="AS117" s="325"/>
      <c r="AT117" s="325"/>
      <c r="AU117" s="325"/>
      <c r="AV117" s="325"/>
      <c r="AW117" s="325"/>
      <c r="AX117" s="325"/>
      <c r="AY117" s="325"/>
      <c r="AZ117" s="325"/>
      <c r="BA117" s="325"/>
      <c r="BB117" s="325"/>
      <c r="BC117" s="327">
        <v>2010</v>
      </c>
      <c r="BD117" s="326">
        <v>56008</v>
      </c>
      <c r="BH117" s="325"/>
    </row>
    <row r="118" spans="19:60" s="324" customFormat="1" ht="13.8">
      <c r="S118" s="325"/>
      <c r="T118" s="325"/>
      <c r="U118" s="325"/>
      <c r="V118" s="325"/>
      <c r="W118" s="325"/>
      <c r="X118" s="325"/>
      <c r="Y118" s="325"/>
      <c r="Z118" s="325"/>
      <c r="AA118" s="325"/>
      <c r="AB118" s="325"/>
      <c r="AC118" s="325"/>
      <c r="AD118" s="325"/>
      <c r="AE118" s="325"/>
      <c r="AF118" s="325"/>
      <c r="AG118" s="325"/>
      <c r="AH118" s="325"/>
      <c r="AI118" s="325"/>
      <c r="AJ118" s="325"/>
      <c r="AK118" s="325"/>
      <c r="AL118" s="325"/>
      <c r="AM118" s="325"/>
      <c r="AN118" s="325"/>
      <c r="AO118" s="325"/>
      <c r="AP118" s="325"/>
      <c r="AQ118" s="325"/>
      <c r="AR118" s="325"/>
      <c r="AS118" s="325"/>
      <c r="AT118" s="325"/>
      <c r="AU118" s="325"/>
      <c r="AV118" s="325"/>
      <c r="AW118" s="325"/>
      <c r="AX118" s="325"/>
      <c r="AY118" s="325"/>
      <c r="AZ118" s="325"/>
      <c r="BA118" s="325"/>
      <c r="BB118" s="325"/>
      <c r="BC118" s="327">
        <v>2011</v>
      </c>
      <c r="BD118" s="326">
        <v>57168</v>
      </c>
      <c r="BH118" s="325"/>
    </row>
    <row r="119" spans="19:60" s="324" customFormat="1" ht="13.8">
      <c r="S119" s="325"/>
      <c r="T119" s="325"/>
      <c r="U119" s="325"/>
      <c r="V119" s="325"/>
      <c r="W119" s="325"/>
      <c r="X119" s="325"/>
      <c r="Y119" s="325"/>
      <c r="Z119" s="325"/>
      <c r="AA119" s="325"/>
      <c r="AB119" s="325"/>
      <c r="AC119" s="325"/>
      <c r="AD119" s="325"/>
      <c r="AE119" s="325"/>
      <c r="AF119" s="325"/>
      <c r="AG119" s="325"/>
      <c r="AH119" s="325"/>
      <c r="AI119" s="325"/>
      <c r="AJ119" s="325"/>
      <c r="AK119" s="325"/>
      <c r="AL119" s="325"/>
      <c r="AM119" s="325"/>
      <c r="AN119" s="325"/>
      <c r="AO119" s="325"/>
      <c r="AP119" s="325"/>
      <c r="AQ119" s="325"/>
      <c r="AR119" s="325"/>
      <c r="AS119" s="325"/>
      <c r="AT119" s="325"/>
      <c r="AU119" s="325"/>
      <c r="AV119" s="325"/>
      <c r="AW119" s="325"/>
      <c r="AX119" s="325"/>
      <c r="AY119" s="325"/>
      <c r="AZ119" s="325"/>
      <c r="BA119" s="325"/>
      <c r="BB119" s="325"/>
      <c r="BC119" s="327">
        <v>2012</v>
      </c>
      <c r="BD119" s="326">
        <v>56347.93</v>
      </c>
      <c r="BH119" s="325"/>
    </row>
    <row r="120" spans="19:60" s="324" customFormat="1" ht="13.8">
      <c r="S120" s="325"/>
      <c r="T120" s="325"/>
      <c r="U120" s="325"/>
      <c r="V120" s="325"/>
      <c r="W120" s="325"/>
      <c r="X120" s="325"/>
      <c r="Y120" s="325"/>
      <c r="Z120" s="325"/>
      <c r="AA120" s="325"/>
      <c r="AB120" s="325"/>
      <c r="AC120" s="325"/>
      <c r="AD120" s="325"/>
      <c r="AE120" s="325"/>
      <c r="AF120" s="325"/>
      <c r="AG120" s="325"/>
      <c r="AH120" s="325"/>
      <c r="AI120" s="325"/>
      <c r="AJ120" s="325"/>
      <c r="AK120" s="325"/>
      <c r="AL120" s="325"/>
      <c r="AM120" s="325"/>
      <c r="AN120" s="325"/>
      <c r="AO120" s="325"/>
      <c r="AP120" s="325"/>
      <c r="AQ120" s="325"/>
      <c r="AR120" s="325"/>
      <c r="AS120" s="325"/>
      <c r="AT120" s="325"/>
      <c r="AU120" s="325"/>
      <c r="AV120" s="325"/>
      <c r="AW120" s="325"/>
      <c r="AX120" s="325"/>
      <c r="AY120" s="325"/>
      <c r="AZ120" s="325"/>
      <c r="BA120" s="325"/>
      <c r="BB120" s="325"/>
      <c r="BC120" s="327">
        <v>2013</v>
      </c>
      <c r="BD120" s="326">
        <v>49566.37266666667</v>
      </c>
      <c r="BF120" s="325"/>
      <c r="BG120" s="325"/>
      <c r="BH120" s="325"/>
    </row>
    <row r="121" spans="19:60" s="324" customFormat="1" ht="13.8">
      <c r="S121" s="325"/>
      <c r="T121" s="325"/>
      <c r="U121" s="325"/>
      <c r="V121" s="325"/>
      <c r="W121" s="325"/>
      <c r="X121" s="325"/>
      <c r="Y121" s="325"/>
      <c r="Z121" s="325"/>
      <c r="AA121" s="325"/>
      <c r="AB121" s="325"/>
      <c r="AC121" s="325"/>
      <c r="AD121" s="325"/>
      <c r="AE121" s="325"/>
      <c r="AF121" s="325"/>
      <c r="AG121" s="325"/>
      <c r="AH121" s="325"/>
      <c r="AI121" s="325"/>
      <c r="AJ121" s="325"/>
      <c r="AK121" s="325"/>
      <c r="AL121" s="325"/>
      <c r="AM121" s="325"/>
      <c r="AN121" s="325"/>
      <c r="AO121" s="325"/>
      <c r="AP121" s="325"/>
      <c r="AQ121" s="325"/>
      <c r="AR121" s="325"/>
      <c r="AS121" s="325"/>
      <c r="AT121" s="325"/>
      <c r="AU121" s="325"/>
      <c r="AV121" s="325"/>
      <c r="AW121" s="325"/>
      <c r="AX121" s="325"/>
      <c r="AY121" s="325"/>
      <c r="AZ121" s="325"/>
      <c r="BA121" s="325"/>
      <c r="BB121" s="325"/>
      <c r="BC121" s="327">
        <v>2014</v>
      </c>
      <c r="BD121" s="326">
        <v>49261</v>
      </c>
      <c r="BF121" s="325"/>
      <c r="BG121" s="325"/>
      <c r="BH121" s="325"/>
    </row>
    <row r="122" spans="19:60" s="324" customFormat="1" ht="13.8">
      <c r="S122" s="325"/>
      <c r="T122" s="325"/>
      <c r="U122" s="325"/>
      <c r="V122" s="325"/>
      <c r="W122" s="325"/>
      <c r="X122" s="325"/>
      <c r="Y122" s="325"/>
      <c r="Z122" s="325"/>
      <c r="AA122" s="325"/>
      <c r="AB122" s="325"/>
      <c r="AC122" s="325"/>
      <c r="AD122" s="325"/>
      <c r="AE122" s="325"/>
      <c r="AF122" s="325"/>
      <c r="AG122" s="325"/>
      <c r="AH122" s="325"/>
      <c r="AI122" s="325"/>
      <c r="AJ122" s="325"/>
      <c r="AK122" s="325"/>
      <c r="AL122" s="325"/>
      <c r="AM122" s="325"/>
      <c r="AN122" s="325"/>
      <c r="AO122" s="325"/>
      <c r="AP122" s="325"/>
      <c r="AQ122" s="325"/>
      <c r="AR122" s="325"/>
      <c r="AS122" s="325"/>
      <c r="AT122" s="325"/>
      <c r="AU122" s="325"/>
      <c r="AV122" s="325"/>
      <c r="AW122" s="325"/>
      <c r="AX122" s="325"/>
      <c r="AY122" s="325"/>
      <c r="AZ122" s="325"/>
      <c r="BA122" s="325"/>
      <c r="BB122" s="325"/>
      <c r="BC122" s="327">
        <v>2015</v>
      </c>
      <c r="BD122" s="326">
        <v>49062</v>
      </c>
      <c r="BF122" s="325"/>
      <c r="BG122" s="325"/>
      <c r="BH122" s="325"/>
    </row>
    <row r="123" spans="19:60" s="324" customFormat="1" ht="13.8">
      <c r="S123" s="325"/>
      <c r="T123" s="325"/>
      <c r="U123" s="325"/>
      <c r="V123" s="325"/>
      <c r="W123" s="325"/>
      <c r="X123" s="325"/>
      <c r="Y123" s="325"/>
      <c r="Z123" s="325"/>
      <c r="AA123" s="325"/>
      <c r="AB123" s="325"/>
      <c r="AC123" s="325"/>
      <c r="AD123" s="325"/>
      <c r="AE123" s="325"/>
      <c r="AF123" s="325"/>
      <c r="AG123" s="325"/>
      <c r="AH123" s="325"/>
      <c r="AI123" s="325"/>
      <c r="AJ123" s="325"/>
      <c r="AK123" s="325"/>
      <c r="AL123" s="325"/>
      <c r="AM123" s="325"/>
      <c r="AN123" s="325"/>
      <c r="AO123" s="325"/>
      <c r="AP123" s="325"/>
      <c r="AQ123" s="325"/>
      <c r="AR123" s="325"/>
      <c r="AS123" s="325"/>
      <c r="AT123" s="325"/>
      <c r="AU123" s="325"/>
      <c r="AV123" s="325"/>
      <c r="AW123" s="325"/>
      <c r="AX123" s="325"/>
      <c r="AY123" s="325"/>
      <c r="AZ123" s="325"/>
      <c r="BA123" s="325"/>
      <c r="BB123" s="325"/>
      <c r="BC123" s="327">
        <v>2016</v>
      </c>
      <c r="BD123" s="326">
        <v>36712</v>
      </c>
      <c r="BE123" s="325"/>
      <c r="BF123" s="325"/>
      <c r="BG123" s="325"/>
      <c r="BH123" s="325"/>
    </row>
  </sheetData>
  <printOptions gridLinesSet="0"/>
  <pageMargins left="0.75" right="0.22" top="1" bottom="1" header="0.5" footer="0.5"/>
  <pageSetup firstPageNumber="26" orientation="portrait" useFirstPageNumber="1" horizontalDpi="4294967292" verticalDpi="4294967292" r:id="rId1"/>
  <headerFooter alignWithMargins="0">
    <oddFooter>&amp;C&amp;"Times New Roman,Regular"&amp;P of 31</oddFooter>
  </headerFooter>
  <ignoredErrors>
    <ignoredError sqref="B6:K6"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showGridLines="0" workbookViewId="0">
      <selection activeCell="T1" sqref="T1"/>
    </sheetView>
  </sheetViews>
  <sheetFormatPr defaultColWidth="9.109375" defaultRowHeight="12.6"/>
  <cols>
    <col min="1" max="1" width="26.5546875" style="324" customWidth="1"/>
    <col min="2" max="11" width="6.77734375" style="324" customWidth="1"/>
    <col min="12" max="12" width="6.77734375" style="324" hidden="1" customWidth="1"/>
    <col min="13" max="14" width="6.5546875" style="324" hidden="1" customWidth="1"/>
    <col min="15" max="18" width="7.33203125" style="324" hidden="1" customWidth="1"/>
    <col min="19" max="19" width="8.33203125" style="325" customWidth="1"/>
    <col min="20" max="16384" width="9.109375" style="324"/>
  </cols>
  <sheetData>
    <row r="1" spans="1:19">
      <c r="A1" s="381" t="s">
        <v>505</v>
      </c>
      <c r="B1" s="381"/>
      <c r="C1" s="381"/>
      <c r="D1" s="381"/>
      <c r="E1" s="381"/>
      <c r="F1" s="381"/>
      <c r="G1" s="381"/>
      <c r="H1" s="381"/>
      <c r="I1" s="381"/>
      <c r="J1" s="381"/>
      <c r="K1" s="381"/>
      <c r="L1" s="380"/>
      <c r="M1" s="380"/>
      <c r="N1" s="380"/>
      <c r="O1" s="378"/>
      <c r="P1" s="380"/>
      <c r="Q1" s="380"/>
      <c r="R1" s="380"/>
    </row>
    <row r="2" spans="1:19">
      <c r="A2" s="391" t="s">
        <v>504</v>
      </c>
      <c r="B2" s="391"/>
      <c r="C2" s="391"/>
      <c r="D2" s="391"/>
      <c r="E2" s="391"/>
      <c r="F2" s="391"/>
      <c r="G2" s="391"/>
      <c r="H2" s="391"/>
      <c r="I2" s="391"/>
      <c r="J2" s="391"/>
      <c r="K2" s="391"/>
      <c r="L2" s="380"/>
      <c r="M2" s="380"/>
      <c r="N2" s="380"/>
      <c r="O2" s="378"/>
      <c r="P2" s="380"/>
      <c r="Q2" s="380"/>
      <c r="R2" s="380"/>
    </row>
    <row r="3" spans="1:19">
      <c r="A3" s="381" t="s">
        <v>498</v>
      </c>
      <c r="B3" s="381"/>
      <c r="C3" s="381"/>
      <c r="D3" s="381"/>
      <c r="E3" s="381"/>
      <c r="F3" s="381"/>
      <c r="G3" s="381"/>
      <c r="H3" s="381"/>
      <c r="I3" s="381"/>
      <c r="J3" s="381"/>
      <c r="K3" s="381"/>
      <c r="L3" s="380"/>
      <c r="M3" s="380"/>
      <c r="N3" s="380"/>
      <c r="O3" s="378"/>
      <c r="P3" s="380"/>
      <c r="Q3" s="380"/>
      <c r="R3" s="380"/>
    </row>
    <row r="4" spans="1:19">
      <c r="A4" s="337"/>
      <c r="B4" s="337"/>
      <c r="C4" s="337"/>
      <c r="D4" s="337"/>
      <c r="E4" s="337"/>
      <c r="F4" s="337"/>
      <c r="G4" s="337"/>
      <c r="H4" s="337"/>
      <c r="I4" s="337"/>
      <c r="J4" s="337"/>
      <c r="K4" s="337"/>
      <c r="O4" s="337"/>
      <c r="P4" s="336"/>
      <c r="Q4" s="336"/>
      <c r="R4" s="332"/>
    </row>
    <row r="5" spans="1:19" ht="16.5" customHeight="1">
      <c r="A5" s="377" t="s">
        <v>466</v>
      </c>
      <c r="B5" s="376">
        <v>2017</v>
      </c>
      <c r="C5" s="376">
        <v>2016</v>
      </c>
      <c r="D5" s="376">
        <v>2015</v>
      </c>
      <c r="E5" s="376">
        <v>2014</v>
      </c>
      <c r="F5" s="376">
        <v>2013</v>
      </c>
      <c r="G5" s="376">
        <v>2012</v>
      </c>
      <c r="H5" s="376">
        <v>2011</v>
      </c>
      <c r="I5" s="376">
        <v>2010</v>
      </c>
      <c r="J5" s="376">
        <v>2009</v>
      </c>
      <c r="K5" s="376">
        <v>2008</v>
      </c>
      <c r="L5" s="376">
        <v>2007</v>
      </c>
      <c r="M5" s="376">
        <v>2006</v>
      </c>
      <c r="N5" s="376">
        <v>2005</v>
      </c>
      <c r="O5" s="376">
        <v>2004</v>
      </c>
      <c r="P5" s="376">
        <v>2003</v>
      </c>
      <c r="Q5" s="376">
        <v>2002</v>
      </c>
      <c r="R5" s="376">
        <v>2001</v>
      </c>
    </row>
    <row r="6" spans="1:19">
      <c r="A6" s="356" t="s">
        <v>2</v>
      </c>
      <c r="B6" s="355">
        <f t="shared" ref="B6:R6" si="0">SUM(B8:B15)</f>
        <v>44545</v>
      </c>
      <c r="C6" s="355">
        <f t="shared" si="0"/>
        <v>43016</v>
      </c>
      <c r="D6" s="355">
        <f t="shared" si="0"/>
        <v>40227</v>
      </c>
      <c r="E6" s="355">
        <f t="shared" si="0"/>
        <v>40822</v>
      </c>
      <c r="F6" s="355">
        <f t="shared" si="0"/>
        <v>32216</v>
      </c>
      <c r="G6" s="355">
        <f t="shared" si="0"/>
        <v>33731</v>
      </c>
      <c r="H6" s="355">
        <f t="shared" si="0"/>
        <v>35329</v>
      </c>
      <c r="I6" s="355">
        <f t="shared" si="0"/>
        <v>29606</v>
      </c>
      <c r="J6" s="355">
        <f t="shared" si="0"/>
        <v>36597</v>
      </c>
      <c r="K6" s="355">
        <f t="shared" si="0"/>
        <v>41212</v>
      </c>
      <c r="L6" s="355">
        <f t="shared" si="0"/>
        <v>40597</v>
      </c>
      <c r="M6" s="355">
        <f t="shared" si="0"/>
        <v>39524</v>
      </c>
      <c r="N6" s="355">
        <f t="shared" si="0"/>
        <v>37910</v>
      </c>
      <c r="O6" s="355">
        <f t="shared" si="0"/>
        <v>39608</v>
      </c>
      <c r="P6" s="355">
        <f t="shared" si="0"/>
        <v>37286</v>
      </c>
      <c r="Q6" s="355">
        <f t="shared" si="0"/>
        <v>49051</v>
      </c>
      <c r="R6" s="355">
        <f t="shared" si="0"/>
        <v>49576</v>
      </c>
    </row>
    <row r="7" spans="1:19" ht="10.199999999999999">
      <c r="A7" s="352" t="s">
        <v>503</v>
      </c>
      <c r="B7" s="351">
        <v>0</v>
      </c>
      <c r="C7" s="351">
        <v>174</v>
      </c>
      <c r="D7" s="351">
        <v>590</v>
      </c>
      <c r="E7" s="351">
        <v>698</v>
      </c>
      <c r="F7" s="351">
        <v>676</v>
      </c>
      <c r="G7" s="351">
        <v>694</v>
      </c>
      <c r="H7" s="351">
        <v>857</v>
      </c>
      <c r="I7" s="351">
        <v>1057</v>
      </c>
      <c r="J7" s="353">
        <v>2006</v>
      </c>
      <c r="K7" s="353">
        <v>1507</v>
      </c>
      <c r="L7" s="353">
        <v>1450</v>
      </c>
      <c r="M7" s="353">
        <v>1551</v>
      </c>
      <c r="N7" s="353">
        <v>1418</v>
      </c>
      <c r="O7" s="353">
        <v>1302</v>
      </c>
      <c r="P7" s="353">
        <v>1230</v>
      </c>
      <c r="Q7" s="353">
        <v>1317</v>
      </c>
      <c r="R7" s="353">
        <v>1161</v>
      </c>
      <c r="S7" s="387"/>
    </row>
    <row r="8" spans="1:19">
      <c r="A8" s="352" t="s">
        <v>460</v>
      </c>
      <c r="B8" s="351">
        <v>0</v>
      </c>
      <c r="C8" s="351">
        <v>0</v>
      </c>
      <c r="D8" s="351">
        <v>0</v>
      </c>
      <c r="E8" s="351">
        <v>0</v>
      </c>
      <c r="F8" s="351">
        <v>0</v>
      </c>
      <c r="G8" s="351">
        <v>0</v>
      </c>
      <c r="H8" s="351">
        <v>0</v>
      </c>
      <c r="I8" s="351">
        <v>0</v>
      </c>
      <c r="J8" s="353">
        <v>1</v>
      </c>
      <c r="K8" s="353">
        <v>1</v>
      </c>
      <c r="L8" s="353">
        <v>2</v>
      </c>
      <c r="M8" s="350">
        <v>3</v>
      </c>
      <c r="N8" s="350">
        <v>0</v>
      </c>
      <c r="O8" s="350">
        <v>2</v>
      </c>
      <c r="P8" s="350">
        <v>3</v>
      </c>
      <c r="Q8" s="350">
        <v>1</v>
      </c>
      <c r="R8" s="350">
        <v>2</v>
      </c>
      <c r="S8" s="388"/>
    </row>
    <row r="9" spans="1:19">
      <c r="A9" s="352" t="s">
        <v>196</v>
      </c>
      <c r="B9" s="351">
        <v>36</v>
      </c>
      <c r="C9" s="351">
        <v>22</v>
      </c>
      <c r="D9" s="351">
        <v>29</v>
      </c>
      <c r="E9" s="351">
        <v>28</v>
      </c>
      <c r="F9" s="351">
        <v>8</v>
      </c>
      <c r="G9" s="351">
        <v>2</v>
      </c>
      <c r="H9" s="351">
        <v>1</v>
      </c>
      <c r="I9" s="351">
        <v>0</v>
      </c>
      <c r="J9" s="353">
        <v>1</v>
      </c>
      <c r="K9" s="353">
        <v>1</v>
      </c>
      <c r="L9" s="353">
        <v>23</v>
      </c>
      <c r="M9" s="350">
        <v>39</v>
      </c>
      <c r="N9" s="350">
        <v>2</v>
      </c>
      <c r="O9" s="353" t="s">
        <v>6</v>
      </c>
      <c r="P9" s="353" t="s">
        <v>6</v>
      </c>
      <c r="Q9" s="353" t="s">
        <v>6</v>
      </c>
      <c r="R9" s="353" t="s">
        <v>6</v>
      </c>
      <c r="S9" s="388"/>
    </row>
    <row r="10" spans="1:19">
      <c r="A10" s="352" t="s">
        <v>57</v>
      </c>
      <c r="B10" s="351"/>
      <c r="C10" s="351"/>
      <c r="D10" s="351"/>
      <c r="E10" s="351"/>
      <c r="F10" s="351"/>
      <c r="G10" s="351"/>
      <c r="H10" s="351"/>
      <c r="I10" s="351"/>
      <c r="J10" s="353"/>
      <c r="K10" s="353"/>
      <c r="L10" s="353"/>
      <c r="M10" s="350"/>
      <c r="N10" s="350"/>
      <c r="O10" s="350"/>
      <c r="P10" s="350"/>
      <c r="Q10" s="350"/>
      <c r="R10" s="350"/>
      <c r="S10" s="388"/>
    </row>
    <row r="11" spans="1:19" ht="10.199999999999999">
      <c r="A11" s="369" t="s">
        <v>177</v>
      </c>
      <c r="B11" s="351">
        <v>12555</v>
      </c>
      <c r="C11" s="351">
        <v>11900</v>
      </c>
      <c r="D11" s="351">
        <v>11067</v>
      </c>
      <c r="E11" s="351">
        <v>11396</v>
      </c>
      <c r="F11" s="351">
        <v>10098</v>
      </c>
      <c r="G11" s="351">
        <v>10720</v>
      </c>
      <c r="H11" s="351">
        <v>10703</v>
      </c>
      <c r="I11" s="351">
        <v>10260</v>
      </c>
      <c r="J11" s="353">
        <v>14570</v>
      </c>
      <c r="K11" s="353">
        <v>14409</v>
      </c>
      <c r="L11" s="353">
        <v>13970</v>
      </c>
      <c r="M11" s="350">
        <v>13079</v>
      </c>
      <c r="N11" s="350">
        <v>12952</v>
      </c>
      <c r="O11" s="350">
        <f>12551+115+1568</f>
        <v>14234</v>
      </c>
      <c r="P11" s="350">
        <v>14899</v>
      </c>
      <c r="Q11" s="350">
        <v>18607</v>
      </c>
      <c r="R11" s="350">
        <v>16807</v>
      </c>
      <c r="S11" s="387"/>
    </row>
    <row r="12" spans="1:19" ht="10.199999999999999">
      <c r="A12" s="369" t="s">
        <v>178</v>
      </c>
      <c r="B12" s="351">
        <v>10508</v>
      </c>
      <c r="C12" s="351">
        <v>9564</v>
      </c>
      <c r="D12" s="351">
        <v>8348</v>
      </c>
      <c r="E12" s="351">
        <v>8840</v>
      </c>
      <c r="F12" s="351">
        <v>7922</v>
      </c>
      <c r="G12" s="351">
        <v>9341</v>
      </c>
      <c r="H12" s="351">
        <v>10027</v>
      </c>
      <c r="I12" s="351">
        <v>7778</v>
      </c>
      <c r="J12" s="353">
        <v>9399</v>
      </c>
      <c r="K12" s="353">
        <v>10202</v>
      </c>
      <c r="L12" s="353">
        <v>9574</v>
      </c>
      <c r="M12" s="350">
        <v>9603</v>
      </c>
      <c r="N12" s="350">
        <v>8874</v>
      </c>
      <c r="O12" s="350">
        <f>8041+197+1397</f>
        <v>9635</v>
      </c>
      <c r="P12" s="350">
        <v>8872</v>
      </c>
      <c r="Q12" s="350">
        <v>11628</v>
      </c>
      <c r="R12" s="350">
        <v>11115</v>
      </c>
      <c r="S12" s="387"/>
    </row>
    <row r="13" spans="1:19" ht="10.199999999999999">
      <c r="A13" s="369" t="s">
        <v>179</v>
      </c>
      <c r="B13" s="351">
        <v>20723</v>
      </c>
      <c r="C13" s="351">
        <v>20747</v>
      </c>
      <c r="D13" s="351">
        <v>19823</v>
      </c>
      <c r="E13" s="351">
        <v>19481</v>
      </c>
      <c r="F13" s="351">
        <v>13288</v>
      </c>
      <c r="G13" s="351">
        <v>12768</v>
      </c>
      <c r="H13" s="351">
        <v>13694</v>
      </c>
      <c r="I13" s="351">
        <v>10890</v>
      </c>
      <c r="J13" s="353">
        <v>11605</v>
      </c>
      <c r="K13" s="353">
        <v>15658</v>
      </c>
      <c r="L13" s="353">
        <v>15973</v>
      </c>
      <c r="M13" s="350">
        <v>15942</v>
      </c>
      <c r="N13" s="350">
        <v>15534</v>
      </c>
      <c r="O13" s="350">
        <f>13580+1184+564</f>
        <v>15328</v>
      </c>
      <c r="P13" s="350">
        <v>13196</v>
      </c>
      <c r="Q13" s="350">
        <v>18502</v>
      </c>
      <c r="R13" s="350">
        <v>21357</v>
      </c>
      <c r="S13" s="387"/>
    </row>
    <row r="14" spans="1:19" ht="10.199999999999999">
      <c r="A14" s="352" t="s">
        <v>458</v>
      </c>
      <c r="B14" s="351">
        <v>721</v>
      </c>
      <c r="C14" s="351">
        <v>782</v>
      </c>
      <c r="D14" s="351">
        <v>957</v>
      </c>
      <c r="E14" s="351">
        <v>1072</v>
      </c>
      <c r="F14" s="351">
        <v>899</v>
      </c>
      <c r="G14" s="351">
        <v>900</v>
      </c>
      <c r="H14" s="351">
        <v>894</v>
      </c>
      <c r="I14" s="351">
        <v>670</v>
      </c>
      <c r="J14" s="353">
        <v>1011</v>
      </c>
      <c r="K14" s="353">
        <v>930</v>
      </c>
      <c r="L14" s="353">
        <v>1041</v>
      </c>
      <c r="M14" s="350">
        <v>816</v>
      </c>
      <c r="N14" s="350">
        <v>521</v>
      </c>
      <c r="O14" s="350">
        <f>321+18+27</f>
        <v>366</v>
      </c>
      <c r="P14" s="350">
        <v>269</v>
      </c>
      <c r="Q14" s="350">
        <v>275</v>
      </c>
      <c r="R14" s="350">
        <v>218</v>
      </c>
      <c r="S14" s="387"/>
    </row>
    <row r="15" spans="1:19" ht="10.199999999999999">
      <c r="A15" s="352" t="s">
        <v>457</v>
      </c>
      <c r="B15" s="351">
        <v>2</v>
      </c>
      <c r="C15" s="351">
        <v>1</v>
      </c>
      <c r="D15" s="351">
        <v>3</v>
      </c>
      <c r="E15" s="351">
        <v>5</v>
      </c>
      <c r="F15" s="351">
        <v>1</v>
      </c>
      <c r="G15" s="351">
        <v>0</v>
      </c>
      <c r="H15" s="351">
        <v>10</v>
      </c>
      <c r="I15" s="351">
        <v>8</v>
      </c>
      <c r="J15" s="353">
        <v>10</v>
      </c>
      <c r="K15" s="350">
        <v>11</v>
      </c>
      <c r="L15" s="350">
        <v>14</v>
      </c>
      <c r="M15" s="350">
        <v>42</v>
      </c>
      <c r="N15" s="350">
        <v>27</v>
      </c>
      <c r="O15" s="350">
        <f>11+25+7</f>
        <v>43</v>
      </c>
      <c r="P15" s="350">
        <v>47</v>
      </c>
      <c r="Q15" s="350">
        <v>38</v>
      </c>
      <c r="R15" s="350">
        <v>77</v>
      </c>
      <c r="S15" s="387"/>
    </row>
    <row r="16" spans="1:19" ht="20.25" customHeight="1">
      <c r="A16" s="356" t="s">
        <v>497</v>
      </c>
      <c r="B16" s="368">
        <v>4943</v>
      </c>
      <c r="C16" s="368">
        <v>4542</v>
      </c>
      <c r="D16" s="368">
        <v>4231</v>
      </c>
      <c r="E16" s="368">
        <v>4501</v>
      </c>
      <c r="F16" s="368">
        <v>3723</v>
      </c>
      <c r="G16" s="368">
        <v>4323</v>
      </c>
      <c r="H16" s="368">
        <v>4417</v>
      </c>
      <c r="I16" s="368">
        <v>4595</v>
      </c>
      <c r="J16" s="355">
        <v>5758</v>
      </c>
      <c r="K16" s="355">
        <v>5838</v>
      </c>
      <c r="L16" s="355">
        <v>6050</v>
      </c>
      <c r="M16" s="355">
        <v>6492</v>
      </c>
      <c r="N16" s="355">
        <v>7066</v>
      </c>
      <c r="O16" s="355">
        <f>6915+224+336</f>
        <v>7475</v>
      </c>
      <c r="P16" s="355">
        <v>8144</v>
      </c>
      <c r="Q16" s="355">
        <v>10345</v>
      </c>
      <c r="R16" s="355">
        <v>9674</v>
      </c>
      <c r="S16" s="387"/>
    </row>
    <row r="17" spans="1:19" ht="10.199999999999999">
      <c r="A17" s="390" t="s">
        <v>496</v>
      </c>
      <c r="B17" s="389">
        <v>11372</v>
      </c>
      <c r="C17" s="389">
        <v>10786</v>
      </c>
      <c r="D17" s="389">
        <v>10070</v>
      </c>
      <c r="E17" s="389">
        <v>10243</v>
      </c>
      <c r="F17" s="389">
        <v>8900</v>
      </c>
      <c r="G17" s="389">
        <v>9192</v>
      </c>
      <c r="H17" s="389">
        <v>9122</v>
      </c>
      <c r="I17" s="389">
        <v>8775</v>
      </c>
      <c r="J17" s="389">
        <v>12934</v>
      </c>
      <c r="K17" s="389">
        <v>12206</v>
      </c>
      <c r="L17" s="389">
        <v>12024</v>
      </c>
      <c r="M17" s="389">
        <v>10932</v>
      </c>
      <c r="N17" s="389">
        <v>10624</v>
      </c>
      <c r="O17" s="389">
        <v>11605</v>
      </c>
      <c r="P17" s="389">
        <v>11782</v>
      </c>
      <c r="Q17" s="389">
        <v>15120</v>
      </c>
      <c r="R17" s="389">
        <v>13884</v>
      </c>
      <c r="S17" s="387"/>
    </row>
    <row r="18" spans="1:19" ht="23.25" customHeight="1">
      <c r="A18" s="356" t="s">
        <v>1</v>
      </c>
      <c r="B18" s="355">
        <f t="shared" ref="B18:R18" si="1">SUM(B19:B28)</f>
        <v>3364</v>
      </c>
      <c r="C18" s="355">
        <f t="shared" si="1"/>
        <v>2896</v>
      </c>
      <c r="D18" s="355">
        <f t="shared" si="1"/>
        <v>2839</v>
      </c>
      <c r="E18" s="355">
        <f t="shared" si="1"/>
        <v>3159</v>
      </c>
      <c r="F18" s="355">
        <f t="shared" si="1"/>
        <v>2848</v>
      </c>
      <c r="G18" s="355">
        <f t="shared" si="1"/>
        <v>2988</v>
      </c>
      <c r="H18" s="355">
        <f t="shared" si="1"/>
        <v>3305</v>
      </c>
      <c r="I18" s="355">
        <f t="shared" si="1"/>
        <v>2614</v>
      </c>
      <c r="J18" s="355">
        <f t="shared" si="1"/>
        <v>3026</v>
      </c>
      <c r="K18" s="355">
        <f t="shared" si="1"/>
        <v>2618</v>
      </c>
      <c r="L18" s="355">
        <f t="shared" si="1"/>
        <v>2689</v>
      </c>
      <c r="M18" s="355">
        <f t="shared" si="1"/>
        <v>2539</v>
      </c>
      <c r="N18" s="355">
        <f t="shared" si="1"/>
        <v>2579</v>
      </c>
      <c r="O18" s="355">
        <f t="shared" si="1"/>
        <v>2918</v>
      </c>
      <c r="P18" s="355">
        <f t="shared" si="1"/>
        <v>3006</v>
      </c>
      <c r="Q18" s="355">
        <f t="shared" si="1"/>
        <v>3819</v>
      </c>
      <c r="R18" s="355">
        <f t="shared" si="1"/>
        <v>3943</v>
      </c>
      <c r="S18" s="388"/>
    </row>
    <row r="19" spans="1:19" ht="10.199999999999999">
      <c r="A19" s="352" t="s">
        <v>454</v>
      </c>
      <c r="B19" s="351">
        <v>3039</v>
      </c>
      <c r="C19" s="351">
        <v>2544</v>
      </c>
      <c r="D19" s="351">
        <v>2541</v>
      </c>
      <c r="E19" s="351">
        <v>2850</v>
      </c>
      <c r="F19" s="351">
        <v>2556</v>
      </c>
      <c r="G19" s="351">
        <v>2625</v>
      </c>
      <c r="H19" s="351">
        <v>2835</v>
      </c>
      <c r="I19" s="351">
        <v>2151</v>
      </c>
      <c r="J19" s="350">
        <v>2303</v>
      </c>
      <c r="K19" s="350">
        <v>1980</v>
      </c>
      <c r="L19" s="350">
        <v>2162</v>
      </c>
      <c r="M19" s="350">
        <v>2061</v>
      </c>
      <c r="N19" s="350">
        <v>2155</v>
      </c>
      <c r="O19" s="350">
        <v>2419</v>
      </c>
      <c r="P19" s="350">
        <v>2531</v>
      </c>
      <c r="Q19" s="350">
        <v>3207</v>
      </c>
      <c r="R19" s="350">
        <v>3095</v>
      </c>
      <c r="S19" s="387"/>
    </row>
    <row r="20" spans="1:19" ht="10.199999999999999">
      <c r="A20" s="352" t="s">
        <v>494</v>
      </c>
      <c r="B20" s="351">
        <v>6</v>
      </c>
      <c r="C20" s="351">
        <v>10</v>
      </c>
      <c r="D20" s="351">
        <v>9</v>
      </c>
      <c r="E20" s="351">
        <v>26</v>
      </c>
      <c r="F20" s="351">
        <v>15</v>
      </c>
      <c r="G20" s="351">
        <v>33</v>
      </c>
      <c r="H20" s="351">
        <v>124</v>
      </c>
      <c r="I20" s="351">
        <v>76</v>
      </c>
      <c r="J20" s="350">
        <v>204</v>
      </c>
      <c r="K20" s="350">
        <v>128</v>
      </c>
      <c r="L20" s="350">
        <v>137</v>
      </c>
      <c r="M20" s="350">
        <v>112</v>
      </c>
      <c r="N20" s="350">
        <v>67</v>
      </c>
      <c r="O20" s="350">
        <v>91</v>
      </c>
      <c r="P20" s="350">
        <v>57</v>
      </c>
      <c r="Q20" s="350">
        <v>51</v>
      </c>
      <c r="R20" s="350">
        <v>86</v>
      </c>
      <c r="S20" s="387"/>
    </row>
    <row r="21" spans="1:19" ht="10.199999999999999">
      <c r="A21" s="352" t="s">
        <v>493</v>
      </c>
      <c r="B21" s="351">
        <v>38</v>
      </c>
      <c r="C21" s="351">
        <v>47</v>
      </c>
      <c r="D21" s="351">
        <v>42</v>
      </c>
      <c r="E21" s="351">
        <v>40</v>
      </c>
      <c r="F21" s="351">
        <v>51</v>
      </c>
      <c r="G21" s="351">
        <v>88</v>
      </c>
      <c r="H21" s="351">
        <v>105</v>
      </c>
      <c r="I21" s="351">
        <v>81</v>
      </c>
      <c r="J21" s="350">
        <v>91</v>
      </c>
      <c r="K21" s="350">
        <v>109</v>
      </c>
      <c r="L21" s="350">
        <v>67</v>
      </c>
      <c r="M21" s="350">
        <v>40</v>
      </c>
      <c r="N21" s="350">
        <v>24</v>
      </c>
      <c r="O21" s="350">
        <f>2+50</f>
        <v>52</v>
      </c>
      <c r="P21" s="350">
        <v>16</v>
      </c>
      <c r="Q21" s="350">
        <v>12</v>
      </c>
      <c r="R21" s="350">
        <v>52</v>
      </c>
      <c r="S21" s="387"/>
    </row>
    <row r="22" spans="1:19" ht="10.199999999999999">
      <c r="A22" s="374" t="s">
        <v>502</v>
      </c>
      <c r="B22" s="351">
        <v>14</v>
      </c>
      <c r="C22" s="351">
        <v>10</v>
      </c>
      <c r="D22" s="351">
        <v>15</v>
      </c>
      <c r="E22" s="351">
        <v>8</v>
      </c>
      <c r="F22" s="351">
        <v>13</v>
      </c>
      <c r="G22" s="351">
        <v>9</v>
      </c>
      <c r="H22" s="351">
        <v>19</v>
      </c>
      <c r="I22" s="351">
        <v>30</v>
      </c>
      <c r="J22" s="350">
        <v>64</v>
      </c>
      <c r="K22" s="350">
        <v>33</v>
      </c>
      <c r="L22" s="350">
        <v>38</v>
      </c>
      <c r="M22" s="350">
        <v>2</v>
      </c>
      <c r="N22" s="350">
        <v>0</v>
      </c>
      <c r="O22" s="353" t="s">
        <v>6</v>
      </c>
      <c r="P22" s="353" t="s">
        <v>6</v>
      </c>
      <c r="Q22" s="353" t="s">
        <v>6</v>
      </c>
      <c r="R22" s="353" t="s">
        <v>6</v>
      </c>
      <c r="S22" s="387"/>
    </row>
    <row r="23" spans="1:19" ht="10.199999999999999">
      <c r="A23" s="352" t="s">
        <v>451</v>
      </c>
      <c r="B23" s="351">
        <v>22</v>
      </c>
      <c r="C23" s="351">
        <v>41</v>
      </c>
      <c r="D23" s="351">
        <v>38</v>
      </c>
      <c r="E23" s="351">
        <v>28</v>
      </c>
      <c r="F23" s="351">
        <v>28</v>
      </c>
      <c r="G23" s="351">
        <v>29</v>
      </c>
      <c r="H23" s="351">
        <v>29</v>
      </c>
      <c r="I23" s="351">
        <v>19</v>
      </c>
      <c r="J23" s="350">
        <v>40</v>
      </c>
      <c r="K23" s="350">
        <v>36</v>
      </c>
      <c r="L23" s="350">
        <v>26</v>
      </c>
      <c r="M23" s="350">
        <v>17</v>
      </c>
      <c r="N23" s="350">
        <v>23</v>
      </c>
      <c r="O23" s="350">
        <v>19</v>
      </c>
      <c r="P23" s="350">
        <v>29</v>
      </c>
      <c r="Q23" s="350">
        <v>21</v>
      </c>
      <c r="R23" s="350">
        <v>23</v>
      </c>
      <c r="S23" s="387"/>
    </row>
    <row r="24" spans="1:19" ht="10.199999999999999">
      <c r="A24" s="352" t="s">
        <v>450</v>
      </c>
      <c r="B24" s="351">
        <v>242</v>
      </c>
      <c r="C24" s="351">
        <v>240</v>
      </c>
      <c r="D24" s="351">
        <v>192</v>
      </c>
      <c r="E24" s="351">
        <v>202</v>
      </c>
      <c r="F24" s="351">
        <v>181</v>
      </c>
      <c r="G24" s="351">
        <v>190</v>
      </c>
      <c r="H24" s="351">
        <v>181</v>
      </c>
      <c r="I24" s="351">
        <v>242</v>
      </c>
      <c r="J24" s="350">
        <v>307</v>
      </c>
      <c r="K24" s="350">
        <v>317</v>
      </c>
      <c r="L24" s="350">
        <v>251</v>
      </c>
      <c r="M24" s="350">
        <v>285</v>
      </c>
      <c r="N24" s="350">
        <v>295</v>
      </c>
      <c r="O24" s="350">
        <v>333</v>
      </c>
      <c r="P24" s="350">
        <v>325</v>
      </c>
      <c r="Q24" s="350">
        <v>431</v>
      </c>
      <c r="R24" s="350">
        <v>415</v>
      </c>
      <c r="S24" s="387"/>
    </row>
    <row r="25" spans="1:19" ht="10.199999999999999">
      <c r="A25" s="352" t="s">
        <v>94</v>
      </c>
      <c r="B25" s="351">
        <v>2</v>
      </c>
      <c r="C25" s="351">
        <v>3</v>
      </c>
      <c r="D25" s="351">
        <v>1</v>
      </c>
      <c r="E25" s="351">
        <v>5</v>
      </c>
      <c r="F25" s="351">
        <v>1</v>
      </c>
      <c r="G25" s="351">
        <v>9</v>
      </c>
      <c r="H25" s="351">
        <v>3</v>
      </c>
      <c r="I25" s="351">
        <v>9</v>
      </c>
      <c r="J25" s="350">
        <v>13</v>
      </c>
      <c r="K25" s="350">
        <v>11</v>
      </c>
      <c r="L25" s="350">
        <v>0</v>
      </c>
      <c r="M25" s="350">
        <v>0</v>
      </c>
      <c r="N25" s="350">
        <v>0</v>
      </c>
      <c r="O25" s="350">
        <v>1</v>
      </c>
      <c r="P25" s="350">
        <v>0</v>
      </c>
      <c r="Q25" s="350">
        <v>2</v>
      </c>
      <c r="R25" s="350">
        <v>3</v>
      </c>
      <c r="S25" s="387"/>
    </row>
    <row r="26" spans="1:19" ht="10.199999999999999">
      <c r="A26" s="352" t="s">
        <v>491</v>
      </c>
      <c r="B26" s="351">
        <v>0</v>
      </c>
      <c r="C26" s="351">
        <v>0</v>
      </c>
      <c r="D26" s="351">
        <v>0</v>
      </c>
      <c r="E26" s="351">
        <v>0</v>
      </c>
      <c r="F26" s="351">
        <v>0</v>
      </c>
      <c r="G26" s="351">
        <v>0</v>
      </c>
      <c r="H26" s="351">
        <v>0</v>
      </c>
      <c r="I26" s="351">
        <v>0</v>
      </c>
      <c r="J26" s="350">
        <v>0</v>
      </c>
      <c r="K26" s="350">
        <v>0</v>
      </c>
      <c r="L26" s="350">
        <v>1</v>
      </c>
      <c r="M26" s="350">
        <v>1</v>
      </c>
      <c r="N26" s="350">
        <v>0</v>
      </c>
      <c r="O26" s="353" t="s">
        <v>51</v>
      </c>
      <c r="P26" s="353" t="s">
        <v>51</v>
      </c>
      <c r="Q26" s="353" t="s">
        <v>51</v>
      </c>
      <c r="R26" s="353" t="s">
        <v>51</v>
      </c>
      <c r="S26" s="387"/>
    </row>
    <row r="27" spans="1:19" ht="10.199999999999999">
      <c r="A27" s="352" t="s">
        <v>172</v>
      </c>
      <c r="B27" s="351">
        <v>0</v>
      </c>
      <c r="C27" s="351">
        <v>0</v>
      </c>
      <c r="D27" s="351">
        <v>0</v>
      </c>
      <c r="E27" s="351">
        <v>0</v>
      </c>
      <c r="F27" s="351">
        <v>0</v>
      </c>
      <c r="G27" s="351">
        <v>0</v>
      </c>
      <c r="H27" s="351">
        <v>0</v>
      </c>
      <c r="I27" s="351">
        <v>0</v>
      </c>
      <c r="J27" s="350">
        <v>0</v>
      </c>
      <c r="K27" s="350">
        <v>0</v>
      </c>
      <c r="L27" s="350">
        <v>0</v>
      </c>
      <c r="M27" s="350">
        <v>0</v>
      </c>
      <c r="N27" s="350">
        <v>0</v>
      </c>
      <c r="O27" s="350">
        <v>0</v>
      </c>
      <c r="P27" s="350">
        <v>0</v>
      </c>
      <c r="Q27" s="350">
        <v>0</v>
      </c>
      <c r="R27" s="350">
        <v>0</v>
      </c>
      <c r="S27" s="387"/>
    </row>
    <row r="28" spans="1:19" ht="10.199999999999999">
      <c r="A28" s="349" t="s">
        <v>169</v>
      </c>
      <c r="B28" s="348">
        <v>1</v>
      </c>
      <c r="C28" s="348">
        <v>1</v>
      </c>
      <c r="D28" s="348">
        <v>1</v>
      </c>
      <c r="E28" s="348">
        <v>0</v>
      </c>
      <c r="F28" s="348">
        <v>3</v>
      </c>
      <c r="G28" s="348">
        <v>5</v>
      </c>
      <c r="H28" s="348">
        <v>9</v>
      </c>
      <c r="I28" s="348">
        <v>6</v>
      </c>
      <c r="J28" s="347">
        <v>4</v>
      </c>
      <c r="K28" s="347">
        <v>4</v>
      </c>
      <c r="L28" s="347">
        <v>7</v>
      </c>
      <c r="M28" s="347">
        <v>21</v>
      </c>
      <c r="N28" s="347">
        <v>15</v>
      </c>
      <c r="O28" s="347">
        <v>3</v>
      </c>
      <c r="P28" s="347">
        <v>48</v>
      </c>
      <c r="Q28" s="347">
        <v>95</v>
      </c>
      <c r="R28" s="347">
        <v>269</v>
      </c>
      <c r="S28" s="387"/>
    </row>
    <row r="29" spans="1:19" ht="10.199999999999999">
      <c r="A29" s="332"/>
      <c r="B29" s="332"/>
      <c r="C29" s="332"/>
      <c r="D29" s="332"/>
      <c r="E29" s="332"/>
      <c r="F29" s="332"/>
      <c r="G29" s="332"/>
      <c r="H29" s="332"/>
      <c r="I29" s="332"/>
      <c r="J29" s="332"/>
      <c r="K29" s="332"/>
      <c r="L29" s="336"/>
      <c r="M29" s="336"/>
      <c r="N29" s="336"/>
      <c r="O29" s="336"/>
      <c r="P29" s="336"/>
      <c r="Q29" s="336"/>
      <c r="R29" s="336"/>
      <c r="S29" s="387"/>
    </row>
    <row r="30" spans="1:19">
      <c r="A30" s="332" t="s">
        <v>477</v>
      </c>
      <c r="B30" s="332"/>
      <c r="C30" s="332"/>
      <c r="D30" s="332"/>
      <c r="E30" s="332"/>
      <c r="F30" s="332"/>
      <c r="G30" s="332"/>
      <c r="H30" s="332"/>
      <c r="I30" s="332"/>
      <c r="J30" s="332"/>
      <c r="K30" s="332"/>
      <c r="O30" s="337"/>
      <c r="P30" s="336"/>
      <c r="Q30" s="336"/>
      <c r="R30" s="334"/>
    </row>
    <row r="31" spans="1:19">
      <c r="A31" s="332" t="s">
        <v>476</v>
      </c>
      <c r="B31" s="332"/>
      <c r="C31" s="332"/>
      <c r="D31" s="332"/>
      <c r="E31" s="332"/>
      <c r="F31" s="332"/>
      <c r="G31" s="332"/>
      <c r="H31" s="345"/>
      <c r="I31" s="332"/>
      <c r="J31" s="332"/>
      <c r="K31" s="332"/>
      <c r="O31" s="337"/>
      <c r="P31" s="336"/>
      <c r="Q31" s="336"/>
      <c r="R31" s="334"/>
    </row>
    <row r="32" spans="1:19">
      <c r="A32" s="332" t="s">
        <v>475</v>
      </c>
      <c r="B32" s="332"/>
      <c r="C32" s="332"/>
      <c r="D32" s="332"/>
      <c r="E32" s="332"/>
      <c r="F32" s="332"/>
      <c r="G32" s="332"/>
      <c r="H32" s="332"/>
      <c r="I32" s="332"/>
      <c r="J32" s="332"/>
      <c r="K32" s="332"/>
      <c r="O32" s="337"/>
      <c r="P32" s="336"/>
      <c r="Q32" s="335"/>
      <c r="R32" s="334"/>
    </row>
    <row r="33" spans="1:18">
      <c r="A33" s="332" t="s">
        <v>474</v>
      </c>
      <c r="B33" s="332"/>
      <c r="C33" s="332"/>
      <c r="D33" s="332"/>
      <c r="E33" s="332"/>
      <c r="F33" s="332"/>
      <c r="G33" s="332"/>
      <c r="H33" s="332"/>
      <c r="I33" s="332"/>
      <c r="J33" s="332"/>
      <c r="K33" s="332"/>
      <c r="O33" s="337"/>
      <c r="P33" s="336"/>
      <c r="Q33" s="335"/>
      <c r="R33" s="334"/>
    </row>
    <row r="34" spans="1:18">
      <c r="A34" s="324" t="s">
        <v>473</v>
      </c>
      <c r="O34" s="337"/>
      <c r="P34" s="336"/>
      <c r="Q34" s="335"/>
      <c r="R34" s="334"/>
    </row>
    <row r="35" spans="1:18">
      <c r="A35" s="332" t="s">
        <v>501</v>
      </c>
      <c r="B35" s="332"/>
      <c r="C35" s="332"/>
      <c r="D35" s="332"/>
      <c r="E35" s="332"/>
      <c r="F35" s="332"/>
      <c r="G35" s="332"/>
      <c r="H35" s="332"/>
      <c r="I35" s="332"/>
      <c r="J35" s="332"/>
      <c r="K35" s="332"/>
      <c r="O35" s="386"/>
      <c r="P35" s="385"/>
      <c r="Q35" s="336"/>
      <c r="R35" s="337"/>
    </row>
    <row r="36" spans="1:18">
      <c r="A36" s="332" t="s">
        <v>447</v>
      </c>
      <c r="B36" s="332"/>
      <c r="C36" s="332"/>
      <c r="D36" s="332"/>
      <c r="E36" s="332"/>
      <c r="F36" s="332"/>
      <c r="G36" s="332"/>
      <c r="H36" s="332"/>
      <c r="I36" s="332"/>
      <c r="J36" s="332"/>
      <c r="K36" s="332"/>
      <c r="O36" s="337"/>
      <c r="P36" s="385"/>
      <c r="Q36" s="336"/>
      <c r="R36" s="337"/>
    </row>
    <row r="37" spans="1:18">
      <c r="A37" s="332" t="s">
        <v>446</v>
      </c>
      <c r="B37" s="332"/>
      <c r="C37" s="332"/>
      <c r="D37" s="332"/>
      <c r="E37" s="332"/>
      <c r="F37" s="332"/>
      <c r="G37" s="332"/>
      <c r="H37" s="332"/>
      <c r="I37" s="332"/>
      <c r="J37" s="332"/>
      <c r="K37" s="332"/>
      <c r="O37" s="337"/>
      <c r="P37" s="385"/>
      <c r="Q37" s="336"/>
      <c r="R37" s="337"/>
    </row>
    <row r="38" spans="1:18">
      <c r="A38" s="332" t="s">
        <v>445</v>
      </c>
      <c r="B38" s="332"/>
      <c r="C38" s="332"/>
      <c r="D38" s="332"/>
      <c r="E38" s="332"/>
      <c r="F38" s="332"/>
      <c r="G38" s="332"/>
      <c r="H38" s="332"/>
      <c r="I38" s="332"/>
      <c r="J38" s="332"/>
      <c r="K38" s="332"/>
      <c r="O38" s="337"/>
      <c r="P38" s="385"/>
      <c r="Q38" s="336"/>
      <c r="R38" s="337"/>
    </row>
    <row r="39" spans="1:18">
      <c r="A39" s="332" t="s">
        <v>444</v>
      </c>
      <c r="B39" s="332"/>
      <c r="C39" s="332"/>
      <c r="D39" s="332"/>
      <c r="E39" s="332"/>
      <c r="F39" s="332"/>
      <c r="G39" s="332"/>
      <c r="H39" s="332"/>
      <c r="I39" s="332"/>
      <c r="J39" s="332"/>
      <c r="K39" s="332"/>
      <c r="O39" s="337"/>
      <c r="P39" s="385"/>
      <c r="Q39" s="336"/>
      <c r="R39" s="337"/>
    </row>
    <row r="40" spans="1:18">
      <c r="A40" s="332" t="s">
        <v>443</v>
      </c>
      <c r="B40" s="332"/>
      <c r="C40" s="332"/>
      <c r="D40" s="332"/>
      <c r="E40" s="332"/>
      <c r="F40" s="332"/>
      <c r="G40" s="332"/>
      <c r="H40" s="332"/>
      <c r="I40" s="332"/>
      <c r="J40" s="332"/>
      <c r="K40" s="332"/>
      <c r="O40" s="337"/>
      <c r="P40" s="385"/>
      <c r="Q40" s="336"/>
      <c r="R40" s="337"/>
    </row>
    <row r="41" spans="1:18">
      <c r="A41" s="332" t="s">
        <v>442</v>
      </c>
      <c r="B41" s="332"/>
      <c r="C41" s="332"/>
      <c r="D41" s="332"/>
      <c r="E41" s="332"/>
      <c r="F41" s="332"/>
      <c r="G41" s="332"/>
      <c r="H41" s="332"/>
      <c r="I41" s="332"/>
      <c r="J41" s="332"/>
      <c r="K41" s="332"/>
      <c r="O41" s="337"/>
      <c r="P41" s="385"/>
      <c r="Q41" s="336"/>
      <c r="R41" s="337"/>
    </row>
  </sheetData>
  <printOptions gridLinesSet="0"/>
  <pageMargins left="0.75" right="0.17" top="1" bottom="1" header="0.5" footer="0.5"/>
  <pageSetup firstPageNumber="27" orientation="portrait" useFirstPageNumber="1" horizontalDpi="4294967292" verticalDpi="4294967292" r:id="rId1"/>
  <headerFooter alignWithMargins="0">
    <oddFooter>&amp;C&amp;"Times New Roman,Regular" &amp;P of 31</oddFooter>
  </headerFooter>
  <ignoredErrors>
    <ignoredError sqref="B6:K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zoomScaleNormal="100" workbookViewId="0">
      <selection activeCell="K1" sqref="K1"/>
    </sheetView>
  </sheetViews>
  <sheetFormatPr defaultColWidth="9.109375" defaultRowHeight="10.199999999999999"/>
  <cols>
    <col min="1" max="1" width="23.33203125" style="392" customWidth="1"/>
    <col min="2" max="2" width="9" style="392" customWidth="1"/>
    <col min="3" max="3" width="7.5546875" style="392" customWidth="1"/>
    <col min="4" max="4" width="7.33203125" style="392" customWidth="1"/>
    <col min="5" max="5" width="7.88671875" style="393" customWidth="1"/>
    <col min="6" max="6" width="7.88671875" style="392" customWidth="1"/>
    <col min="7" max="7" width="7.5546875" style="392" customWidth="1"/>
    <col min="8" max="8" width="7.33203125" style="392" customWidth="1"/>
    <col min="9" max="9" width="7.88671875" style="393" customWidth="1"/>
    <col min="10" max="16384" width="9.109375" style="392"/>
  </cols>
  <sheetData>
    <row r="1" spans="1:9" s="436" customFormat="1">
      <c r="A1" s="438" t="s">
        <v>515</v>
      </c>
      <c r="B1" s="438"/>
      <c r="C1" s="438"/>
      <c r="D1" s="438"/>
      <c r="E1" s="437"/>
      <c r="F1" s="438"/>
      <c r="G1" s="438"/>
      <c r="H1" s="438"/>
      <c r="I1" s="437"/>
    </row>
    <row r="2" spans="1:9" s="436" customFormat="1" ht="13.5" customHeight="1">
      <c r="A2" s="438" t="s">
        <v>514</v>
      </c>
      <c r="B2" s="438"/>
      <c r="C2" s="438"/>
      <c r="D2" s="438"/>
      <c r="E2" s="437"/>
      <c r="F2" s="438"/>
      <c r="G2" s="438"/>
      <c r="H2" s="438"/>
      <c r="I2" s="437"/>
    </row>
    <row r="3" spans="1:9" s="436" customFormat="1">
      <c r="A3" s="438" t="s">
        <v>513</v>
      </c>
      <c r="B3" s="438"/>
      <c r="C3" s="438"/>
      <c r="D3" s="438"/>
      <c r="E3" s="437"/>
      <c r="F3" s="438"/>
      <c r="G3" s="438"/>
      <c r="H3" s="438"/>
      <c r="I3" s="437"/>
    </row>
    <row r="4" spans="1:9">
      <c r="A4" s="435"/>
      <c r="B4" s="395" t="s">
        <v>7</v>
      </c>
      <c r="C4" s="395"/>
      <c r="D4" s="395"/>
      <c r="E4" s="396"/>
      <c r="F4" s="395"/>
      <c r="G4" s="395"/>
      <c r="H4" s="395"/>
      <c r="I4" s="396"/>
    </row>
    <row r="5" spans="1:9" ht="12.6">
      <c r="A5" s="434"/>
      <c r="B5" s="433" t="s">
        <v>464</v>
      </c>
      <c r="C5" s="430"/>
      <c r="D5" s="429"/>
      <c r="E5" s="432"/>
      <c r="F5" s="431" t="s">
        <v>463</v>
      </c>
      <c r="G5" s="430"/>
      <c r="H5" s="429"/>
      <c r="I5" s="428"/>
    </row>
    <row r="6" spans="1:9" ht="20.399999999999999">
      <c r="A6" s="427" t="s">
        <v>466</v>
      </c>
      <c r="B6" s="427" t="s">
        <v>512</v>
      </c>
      <c r="C6" s="424" t="s">
        <v>511</v>
      </c>
      <c r="D6" s="426" t="s">
        <v>24</v>
      </c>
      <c r="E6" s="422" t="s">
        <v>510</v>
      </c>
      <c r="F6" s="425" t="s">
        <v>512</v>
      </c>
      <c r="G6" s="424" t="s">
        <v>511</v>
      </c>
      <c r="H6" s="423" t="s">
        <v>24</v>
      </c>
      <c r="I6" s="422" t="s">
        <v>510</v>
      </c>
    </row>
    <row r="7" spans="1:9">
      <c r="A7" s="414" t="s">
        <v>2</v>
      </c>
      <c r="B7" s="412">
        <f>SUM(B8:B15)</f>
        <v>29689</v>
      </c>
      <c r="C7" s="412">
        <f>SUM(C8:C15)</f>
        <v>9027</v>
      </c>
      <c r="D7" s="412">
        <f>SUM(D8:D15)</f>
        <v>38716</v>
      </c>
      <c r="E7" s="413">
        <f>B7/D7</f>
        <v>0.76684058270482491</v>
      </c>
      <c r="F7" s="412">
        <f>SUM(F8:F15)</f>
        <v>279</v>
      </c>
      <c r="G7" s="412">
        <f>SUM(G8:G15)</f>
        <v>71</v>
      </c>
      <c r="H7" s="412">
        <f>SUM(H8:H15)</f>
        <v>350</v>
      </c>
      <c r="I7" s="421">
        <f>F7/H7</f>
        <v>0.79714285714285715</v>
      </c>
    </row>
    <row r="8" spans="1:9">
      <c r="A8" s="406" t="s">
        <v>460</v>
      </c>
      <c r="B8" s="274">
        <v>8</v>
      </c>
      <c r="C8" s="274">
        <v>3</v>
      </c>
      <c r="D8" s="405">
        <v>11</v>
      </c>
      <c r="E8" s="408">
        <v>0.72727272727272729</v>
      </c>
      <c r="F8" s="274">
        <v>2</v>
      </c>
      <c r="G8" s="274">
        <v>0</v>
      </c>
      <c r="H8" s="405">
        <v>2</v>
      </c>
      <c r="I8" s="407">
        <v>1</v>
      </c>
    </row>
    <row r="9" spans="1:9">
      <c r="A9" s="406" t="s">
        <v>196</v>
      </c>
      <c r="B9" s="274">
        <v>306</v>
      </c>
      <c r="C9" s="274">
        <v>44</v>
      </c>
      <c r="D9" s="405">
        <v>350</v>
      </c>
      <c r="E9" s="408">
        <v>0.87428571428571433</v>
      </c>
      <c r="F9" s="274">
        <v>2</v>
      </c>
      <c r="G9" s="274">
        <v>0</v>
      </c>
      <c r="H9" s="405">
        <v>2</v>
      </c>
      <c r="I9" s="407">
        <v>1</v>
      </c>
    </row>
    <row r="10" spans="1:9">
      <c r="A10" s="406" t="s">
        <v>57</v>
      </c>
      <c r="B10" s="274"/>
      <c r="C10" s="274"/>
      <c r="D10" s="405"/>
      <c r="E10" s="408" t="s">
        <v>7</v>
      </c>
      <c r="F10" s="405"/>
      <c r="G10" s="405"/>
      <c r="H10" s="405"/>
      <c r="I10" s="407" t="s">
        <v>7</v>
      </c>
    </row>
    <row r="11" spans="1:9">
      <c r="A11" s="420" t="s">
        <v>177</v>
      </c>
      <c r="B11" s="274">
        <v>15708</v>
      </c>
      <c r="C11" s="274">
        <v>5734</v>
      </c>
      <c r="D11" s="405">
        <v>21442</v>
      </c>
      <c r="E11" s="408">
        <v>0.73258091595933217</v>
      </c>
      <c r="F11" s="274">
        <v>57</v>
      </c>
      <c r="G11" s="274">
        <v>28</v>
      </c>
      <c r="H11" s="405">
        <v>85</v>
      </c>
      <c r="I11" s="407">
        <v>0.6705882352941176</v>
      </c>
    </row>
    <row r="12" spans="1:9">
      <c r="A12" s="420" t="s">
        <v>178</v>
      </c>
      <c r="B12" s="274">
        <v>7667</v>
      </c>
      <c r="C12" s="274">
        <v>2497</v>
      </c>
      <c r="D12" s="405">
        <v>10164</v>
      </c>
      <c r="E12" s="408">
        <v>0.75432900432900429</v>
      </c>
      <c r="F12" s="274">
        <v>42</v>
      </c>
      <c r="G12" s="274">
        <v>10</v>
      </c>
      <c r="H12" s="405">
        <v>52</v>
      </c>
      <c r="I12" s="407">
        <v>0.80769230769230771</v>
      </c>
    </row>
    <row r="13" spans="1:9">
      <c r="A13" s="420" t="s">
        <v>179</v>
      </c>
      <c r="B13" s="274">
        <v>4290</v>
      </c>
      <c r="C13" s="274">
        <v>549</v>
      </c>
      <c r="D13" s="405">
        <v>4839</v>
      </c>
      <c r="E13" s="408">
        <v>0.88654680719156853</v>
      </c>
      <c r="F13" s="274">
        <v>140</v>
      </c>
      <c r="G13" s="274">
        <v>31</v>
      </c>
      <c r="H13" s="405">
        <v>171</v>
      </c>
      <c r="I13" s="407">
        <v>0.81871345029239762</v>
      </c>
    </row>
    <row r="14" spans="1:9">
      <c r="A14" s="406" t="s">
        <v>458</v>
      </c>
      <c r="B14" s="274">
        <v>1567</v>
      </c>
      <c r="C14" s="274">
        <v>198</v>
      </c>
      <c r="D14" s="405">
        <v>1765</v>
      </c>
      <c r="E14" s="408">
        <v>0.88781869688385273</v>
      </c>
      <c r="F14" s="274">
        <v>27</v>
      </c>
      <c r="G14" s="274">
        <v>2</v>
      </c>
      <c r="H14" s="405">
        <v>29</v>
      </c>
      <c r="I14" s="407">
        <v>0.93103448275862066</v>
      </c>
    </row>
    <row r="15" spans="1:9">
      <c r="A15" s="406" t="s">
        <v>457</v>
      </c>
      <c r="B15" s="274">
        <v>143</v>
      </c>
      <c r="C15" s="274">
        <v>2</v>
      </c>
      <c r="D15" s="405">
        <v>145</v>
      </c>
      <c r="E15" s="408">
        <v>0.98620689655172411</v>
      </c>
      <c r="F15" s="274">
        <v>9</v>
      </c>
      <c r="G15" s="274">
        <v>0</v>
      </c>
      <c r="H15" s="405">
        <v>9</v>
      </c>
      <c r="I15" s="407">
        <v>1</v>
      </c>
    </row>
    <row r="16" spans="1:9" ht="20.25" customHeight="1">
      <c r="A16" s="419" t="s">
        <v>456</v>
      </c>
      <c r="B16" s="417">
        <v>3014</v>
      </c>
      <c r="C16" s="417">
        <v>1438</v>
      </c>
      <c r="D16" s="416">
        <v>4452</v>
      </c>
      <c r="E16" s="418">
        <v>0.67699910152740339</v>
      </c>
      <c r="F16" s="417">
        <v>636</v>
      </c>
      <c r="G16" s="417">
        <v>229</v>
      </c>
      <c r="H16" s="416">
        <v>865</v>
      </c>
      <c r="I16" s="415">
        <v>0.73526011560693638</v>
      </c>
    </row>
    <row r="17" spans="1:9" ht="19.5" customHeight="1">
      <c r="A17" s="414" t="s">
        <v>1</v>
      </c>
      <c r="B17" s="412">
        <f>SUM(B18:B27)</f>
        <v>7697</v>
      </c>
      <c r="C17" s="412">
        <f>SUM(C18:C27)</f>
        <v>2622</v>
      </c>
      <c r="D17" s="412">
        <f>SUM(D18:D27)</f>
        <v>10319</v>
      </c>
      <c r="E17" s="413">
        <f>B17/D17</f>
        <v>0.74590561100881869</v>
      </c>
      <c r="F17" s="412">
        <f>SUM(F18:F27)</f>
        <v>87</v>
      </c>
      <c r="G17" s="412">
        <f>SUM(G18:G27)</f>
        <v>8</v>
      </c>
      <c r="H17" s="411">
        <f>G17+F17</f>
        <v>95</v>
      </c>
      <c r="I17" s="410">
        <f>F17/H17</f>
        <v>0.91578947368421049</v>
      </c>
    </row>
    <row r="18" spans="1:9">
      <c r="A18" s="406" t="s">
        <v>454</v>
      </c>
      <c r="B18" s="274">
        <v>6375</v>
      </c>
      <c r="C18" s="274">
        <v>2561</v>
      </c>
      <c r="D18" s="405">
        <v>8936</v>
      </c>
      <c r="E18" s="408">
        <v>0.71340644583706359</v>
      </c>
      <c r="F18" s="274">
        <v>15</v>
      </c>
      <c r="G18" s="274">
        <v>7</v>
      </c>
      <c r="H18" s="405">
        <v>22</v>
      </c>
      <c r="I18" s="407">
        <v>0.68181818181818177</v>
      </c>
    </row>
    <row r="19" spans="1:9">
      <c r="A19" s="406" t="s">
        <v>373</v>
      </c>
      <c r="B19" s="274">
        <v>249</v>
      </c>
      <c r="C19" s="274">
        <v>0</v>
      </c>
      <c r="D19" s="405">
        <v>249</v>
      </c>
      <c r="E19" s="408">
        <v>1</v>
      </c>
      <c r="F19" s="274">
        <v>0</v>
      </c>
      <c r="G19" s="274">
        <v>0</v>
      </c>
      <c r="H19" s="405">
        <v>0</v>
      </c>
      <c r="I19" s="404" t="s">
        <v>51</v>
      </c>
    </row>
    <row r="20" spans="1:9">
      <c r="A20" s="406" t="s">
        <v>453</v>
      </c>
      <c r="B20" s="274">
        <v>0</v>
      </c>
      <c r="C20" s="274">
        <v>0</v>
      </c>
      <c r="D20" s="405">
        <v>0</v>
      </c>
      <c r="E20" s="409" t="s">
        <v>51</v>
      </c>
      <c r="F20" s="274">
        <v>1</v>
      </c>
      <c r="G20" s="274">
        <v>0</v>
      </c>
      <c r="H20" s="405">
        <v>1</v>
      </c>
      <c r="I20" s="407">
        <v>1</v>
      </c>
    </row>
    <row r="21" spans="1:9">
      <c r="A21" s="406" t="s">
        <v>509</v>
      </c>
      <c r="B21" s="274">
        <v>0</v>
      </c>
      <c r="C21" s="274">
        <v>0</v>
      </c>
      <c r="D21" s="405">
        <v>0</v>
      </c>
      <c r="E21" s="404" t="s">
        <v>51</v>
      </c>
      <c r="F21" s="274">
        <v>0</v>
      </c>
      <c r="G21" s="274">
        <v>0</v>
      </c>
      <c r="H21" s="405">
        <v>0</v>
      </c>
      <c r="I21" s="404" t="s">
        <v>51</v>
      </c>
    </row>
    <row r="22" spans="1:9">
      <c r="A22" s="406" t="s">
        <v>451</v>
      </c>
      <c r="B22" s="274">
        <v>206</v>
      </c>
      <c r="C22" s="274">
        <v>5</v>
      </c>
      <c r="D22" s="405">
        <v>211</v>
      </c>
      <c r="E22" s="408">
        <v>0.976303317535545</v>
      </c>
      <c r="F22" s="274">
        <v>19</v>
      </c>
      <c r="G22" s="274">
        <v>0</v>
      </c>
      <c r="H22" s="405">
        <v>19</v>
      </c>
      <c r="I22" s="407">
        <v>1</v>
      </c>
    </row>
    <row r="23" spans="1:9">
      <c r="A23" s="406" t="s">
        <v>491</v>
      </c>
      <c r="B23" s="274">
        <v>0</v>
      </c>
      <c r="C23" s="274">
        <v>0</v>
      </c>
      <c r="D23" s="405">
        <v>0</v>
      </c>
      <c r="E23" s="404" t="s">
        <v>51</v>
      </c>
      <c r="F23" s="274">
        <v>0</v>
      </c>
      <c r="G23" s="274">
        <v>0</v>
      </c>
      <c r="H23" s="405">
        <v>0</v>
      </c>
      <c r="I23" s="404" t="s">
        <v>51</v>
      </c>
    </row>
    <row r="24" spans="1:9">
      <c r="A24" s="406" t="s">
        <v>450</v>
      </c>
      <c r="B24" s="274">
        <v>1</v>
      </c>
      <c r="C24" s="274">
        <v>0</v>
      </c>
      <c r="D24" s="405">
        <v>1</v>
      </c>
      <c r="E24" s="404" t="s">
        <v>51</v>
      </c>
      <c r="F24" s="274">
        <v>3</v>
      </c>
      <c r="G24" s="274">
        <v>0</v>
      </c>
      <c r="H24" s="405">
        <v>3</v>
      </c>
      <c r="I24" s="407">
        <v>1</v>
      </c>
    </row>
    <row r="25" spans="1:9">
      <c r="A25" s="406" t="s">
        <v>94</v>
      </c>
      <c r="B25" s="274">
        <v>854</v>
      </c>
      <c r="C25" s="274">
        <v>56</v>
      </c>
      <c r="D25" s="405">
        <v>910</v>
      </c>
      <c r="E25" s="408">
        <v>0.93846153846153846</v>
      </c>
      <c r="F25" s="274">
        <v>38</v>
      </c>
      <c r="G25" s="274">
        <v>1</v>
      </c>
      <c r="H25" s="405">
        <v>39</v>
      </c>
      <c r="I25" s="407">
        <v>0.97435897435897434</v>
      </c>
    </row>
    <row r="26" spans="1:9">
      <c r="A26" s="406" t="s">
        <v>172</v>
      </c>
      <c r="B26" s="274">
        <v>0</v>
      </c>
      <c r="C26" s="274">
        <v>0</v>
      </c>
      <c r="D26" s="405">
        <v>0</v>
      </c>
      <c r="E26" s="404" t="s">
        <v>51</v>
      </c>
      <c r="F26" s="274">
        <v>0</v>
      </c>
      <c r="G26" s="274">
        <v>0</v>
      </c>
      <c r="H26" s="405">
        <v>0</v>
      </c>
      <c r="I26" s="404" t="s">
        <v>508</v>
      </c>
    </row>
    <row r="27" spans="1:9">
      <c r="A27" s="403" t="s">
        <v>169</v>
      </c>
      <c r="B27" s="269">
        <v>12</v>
      </c>
      <c r="C27" s="269">
        <v>0</v>
      </c>
      <c r="D27" s="401">
        <v>12</v>
      </c>
      <c r="E27" s="402">
        <v>1</v>
      </c>
      <c r="F27" s="269">
        <v>11</v>
      </c>
      <c r="G27" s="269">
        <v>0</v>
      </c>
      <c r="H27" s="401">
        <v>11</v>
      </c>
      <c r="I27" s="400">
        <v>1</v>
      </c>
    </row>
    <row r="28" spans="1:9">
      <c r="A28" s="399"/>
      <c r="B28" s="397"/>
      <c r="C28" s="397"/>
      <c r="D28" s="397"/>
      <c r="E28" s="398"/>
      <c r="F28" s="397"/>
      <c r="G28" s="397"/>
      <c r="H28" s="397"/>
      <c r="I28" s="396"/>
    </row>
    <row r="29" spans="1:9">
      <c r="A29" s="399" t="s">
        <v>507</v>
      </c>
      <c r="B29" s="397"/>
      <c r="C29" s="397"/>
      <c r="D29" s="397"/>
      <c r="E29" s="398"/>
      <c r="F29" s="397"/>
      <c r="G29" s="397"/>
      <c r="H29" s="397"/>
      <c r="I29" s="396"/>
    </row>
    <row r="30" spans="1:9">
      <c r="A30" s="395" t="s">
        <v>506</v>
      </c>
      <c r="B30" s="394"/>
      <c r="C30" s="394"/>
      <c r="F30" s="394"/>
      <c r="G30" s="394"/>
    </row>
  </sheetData>
  <printOptions gridLinesSet="0"/>
  <pageMargins left="0.75" right="0.5" top="1" bottom="1" header="0.5" footer="0.5"/>
  <pageSetup firstPageNumber="28" orientation="portrait" useFirstPageNumber="1" horizontalDpi="4294967292" verticalDpi="4294967292" r:id="rId1"/>
  <headerFooter alignWithMargins="0">
    <oddFooter>&amp;C&amp;"Times New Roman,Regular" &amp;P of 31</oddFooter>
  </headerFooter>
  <ignoredErrors>
    <ignoredError sqref="B7:D7 F7:H7" formulaRange="1"/>
    <ignoredError sqref="E17" formula="1"/>
    <ignoredError sqref="E7"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zoomScaleNormal="100" workbookViewId="0">
      <selection activeCell="K1" sqref="K1"/>
    </sheetView>
  </sheetViews>
  <sheetFormatPr defaultColWidth="9.109375" defaultRowHeight="10.199999999999999"/>
  <cols>
    <col min="1" max="1" width="23.33203125" style="392" customWidth="1"/>
    <col min="2" max="2" width="9" style="392" customWidth="1"/>
    <col min="3" max="3" width="7.5546875" style="392" customWidth="1"/>
    <col min="4" max="4" width="7.33203125" style="392" customWidth="1"/>
    <col min="5" max="5" width="7.88671875" style="393" customWidth="1"/>
    <col min="6" max="6" width="7.88671875" style="392" customWidth="1"/>
    <col min="7" max="7" width="7.5546875" style="392" customWidth="1"/>
    <col min="8" max="8" width="7.33203125" style="392" customWidth="1"/>
    <col min="9" max="9" width="7.88671875" style="393" customWidth="1"/>
    <col min="10" max="16384" width="9.109375" style="392"/>
  </cols>
  <sheetData>
    <row r="1" spans="1:9">
      <c r="A1" s="438" t="s">
        <v>524</v>
      </c>
      <c r="B1" s="454"/>
      <c r="C1" s="454"/>
      <c r="D1" s="454"/>
      <c r="E1" s="453"/>
      <c r="F1" s="454"/>
      <c r="G1" s="454"/>
      <c r="H1" s="454"/>
      <c r="I1" s="453"/>
    </row>
    <row r="2" spans="1:9" ht="13.5" customHeight="1">
      <c r="A2" s="455" t="s">
        <v>523</v>
      </c>
      <c r="B2" s="454"/>
      <c r="C2" s="454"/>
      <c r="D2" s="454"/>
      <c r="E2" s="453"/>
      <c r="F2" s="454"/>
      <c r="G2" s="454"/>
      <c r="H2" s="454"/>
      <c r="I2" s="453"/>
    </row>
    <row r="3" spans="1:9" ht="12.75" customHeight="1">
      <c r="A3" s="438" t="s">
        <v>513</v>
      </c>
      <c r="B3" s="454"/>
      <c r="C3" s="454"/>
      <c r="D3" s="454"/>
      <c r="E3" s="453"/>
      <c r="F3" s="454"/>
      <c r="G3" s="454"/>
      <c r="H3" s="454"/>
      <c r="I3" s="453"/>
    </row>
    <row r="4" spans="1:9">
      <c r="A4" s="451"/>
      <c r="B4" s="451"/>
      <c r="C4" s="451"/>
      <c r="D4" s="451"/>
      <c r="E4" s="452"/>
      <c r="F4" s="451"/>
    </row>
    <row r="5" spans="1:9" ht="12.6">
      <c r="A5" s="434"/>
      <c r="B5" s="431" t="s">
        <v>464</v>
      </c>
      <c r="C5" s="450"/>
      <c r="D5" s="449"/>
      <c r="E5" s="432"/>
      <c r="F5" s="431" t="s">
        <v>463</v>
      </c>
      <c r="G5" s="450"/>
      <c r="H5" s="449"/>
      <c r="I5" s="448"/>
    </row>
    <row r="6" spans="1:9" ht="20.399999999999999">
      <c r="A6" s="427" t="s">
        <v>466</v>
      </c>
      <c r="B6" s="427" t="s">
        <v>512</v>
      </c>
      <c r="C6" s="424" t="s">
        <v>511</v>
      </c>
      <c r="D6" s="426" t="s">
        <v>24</v>
      </c>
      <c r="E6" s="422" t="s">
        <v>510</v>
      </c>
      <c r="F6" s="425" t="s">
        <v>512</v>
      </c>
      <c r="G6" s="424" t="s">
        <v>511</v>
      </c>
      <c r="H6" s="426" t="s">
        <v>24</v>
      </c>
      <c r="I6" s="422" t="s">
        <v>510</v>
      </c>
    </row>
    <row r="7" spans="1:9">
      <c r="A7" s="414" t="s">
        <v>2</v>
      </c>
      <c r="B7" s="412">
        <f>SUM(B8:B15)</f>
        <v>38008</v>
      </c>
      <c r="C7" s="412">
        <f>SUM(C8:C15)</f>
        <v>4791</v>
      </c>
      <c r="D7" s="412">
        <f>B7+C7</f>
        <v>42799</v>
      </c>
      <c r="E7" s="447">
        <f>B7/D7</f>
        <v>0.88805813219935048</v>
      </c>
      <c r="F7" s="412">
        <f>SUM(F8:F15)</f>
        <v>1039</v>
      </c>
      <c r="G7" s="412">
        <f>SUM(G8:G15)</f>
        <v>76</v>
      </c>
      <c r="H7" s="412">
        <f>SUM(H8:H15)</f>
        <v>1115</v>
      </c>
      <c r="I7" s="410">
        <f>F7/H7</f>
        <v>0.93183856502242157</v>
      </c>
    </row>
    <row r="8" spans="1:9">
      <c r="A8" s="406" t="s">
        <v>460</v>
      </c>
      <c r="B8" s="274">
        <v>0</v>
      </c>
      <c r="C8" s="274">
        <v>0</v>
      </c>
      <c r="D8" s="405">
        <v>0</v>
      </c>
      <c r="E8" s="404" t="s">
        <v>51</v>
      </c>
      <c r="F8" s="274">
        <v>0</v>
      </c>
      <c r="G8" s="274">
        <v>0</v>
      </c>
      <c r="H8" s="405">
        <v>0</v>
      </c>
      <c r="I8" s="404" t="s">
        <v>51</v>
      </c>
    </row>
    <row r="9" spans="1:9">
      <c r="A9" s="406" t="s">
        <v>196</v>
      </c>
      <c r="B9" s="274">
        <v>36</v>
      </c>
      <c r="C9" s="274">
        <v>4</v>
      </c>
      <c r="D9" s="405">
        <v>40</v>
      </c>
      <c r="E9" s="407">
        <v>0.9</v>
      </c>
      <c r="F9" s="274">
        <v>0</v>
      </c>
      <c r="G9" s="274">
        <v>0</v>
      </c>
      <c r="H9" s="405">
        <v>0</v>
      </c>
      <c r="I9" s="404" t="s">
        <v>51</v>
      </c>
    </row>
    <row r="10" spans="1:9">
      <c r="A10" s="406" t="s">
        <v>57</v>
      </c>
      <c r="B10" s="274"/>
      <c r="C10" s="274"/>
      <c r="D10" s="412" t="s">
        <v>7</v>
      </c>
      <c r="E10" s="407" t="s">
        <v>7</v>
      </c>
      <c r="F10" s="405"/>
      <c r="G10" s="405"/>
      <c r="H10" s="405"/>
      <c r="I10" s="407" t="s">
        <v>7</v>
      </c>
    </row>
    <row r="11" spans="1:9">
      <c r="A11" s="420" t="s">
        <v>177</v>
      </c>
      <c r="B11" s="274">
        <v>10875</v>
      </c>
      <c r="C11" s="274">
        <v>2953</v>
      </c>
      <c r="D11" s="444">
        <v>13828</v>
      </c>
      <c r="E11" s="407">
        <v>0.78644778709864049</v>
      </c>
      <c r="F11" s="274">
        <v>56</v>
      </c>
      <c r="G11" s="274">
        <v>20</v>
      </c>
      <c r="H11" s="405">
        <v>76</v>
      </c>
      <c r="I11" s="407">
        <v>0.73684210526315785</v>
      </c>
    </row>
    <row r="12" spans="1:9">
      <c r="A12" s="420" t="s">
        <v>178</v>
      </c>
      <c r="B12" s="274">
        <v>8208</v>
      </c>
      <c r="C12" s="274">
        <v>983</v>
      </c>
      <c r="D12" s="444">
        <v>9191</v>
      </c>
      <c r="E12" s="407">
        <v>0.89304754651289309</v>
      </c>
      <c r="F12" s="274">
        <v>144</v>
      </c>
      <c r="G12" s="274">
        <v>18</v>
      </c>
      <c r="H12" s="405">
        <v>162</v>
      </c>
      <c r="I12" s="407">
        <v>0.88888888888888884</v>
      </c>
    </row>
    <row r="13" spans="1:9" ht="10.5" customHeight="1">
      <c r="A13" s="420" t="s">
        <v>179</v>
      </c>
      <c r="B13" s="274">
        <v>18357</v>
      </c>
      <c r="C13" s="274">
        <v>651</v>
      </c>
      <c r="D13" s="444">
        <v>19008</v>
      </c>
      <c r="E13" s="407">
        <v>0.96575126262626265</v>
      </c>
      <c r="F13" s="274">
        <v>821</v>
      </c>
      <c r="G13" s="274">
        <v>38</v>
      </c>
      <c r="H13" s="405">
        <v>859</v>
      </c>
      <c r="I13" s="407">
        <v>0.95576251455180439</v>
      </c>
    </row>
    <row r="14" spans="1:9">
      <c r="A14" s="406" t="s">
        <v>458</v>
      </c>
      <c r="B14" s="274">
        <v>530</v>
      </c>
      <c r="C14" s="274">
        <v>197</v>
      </c>
      <c r="D14" s="444">
        <v>727</v>
      </c>
      <c r="E14" s="407">
        <v>0.72902338376891329</v>
      </c>
      <c r="F14" s="274">
        <v>18</v>
      </c>
      <c r="G14" s="274">
        <v>0</v>
      </c>
      <c r="H14" s="405">
        <v>18</v>
      </c>
      <c r="I14" s="407">
        <v>1</v>
      </c>
    </row>
    <row r="15" spans="1:9">
      <c r="A15" s="406" t="s">
        <v>457</v>
      </c>
      <c r="B15" s="274">
        <v>2</v>
      </c>
      <c r="C15" s="274">
        <v>3</v>
      </c>
      <c r="D15" s="444">
        <v>5</v>
      </c>
      <c r="E15" s="407">
        <v>0.4</v>
      </c>
      <c r="F15" s="274">
        <v>0</v>
      </c>
      <c r="G15" s="274">
        <v>0</v>
      </c>
      <c r="H15" s="405">
        <v>0</v>
      </c>
      <c r="I15" s="404" t="s">
        <v>51</v>
      </c>
    </row>
    <row r="16" spans="1:9" ht="21.75" customHeight="1">
      <c r="A16" s="419" t="s">
        <v>456</v>
      </c>
      <c r="B16" s="417">
        <v>4491</v>
      </c>
      <c r="C16" s="417">
        <v>546</v>
      </c>
      <c r="D16" s="446">
        <v>5037</v>
      </c>
      <c r="E16" s="415">
        <v>0.89160214413341277</v>
      </c>
      <c r="F16" s="417">
        <v>85</v>
      </c>
      <c r="G16" s="417">
        <v>15</v>
      </c>
      <c r="H16" s="446">
        <v>100</v>
      </c>
      <c r="I16" s="415">
        <v>0.85</v>
      </c>
    </row>
    <row r="17" spans="1:9" ht="21" customHeight="1">
      <c r="A17" s="414" t="s">
        <v>1</v>
      </c>
      <c r="B17" s="412">
        <f>SUM(B18:B27)</f>
        <v>3069</v>
      </c>
      <c r="C17" s="412">
        <f>SUM(C18:C27)</f>
        <v>485</v>
      </c>
      <c r="D17" s="412">
        <f>SUM(D18:D27)</f>
        <v>3554</v>
      </c>
      <c r="E17" s="410">
        <f>B17/D17</f>
        <v>0.86353404614518847</v>
      </c>
      <c r="F17" s="412">
        <f>SUM(F18:F27)</f>
        <v>1</v>
      </c>
      <c r="G17" s="412">
        <f>SUM(G18:G27)</f>
        <v>0</v>
      </c>
      <c r="H17" s="411">
        <f>G17+F17</f>
        <v>1</v>
      </c>
      <c r="I17" s="410">
        <f>F17/H17</f>
        <v>1</v>
      </c>
    </row>
    <row r="18" spans="1:9">
      <c r="A18" s="406" t="s">
        <v>454</v>
      </c>
      <c r="B18" s="274">
        <v>3038</v>
      </c>
      <c r="C18" s="274">
        <v>485</v>
      </c>
      <c r="D18" s="405">
        <v>3523</v>
      </c>
      <c r="E18" s="407">
        <v>0.86233323871700251</v>
      </c>
      <c r="F18" s="274">
        <v>0</v>
      </c>
      <c r="G18" s="274">
        <v>0</v>
      </c>
      <c r="H18" s="444">
        <v>0</v>
      </c>
      <c r="I18" s="404" t="s">
        <v>51</v>
      </c>
    </row>
    <row r="19" spans="1:9">
      <c r="A19" s="406" t="s">
        <v>373</v>
      </c>
      <c r="B19" s="274">
        <v>6</v>
      </c>
      <c r="C19" s="274">
        <v>0</v>
      </c>
      <c r="D19" s="405">
        <v>6</v>
      </c>
      <c r="E19" s="407">
        <v>1</v>
      </c>
      <c r="F19" s="274">
        <v>0</v>
      </c>
      <c r="G19" s="274">
        <v>0</v>
      </c>
      <c r="H19" s="444">
        <v>0</v>
      </c>
      <c r="I19" s="404" t="s">
        <v>51</v>
      </c>
    </row>
    <row r="20" spans="1:9">
      <c r="A20" s="406" t="s">
        <v>453</v>
      </c>
      <c r="B20" s="274">
        <v>0</v>
      </c>
      <c r="C20" s="274">
        <v>0</v>
      </c>
      <c r="D20" s="405">
        <v>0</v>
      </c>
      <c r="E20" s="404" t="s">
        <v>51</v>
      </c>
      <c r="F20" s="274">
        <v>0</v>
      </c>
      <c r="G20" s="274">
        <v>0</v>
      </c>
      <c r="H20" s="444">
        <v>0</v>
      </c>
      <c r="I20" s="404" t="s">
        <v>51</v>
      </c>
    </row>
    <row r="21" spans="1:9">
      <c r="A21" s="406" t="s">
        <v>509</v>
      </c>
      <c r="B21" s="274">
        <v>0</v>
      </c>
      <c r="C21" s="274">
        <v>0</v>
      </c>
      <c r="D21" s="405">
        <v>0</v>
      </c>
      <c r="E21" s="404" t="s">
        <v>51</v>
      </c>
      <c r="F21" s="274">
        <v>1</v>
      </c>
      <c r="G21" s="274">
        <v>0</v>
      </c>
      <c r="H21" s="444">
        <v>1</v>
      </c>
      <c r="I21" s="445">
        <v>1</v>
      </c>
    </row>
    <row r="22" spans="1:9">
      <c r="A22" s="406" t="s">
        <v>451</v>
      </c>
      <c r="B22" s="274">
        <v>22</v>
      </c>
      <c r="C22" s="274">
        <v>0</v>
      </c>
      <c r="D22" s="405">
        <v>22</v>
      </c>
      <c r="E22" s="407">
        <v>1</v>
      </c>
      <c r="F22" s="274">
        <v>0</v>
      </c>
      <c r="G22" s="274">
        <v>0</v>
      </c>
      <c r="H22" s="444">
        <v>0</v>
      </c>
      <c r="I22" s="404" t="s">
        <v>51</v>
      </c>
    </row>
    <row r="23" spans="1:9">
      <c r="A23" s="406" t="s">
        <v>491</v>
      </c>
      <c r="B23" s="274">
        <v>0</v>
      </c>
      <c r="C23" s="274">
        <v>0</v>
      </c>
      <c r="D23" s="405">
        <v>0</v>
      </c>
      <c r="E23" s="404" t="s">
        <v>51</v>
      </c>
      <c r="F23" s="274">
        <v>0</v>
      </c>
      <c r="G23" s="274">
        <v>0</v>
      </c>
      <c r="H23" s="444">
        <v>0</v>
      </c>
      <c r="I23" s="404" t="s">
        <v>51</v>
      </c>
    </row>
    <row r="24" spans="1:9">
      <c r="A24" s="406" t="s">
        <v>450</v>
      </c>
      <c r="B24" s="274">
        <v>0</v>
      </c>
      <c r="C24" s="274">
        <v>0</v>
      </c>
      <c r="D24" s="405">
        <v>0</v>
      </c>
      <c r="E24" s="404" t="s">
        <v>51</v>
      </c>
      <c r="F24" s="274">
        <v>0</v>
      </c>
      <c r="G24" s="274">
        <v>0</v>
      </c>
      <c r="H24" s="444">
        <v>0</v>
      </c>
      <c r="I24" s="404" t="s">
        <v>51</v>
      </c>
    </row>
    <row r="25" spans="1:9">
      <c r="A25" s="406" t="s">
        <v>94</v>
      </c>
      <c r="B25" s="274">
        <v>2</v>
      </c>
      <c r="C25" s="274">
        <v>0</v>
      </c>
      <c r="D25" s="405">
        <v>2</v>
      </c>
      <c r="E25" s="407">
        <v>1</v>
      </c>
      <c r="F25" s="274">
        <v>0</v>
      </c>
      <c r="G25" s="274">
        <v>0</v>
      </c>
      <c r="H25" s="444">
        <v>0</v>
      </c>
      <c r="I25" s="404" t="s">
        <v>51</v>
      </c>
    </row>
    <row r="26" spans="1:9">
      <c r="A26" s="406" t="s">
        <v>172</v>
      </c>
      <c r="B26" s="274">
        <v>0</v>
      </c>
      <c r="C26" s="274">
        <v>0</v>
      </c>
      <c r="D26" s="405">
        <v>0</v>
      </c>
      <c r="E26" s="404" t="s">
        <v>51</v>
      </c>
      <c r="F26" s="274">
        <v>0</v>
      </c>
      <c r="G26" s="274">
        <v>0</v>
      </c>
      <c r="H26" s="444">
        <v>0</v>
      </c>
      <c r="I26" s="404" t="s">
        <v>51</v>
      </c>
    </row>
    <row r="27" spans="1:9">
      <c r="A27" s="403" t="s">
        <v>169</v>
      </c>
      <c r="B27" s="269">
        <v>1</v>
      </c>
      <c r="C27" s="269">
        <v>0</v>
      </c>
      <c r="D27" s="401">
        <v>1</v>
      </c>
      <c r="E27" s="400">
        <v>1</v>
      </c>
      <c r="F27" s="269">
        <v>0</v>
      </c>
      <c r="G27" s="269">
        <v>0</v>
      </c>
      <c r="H27" s="443">
        <v>0</v>
      </c>
      <c r="I27" s="442" t="s">
        <v>51</v>
      </c>
    </row>
    <row r="28" spans="1:9">
      <c r="A28" s="399"/>
      <c r="B28" s="397"/>
      <c r="C28" s="397"/>
      <c r="D28" s="397"/>
      <c r="E28" s="396"/>
      <c r="F28" s="397"/>
      <c r="G28" s="397"/>
      <c r="H28" s="441"/>
      <c r="I28" s="440"/>
    </row>
    <row r="29" spans="1:9">
      <c r="A29" s="399" t="s">
        <v>447</v>
      </c>
      <c r="B29" s="397"/>
      <c r="C29" s="397"/>
      <c r="D29" s="397"/>
      <c r="E29" s="396"/>
      <c r="F29" s="397"/>
      <c r="G29" s="397"/>
      <c r="H29" s="397"/>
      <c r="I29" s="440"/>
    </row>
    <row r="30" spans="1:9">
      <c r="A30" s="399" t="s">
        <v>522</v>
      </c>
      <c r="B30" s="399"/>
      <c r="C30" s="399"/>
      <c r="D30" s="399"/>
      <c r="E30" s="439"/>
      <c r="F30" s="399"/>
      <c r="G30" s="399"/>
      <c r="H30" s="399"/>
      <c r="I30" s="439"/>
    </row>
    <row r="31" spans="1:9">
      <c r="A31" s="399" t="s">
        <v>521</v>
      </c>
      <c r="B31" s="399"/>
      <c r="C31" s="399"/>
      <c r="D31" s="399"/>
      <c r="E31" s="439"/>
      <c r="F31" s="399"/>
      <c r="G31" s="399"/>
      <c r="H31" s="399"/>
      <c r="I31" s="439"/>
    </row>
    <row r="32" spans="1:9">
      <c r="A32" s="399" t="s">
        <v>520</v>
      </c>
      <c r="B32" s="399"/>
      <c r="C32" s="399"/>
      <c r="D32" s="399"/>
      <c r="E32" s="439"/>
      <c r="F32" s="399"/>
      <c r="G32" s="399"/>
      <c r="H32" s="399"/>
      <c r="I32" s="439"/>
    </row>
    <row r="33" spans="1:9">
      <c r="A33" s="399" t="s">
        <v>519</v>
      </c>
      <c r="B33" s="399"/>
      <c r="C33" s="399"/>
      <c r="D33" s="399"/>
      <c r="E33" s="439"/>
      <c r="F33" s="399"/>
      <c r="G33" s="399"/>
      <c r="H33" s="399"/>
      <c r="I33" s="439"/>
    </row>
    <row r="34" spans="1:9">
      <c r="A34" s="399" t="s">
        <v>518</v>
      </c>
      <c r="B34" s="399"/>
      <c r="C34" s="399"/>
      <c r="D34" s="399"/>
      <c r="E34" s="439"/>
      <c r="F34" s="399"/>
      <c r="G34" s="399"/>
      <c r="H34" s="399"/>
      <c r="I34" s="439"/>
    </row>
    <row r="35" spans="1:9">
      <c r="A35" s="399" t="s">
        <v>517</v>
      </c>
      <c r="B35" s="399"/>
      <c r="C35" s="399"/>
      <c r="D35" s="399"/>
      <c r="E35" s="439"/>
      <c r="F35" s="399"/>
      <c r="G35" s="399"/>
      <c r="H35" s="399"/>
      <c r="I35" s="439"/>
    </row>
    <row r="36" spans="1:9">
      <c r="A36" s="399" t="s">
        <v>516</v>
      </c>
      <c r="B36" s="399"/>
      <c r="C36" s="399"/>
      <c r="D36" s="399"/>
      <c r="E36" s="439"/>
      <c r="F36" s="399"/>
      <c r="G36" s="399"/>
      <c r="H36" s="399"/>
      <c r="I36" s="439"/>
    </row>
    <row r="37" spans="1:9">
      <c r="A37" s="395" t="s">
        <v>506</v>
      </c>
      <c r="B37" s="395"/>
      <c r="C37" s="395"/>
      <c r="D37" s="395"/>
      <c r="E37" s="396"/>
      <c r="F37" s="395"/>
      <c r="G37" s="395"/>
      <c r="H37" s="395"/>
      <c r="I37" s="396"/>
    </row>
    <row r="39" spans="1:9">
      <c r="B39" s="394"/>
      <c r="C39" s="394"/>
      <c r="F39" s="394"/>
      <c r="G39" s="394"/>
    </row>
  </sheetData>
  <printOptions gridLinesSet="0"/>
  <pageMargins left="0.75" right="0.5" top="1" bottom="1" header="0.5" footer="0.5"/>
  <pageSetup firstPageNumber="29" orientation="portrait" useFirstPageNumber="1" horizontalDpi="4294967292" verticalDpi="4294967292" r:id="rId1"/>
  <headerFooter alignWithMargins="0">
    <oddFooter>&amp;C&amp;"Times New Roman,Regular"&amp;P of 31</oddFooter>
  </headerFooter>
  <ignoredErrors>
    <ignoredError sqref="B7:H7" formulaRange="1"/>
    <ignoredError sqref="E17"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showGridLines="0" workbookViewId="0">
      <selection activeCell="T1" sqref="T1"/>
    </sheetView>
  </sheetViews>
  <sheetFormatPr defaultRowHeight="12.6"/>
  <cols>
    <col min="1" max="1" width="18.77734375" style="456" customWidth="1"/>
    <col min="2" max="11" width="7.44140625" style="456" customWidth="1"/>
    <col min="12" max="12" width="7.44140625" style="456" hidden="1" customWidth="1"/>
    <col min="13" max="14" width="6.44140625" style="456" hidden="1" customWidth="1"/>
    <col min="15" max="18" width="7" style="456" hidden="1" customWidth="1"/>
    <col min="19" max="25" width="8.88671875" style="457"/>
    <col min="26" max="262" width="8.88671875" style="456"/>
    <col min="263" max="263" width="26.44140625" style="456" customWidth="1"/>
    <col min="264" max="267" width="7" style="456" customWidth="1"/>
    <col min="268" max="270" width="7" style="456" bestFit="1" customWidth="1"/>
    <col min="271" max="273" width="7" style="456" customWidth="1"/>
    <col min="274" max="274" width="6.5546875" style="456" customWidth="1"/>
    <col min="275" max="518" width="8.88671875" style="456"/>
    <col min="519" max="519" width="26.44140625" style="456" customWidth="1"/>
    <col min="520" max="523" width="7" style="456" customWidth="1"/>
    <col min="524" max="526" width="7" style="456" bestFit="1" customWidth="1"/>
    <col min="527" max="529" width="7" style="456" customWidth="1"/>
    <col min="530" max="530" width="6.5546875" style="456" customWidth="1"/>
    <col min="531" max="774" width="8.88671875" style="456"/>
    <col min="775" max="775" width="26.44140625" style="456" customWidth="1"/>
    <col min="776" max="779" width="7" style="456" customWidth="1"/>
    <col min="780" max="782" width="7" style="456" bestFit="1" customWidth="1"/>
    <col min="783" max="785" width="7" style="456" customWidth="1"/>
    <col min="786" max="786" width="6.5546875" style="456" customWidth="1"/>
    <col min="787" max="1030" width="8.88671875" style="456"/>
    <col min="1031" max="1031" width="26.44140625" style="456" customWidth="1"/>
    <col min="1032" max="1035" width="7" style="456" customWidth="1"/>
    <col min="1036" max="1038" width="7" style="456" bestFit="1" customWidth="1"/>
    <col min="1039" max="1041" width="7" style="456" customWidth="1"/>
    <col min="1042" max="1042" width="6.5546875" style="456" customWidth="1"/>
    <col min="1043" max="1286" width="8.88671875" style="456"/>
    <col min="1287" max="1287" width="26.44140625" style="456" customWidth="1"/>
    <col min="1288" max="1291" width="7" style="456" customWidth="1"/>
    <col min="1292" max="1294" width="7" style="456" bestFit="1" customWidth="1"/>
    <col min="1295" max="1297" width="7" style="456" customWidth="1"/>
    <col min="1298" max="1298" width="6.5546875" style="456" customWidth="1"/>
    <col min="1299" max="1542" width="8.88671875" style="456"/>
    <col min="1543" max="1543" width="26.44140625" style="456" customWidth="1"/>
    <col min="1544" max="1547" width="7" style="456" customWidth="1"/>
    <col min="1548" max="1550" width="7" style="456" bestFit="1" customWidth="1"/>
    <col min="1551" max="1553" width="7" style="456" customWidth="1"/>
    <col min="1554" max="1554" width="6.5546875" style="456" customWidth="1"/>
    <col min="1555" max="1798" width="8.88671875" style="456"/>
    <col min="1799" max="1799" width="26.44140625" style="456" customWidth="1"/>
    <col min="1800" max="1803" width="7" style="456" customWidth="1"/>
    <col min="1804" max="1806" width="7" style="456" bestFit="1" customWidth="1"/>
    <col min="1807" max="1809" width="7" style="456" customWidth="1"/>
    <col min="1810" max="1810" width="6.5546875" style="456" customWidth="1"/>
    <col min="1811" max="2054" width="8.88671875" style="456"/>
    <col min="2055" max="2055" width="26.44140625" style="456" customWidth="1"/>
    <col min="2056" max="2059" width="7" style="456" customWidth="1"/>
    <col min="2060" max="2062" width="7" style="456" bestFit="1" customWidth="1"/>
    <col min="2063" max="2065" width="7" style="456" customWidth="1"/>
    <col min="2066" max="2066" width="6.5546875" style="456" customWidth="1"/>
    <col min="2067" max="2310" width="8.88671875" style="456"/>
    <col min="2311" max="2311" width="26.44140625" style="456" customWidth="1"/>
    <col min="2312" max="2315" width="7" style="456" customWidth="1"/>
    <col min="2316" max="2318" width="7" style="456" bestFit="1" customWidth="1"/>
    <col min="2319" max="2321" width="7" style="456" customWidth="1"/>
    <col min="2322" max="2322" width="6.5546875" style="456" customWidth="1"/>
    <col min="2323" max="2566" width="8.88671875" style="456"/>
    <col min="2567" max="2567" width="26.44140625" style="456" customWidth="1"/>
    <col min="2568" max="2571" width="7" style="456" customWidth="1"/>
    <col min="2572" max="2574" width="7" style="456" bestFit="1" customWidth="1"/>
    <col min="2575" max="2577" width="7" style="456" customWidth="1"/>
    <col min="2578" max="2578" width="6.5546875" style="456" customWidth="1"/>
    <col min="2579" max="2822" width="8.88671875" style="456"/>
    <col min="2823" max="2823" width="26.44140625" style="456" customWidth="1"/>
    <col min="2824" max="2827" width="7" style="456" customWidth="1"/>
    <col min="2828" max="2830" width="7" style="456" bestFit="1" customWidth="1"/>
    <col min="2831" max="2833" width="7" style="456" customWidth="1"/>
    <col min="2834" max="2834" width="6.5546875" style="456" customWidth="1"/>
    <col min="2835" max="3078" width="8.88671875" style="456"/>
    <col min="3079" max="3079" width="26.44140625" style="456" customWidth="1"/>
    <col min="3080" max="3083" width="7" style="456" customWidth="1"/>
    <col min="3084" max="3086" width="7" style="456" bestFit="1" customWidth="1"/>
    <col min="3087" max="3089" width="7" style="456" customWidth="1"/>
    <col min="3090" max="3090" width="6.5546875" style="456" customWidth="1"/>
    <col min="3091" max="3334" width="8.88671875" style="456"/>
    <col min="3335" max="3335" width="26.44140625" style="456" customWidth="1"/>
    <col min="3336" max="3339" width="7" style="456" customWidth="1"/>
    <col min="3340" max="3342" width="7" style="456" bestFit="1" customWidth="1"/>
    <col min="3343" max="3345" width="7" style="456" customWidth="1"/>
    <col min="3346" max="3346" width="6.5546875" style="456" customWidth="1"/>
    <col min="3347" max="3590" width="8.88671875" style="456"/>
    <col min="3591" max="3591" width="26.44140625" style="456" customWidth="1"/>
    <col min="3592" max="3595" width="7" style="456" customWidth="1"/>
    <col min="3596" max="3598" width="7" style="456" bestFit="1" customWidth="1"/>
    <col min="3599" max="3601" width="7" style="456" customWidth="1"/>
    <col min="3602" max="3602" width="6.5546875" style="456" customWidth="1"/>
    <col min="3603" max="3846" width="8.88671875" style="456"/>
    <col min="3847" max="3847" width="26.44140625" style="456" customWidth="1"/>
    <col min="3848" max="3851" width="7" style="456" customWidth="1"/>
    <col min="3852" max="3854" width="7" style="456" bestFit="1" customWidth="1"/>
    <col min="3855" max="3857" width="7" style="456" customWidth="1"/>
    <col min="3858" max="3858" width="6.5546875" style="456" customWidth="1"/>
    <col min="3859" max="4102" width="8.88671875" style="456"/>
    <col min="4103" max="4103" width="26.44140625" style="456" customWidth="1"/>
    <col min="4104" max="4107" width="7" style="456" customWidth="1"/>
    <col min="4108" max="4110" width="7" style="456" bestFit="1" customWidth="1"/>
    <col min="4111" max="4113" width="7" style="456" customWidth="1"/>
    <col min="4114" max="4114" width="6.5546875" style="456" customWidth="1"/>
    <col min="4115" max="4358" width="8.88671875" style="456"/>
    <col min="4359" max="4359" width="26.44140625" style="456" customWidth="1"/>
    <col min="4360" max="4363" width="7" style="456" customWidth="1"/>
    <col min="4364" max="4366" width="7" style="456" bestFit="1" customWidth="1"/>
    <col min="4367" max="4369" width="7" style="456" customWidth="1"/>
    <col min="4370" max="4370" width="6.5546875" style="456" customWidth="1"/>
    <col min="4371" max="4614" width="8.88671875" style="456"/>
    <col min="4615" max="4615" width="26.44140625" style="456" customWidth="1"/>
    <col min="4616" max="4619" width="7" style="456" customWidth="1"/>
    <col min="4620" max="4622" width="7" style="456" bestFit="1" customWidth="1"/>
    <col min="4623" max="4625" width="7" style="456" customWidth="1"/>
    <col min="4626" max="4626" width="6.5546875" style="456" customWidth="1"/>
    <col min="4627" max="4870" width="8.88671875" style="456"/>
    <col min="4871" max="4871" width="26.44140625" style="456" customWidth="1"/>
    <col min="4872" max="4875" width="7" style="456" customWidth="1"/>
    <col min="4876" max="4878" width="7" style="456" bestFit="1" customWidth="1"/>
    <col min="4879" max="4881" width="7" style="456" customWidth="1"/>
    <col min="4882" max="4882" width="6.5546875" style="456" customWidth="1"/>
    <col min="4883" max="5126" width="8.88671875" style="456"/>
    <col min="5127" max="5127" width="26.44140625" style="456" customWidth="1"/>
    <col min="5128" max="5131" width="7" style="456" customWidth="1"/>
    <col min="5132" max="5134" width="7" style="456" bestFit="1" customWidth="1"/>
    <col min="5135" max="5137" width="7" style="456" customWidth="1"/>
    <col min="5138" max="5138" width="6.5546875" style="456" customWidth="1"/>
    <col min="5139" max="5382" width="8.88671875" style="456"/>
    <col min="5383" max="5383" width="26.44140625" style="456" customWidth="1"/>
    <col min="5384" max="5387" width="7" style="456" customWidth="1"/>
    <col min="5388" max="5390" width="7" style="456" bestFit="1" customWidth="1"/>
    <col min="5391" max="5393" width="7" style="456" customWidth="1"/>
    <col min="5394" max="5394" width="6.5546875" style="456" customWidth="1"/>
    <col min="5395" max="5638" width="8.88671875" style="456"/>
    <col min="5639" max="5639" width="26.44140625" style="456" customWidth="1"/>
    <col min="5640" max="5643" width="7" style="456" customWidth="1"/>
    <col min="5644" max="5646" width="7" style="456" bestFit="1" customWidth="1"/>
    <col min="5647" max="5649" width="7" style="456" customWidth="1"/>
    <col min="5650" max="5650" width="6.5546875" style="456" customWidth="1"/>
    <col min="5651" max="5894" width="8.88671875" style="456"/>
    <col min="5895" max="5895" width="26.44140625" style="456" customWidth="1"/>
    <col min="5896" max="5899" width="7" style="456" customWidth="1"/>
    <col min="5900" max="5902" width="7" style="456" bestFit="1" customWidth="1"/>
    <col min="5903" max="5905" width="7" style="456" customWidth="1"/>
    <col min="5906" max="5906" width="6.5546875" style="456" customWidth="1"/>
    <col min="5907" max="6150" width="8.88671875" style="456"/>
    <col min="6151" max="6151" width="26.44140625" style="456" customWidth="1"/>
    <col min="6152" max="6155" width="7" style="456" customWidth="1"/>
    <col min="6156" max="6158" width="7" style="456" bestFit="1" customWidth="1"/>
    <col min="6159" max="6161" width="7" style="456" customWidth="1"/>
    <col min="6162" max="6162" width="6.5546875" style="456" customWidth="1"/>
    <col min="6163" max="6406" width="8.88671875" style="456"/>
    <col min="6407" max="6407" width="26.44140625" style="456" customWidth="1"/>
    <col min="6408" max="6411" width="7" style="456" customWidth="1"/>
    <col min="6412" max="6414" width="7" style="456" bestFit="1" customWidth="1"/>
    <col min="6415" max="6417" width="7" style="456" customWidth="1"/>
    <col min="6418" max="6418" width="6.5546875" style="456" customWidth="1"/>
    <col min="6419" max="6662" width="8.88671875" style="456"/>
    <col min="6663" max="6663" width="26.44140625" style="456" customWidth="1"/>
    <col min="6664" max="6667" width="7" style="456" customWidth="1"/>
    <col min="6668" max="6670" width="7" style="456" bestFit="1" customWidth="1"/>
    <col min="6671" max="6673" width="7" style="456" customWidth="1"/>
    <col min="6674" max="6674" width="6.5546875" style="456" customWidth="1"/>
    <col min="6675" max="6918" width="8.88671875" style="456"/>
    <col min="6919" max="6919" width="26.44140625" style="456" customWidth="1"/>
    <col min="6920" max="6923" width="7" style="456" customWidth="1"/>
    <col min="6924" max="6926" width="7" style="456" bestFit="1" customWidth="1"/>
    <col min="6927" max="6929" width="7" style="456" customWidth="1"/>
    <col min="6930" max="6930" width="6.5546875" style="456" customWidth="1"/>
    <col min="6931" max="7174" width="8.88671875" style="456"/>
    <col min="7175" max="7175" width="26.44140625" style="456" customWidth="1"/>
    <col min="7176" max="7179" width="7" style="456" customWidth="1"/>
    <col min="7180" max="7182" width="7" style="456" bestFit="1" customWidth="1"/>
    <col min="7183" max="7185" width="7" style="456" customWidth="1"/>
    <col min="7186" max="7186" width="6.5546875" style="456" customWidth="1"/>
    <col min="7187" max="7430" width="8.88671875" style="456"/>
    <col min="7431" max="7431" width="26.44140625" style="456" customWidth="1"/>
    <col min="7432" max="7435" width="7" style="456" customWidth="1"/>
    <col min="7436" max="7438" width="7" style="456" bestFit="1" customWidth="1"/>
    <col min="7439" max="7441" width="7" style="456" customWidth="1"/>
    <col min="7442" max="7442" width="6.5546875" style="456" customWidth="1"/>
    <col min="7443" max="7686" width="8.88671875" style="456"/>
    <col min="7687" max="7687" width="26.44140625" style="456" customWidth="1"/>
    <col min="7688" max="7691" width="7" style="456" customWidth="1"/>
    <col min="7692" max="7694" width="7" style="456" bestFit="1" customWidth="1"/>
    <col min="7695" max="7697" width="7" style="456" customWidth="1"/>
    <col min="7698" max="7698" width="6.5546875" style="456" customWidth="1"/>
    <col min="7699" max="7942" width="8.88671875" style="456"/>
    <col min="7943" max="7943" width="26.44140625" style="456" customWidth="1"/>
    <col min="7944" max="7947" width="7" style="456" customWidth="1"/>
    <col min="7948" max="7950" width="7" style="456" bestFit="1" customWidth="1"/>
    <col min="7951" max="7953" width="7" style="456" customWidth="1"/>
    <col min="7954" max="7954" width="6.5546875" style="456" customWidth="1"/>
    <col min="7955" max="8198" width="8.88671875" style="456"/>
    <col min="8199" max="8199" width="26.44140625" style="456" customWidth="1"/>
    <col min="8200" max="8203" width="7" style="456" customWidth="1"/>
    <col min="8204" max="8206" width="7" style="456" bestFit="1" customWidth="1"/>
    <col min="8207" max="8209" width="7" style="456" customWidth="1"/>
    <col min="8210" max="8210" width="6.5546875" style="456" customWidth="1"/>
    <col min="8211" max="8454" width="8.88671875" style="456"/>
    <col min="8455" max="8455" width="26.44140625" style="456" customWidth="1"/>
    <col min="8456" max="8459" width="7" style="456" customWidth="1"/>
    <col min="8460" max="8462" width="7" style="456" bestFit="1" customWidth="1"/>
    <col min="8463" max="8465" width="7" style="456" customWidth="1"/>
    <col min="8466" max="8466" width="6.5546875" style="456" customWidth="1"/>
    <col min="8467" max="8710" width="8.88671875" style="456"/>
    <col min="8711" max="8711" width="26.44140625" style="456" customWidth="1"/>
    <col min="8712" max="8715" width="7" style="456" customWidth="1"/>
    <col min="8716" max="8718" width="7" style="456" bestFit="1" customWidth="1"/>
    <col min="8719" max="8721" width="7" style="456" customWidth="1"/>
    <col min="8722" max="8722" width="6.5546875" style="456" customWidth="1"/>
    <col min="8723" max="8966" width="8.88671875" style="456"/>
    <col min="8967" max="8967" width="26.44140625" style="456" customWidth="1"/>
    <col min="8968" max="8971" width="7" style="456" customWidth="1"/>
    <col min="8972" max="8974" width="7" style="456" bestFit="1" customWidth="1"/>
    <col min="8975" max="8977" width="7" style="456" customWidth="1"/>
    <col min="8978" max="8978" width="6.5546875" style="456" customWidth="1"/>
    <col min="8979" max="9222" width="8.88671875" style="456"/>
    <col min="9223" max="9223" width="26.44140625" style="456" customWidth="1"/>
    <col min="9224" max="9227" width="7" style="456" customWidth="1"/>
    <col min="9228" max="9230" width="7" style="456" bestFit="1" customWidth="1"/>
    <col min="9231" max="9233" width="7" style="456" customWidth="1"/>
    <col min="9234" max="9234" width="6.5546875" style="456" customWidth="1"/>
    <col min="9235" max="9478" width="8.88671875" style="456"/>
    <col min="9479" max="9479" width="26.44140625" style="456" customWidth="1"/>
    <col min="9480" max="9483" width="7" style="456" customWidth="1"/>
    <col min="9484" max="9486" width="7" style="456" bestFit="1" customWidth="1"/>
    <col min="9487" max="9489" width="7" style="456" customWidth="1"/>
    <col min="9490" max="9490" width="6.5546875" style="456" customWidth="1"/>
    <col min="9491" max="9734" width="8.88671875" style="456"/>
    <col min="9735" max="9735" width="26.44140625" style="456" customWidth="1"/>
    <col min="9736" max="9739" width="7" style="456" customWidth="1"/>
    <col min="9740" max="9742" width="7" style="456" bestFit="1" customWidth="1"/>
    <col min="9743" max="9745" width="7" style="456" customWidth="1"/>
    <col min="9746" max="9746" width="6.5546875" style="456" customWidth="1"/>
    <col min="9747" max="9990" width="8.88671875" style="456"/>
    <col min="9991" max="9991" width="26.44140625" style="456" customWidth="1"/>
    <col min="9992" max="9995" width="7" style="456" customWidth="1"/>
    <col min="9996" max="9998" width="7" style="456" bestFit="1" customWidth="1"/>
    <col min="9999" max="10001" width="7" style="456" customWidth="1"/>
    <col min="10002" max="10002" width="6.5546875" style="456" customWidth="1"/>
    <col min="10003" max="10246" width="8.88671875" style="456"/>
    <col min="10247" max="10247" width="26.44140625" style="456" customWidth="1"/>
    <col min="10248" max="10251" width="7" style="456" customWidth="1"/>
    <col min="10252" max="10254" width="7" style="456" bestFit="1" customWidth="1"/>
    <col min="10255" max="10257" width="7" style="456" customWidth="1"/>
    <col min="10258" max="10258" width="6.5546875" style="456" customWidth="1"/>
    <col min="10259" max="10502" width="8.88671875" style="456"/>
    <col min="10503" max="10503" width="26.44140625" style="456" customWidth="1"/>
    <col min="10504" max="10507" width="7" style="456" customWidth="1"/>
    <col min="10508" max="10510" width="7" style="456" bestFit="1" customWidth="1"/>
    <col min="10511" max="10513" width="7" style="456" customWidth="1"/>
    <col min="10514" max="10514" width="6.5546875" style="456" customWidth="1"/>
    <col min="10515" max="10758" width="8.88671875" style="456"/>
    <col min="10759" max="10759" width="26.44140625" style="456" customWidth="1"/>
    <col min="10760" max="10763" width="7" style="456" customWidth="1"/>
    <col min="10764" max="10766" width="7" style="456" bestFit="1" customWidth="1"/>
    <col min="10767" max="10769" width="7" style="456" customWidth="1"/>
    <col min="10770" max="10770" width="6.5546875" style="456" customWidth="1"/>
    <col min="10771" max="11014" width="8.88671875" style="456"/>
    <col min="11015" max="11015" width="26.44140625" style="456" customWidth="1"/>
    <col min="11016" max="11019" width="7" style="456" customWidth="1"/>
    <col min="11020" max="11022" width="7" style="456" bestFit="1" customWidth="1"/>
    <col min="11023" max="11025" width="7" style="456" customWidth="1"/>
    <col min="11026" max="11026" width="6.5546875" style="456" customWidth="1"/>
    <col min="11027" max="11270" width="8.88671875" style="456"/>
    <col min="11271" max="11271" width="26.44140625" style="456" customWidth="1"/>
    <col min="11272" max="11275" width="7" style="456" customWidth="1"/>
    <col min="11276" max="11278" width="7" style="456" bestFit="1" customWidth="1"/>
    <col min="11279" max="11281" width="7" style="456" customWidth="1"/>
    <col min="11282" max="11282" width="6.5546875" style="456" customWidth="1"/>
    <col min="11283" max="11526" width="8.88671875" style="456"/>
    <col min="11527" max="11527" width="26.44140625" style="456" customWidth="1"/>
    <col min="11528" max="11531" width="7" style="456" customWidth="1"/>
    <col min="11532" max="11534" width="7" style="456" bestFit="1" customWidth="1"/>
    <col min="11535" max="11537" width="7" style="456" customWidth="1"/>
    <col min="11538" max="11538" width="6.5546875" style="456" customWidth="1"/>
    <col min="11539" max="11782" width="8.88671875" style="456"/>
    <col min="11783" max="11783" width="26.44140625" style="456" customWidth="1"/>
    <col min="11784" max="11787" width="7" style="456" customWidth="1"/>
    <col min="11788" max="11790" width="7" style="456" bestFit="1" customWidth="1"/>
    <col min="11791" max="11793" width="7" style="456" customWidth="1"/>
    <col min="11794" max="11794" width="6.5546875" style="456" customWidth="1"/>
    <col min="11795" max="12038" width="8.88671875" style="456"/>
    <col min="12039" max="12039" width="26.44140625" style="456" customWidth="1"/>
    <col min="12040" max="12043" width="7" style="456" customWidth="1"/>
    <col min="12044" max="12046" width="7" style="456" bestFit="1" customWidth="1"/>
    <col min="12047" max="12049" width="7" style="456" customWidth="1"/>
    <col min="12050" max="12050" width="6.5546875" style="456" customWidth="1"/>
    <col min="12051" max="12294" width="8.88671875" style="456"/>
    <col min="12295" max="12295" width="26.44140625" style="456" customWidth="1"/>
    <col min="12296" max="12299" width="7" style="456" customWidth="1"/>
    <col min="12300" max="12302" width="7" style="456" bestFit="1" customWidth="1"/>
    <col min="12303" max="12305" width="7" style="456" customWidth="1"/>
    <col min="12306" max="12306" width="6.5546875" style="456" customWidth="1"/>
    <col min="12307" max="12550" width="8.88671875" style="456"/>
    <col min="12551" max="12551" width="26.44140625" style="456" customWidth="1"/>
    <col min="12552" max="12555" width="7" style="456" customWidth="1"/>
    <col min="12556" max="12558" width="7" style="456" bestFit="1" customWidth="1"/>
    <col min="12559" max="12561" width="7" style="456" customWidth="1"/>
    <col min="12562" max="12562" width="6.5546875" style="456" customWidth="1"/>
    <col min="12563" max="12806" width="8.88671875" style="456"/>
    <col min="12807" max="12807" width="26.44140625" style="456" customWidth="1"/>
    <col min="12808" max="12811" width="7" style="456" customWidth="1"/>
    <col min="12812" max="12814" width="7" style="456" bestFit="1" customWidth="1"/>
    <col min="12815" max="12817" width="7" style="456" customWidth="1"/>
    <col min="12818" max="12818" width="6.5546875" style="456" customWidth="1"/>
    <col min="12819" max="13062" width="8.88671875" style="456"/>
    <col min="13063" max="13063" width="26.44140625" style="456" customWidth="1"/>
    <col min="13064" max="13067" width="7" style="456" customWidth="1"/>
    <col min="13068" max="13070" width="7" style="456" bestFit="1" customWidth="1"/>
    <col min="13071" max="13073" width="7" style="456" customWidth="1"/>
    <col min="13074" max="13074" width="6.5546875" style="456" customWidth="1"/>
    <col min="13075" max="13318" width="8.88671875" style="456"/>
    <col min="13319" max="13319" width="26.44140625" style="456" customWidth="1"/>
    <col min="13320" max="13323" width="7" style="456" customWidth="1"/>
    <col min="13324" max="13326" width="7" style="456" bestFit="1" customWidth="1"/>
    <col min="13327" max="13329" width="7" style="456" customWidth="1"/>
    <col min="13330" max="13330" width="6.5546875" style="456" customWidth="1"/>
    <col min="13331" max="13574" width="8.88671875" style="456"/>
    <col min="13575" max="13575" width="26.44140625" style="456" customWidth="1"/>
    <col min="13576" max="13579" width="7" style="456" customWidth="1"/>
    <col min="13580" max="13582" width="7" style="456" bestFit="1" customWidth="1"/>
    <col min="13583" max="13585" width="7" style="456" customWidth="1"/>
    <col min="13586" max="13586" width="6.5546875" style="456" customWidth="1"/>
    <col min="13587" max="13830" width="8.88671875" style="456"/>
    <col min="13831" max="13831" width="26.44140625" style="456" customWidth="1"/>
    <col min="13832" max="13835" width="7" style="456" customWidth="1"/>
    <col min="13836" max="13838" width="7" style="456" bestFit="1" customWidth="1"/>
    <col min="13839" max="13841" width="7" style="456" customWidth="1"/>
    <col min="13842" max="13842" width="6.5546875" style="456" customWidth="1"/>
    <col min="13843" max="14086" width="8.88671875" style="456"/>
    <col min="14087" max="14087" width="26.44140625" style="456" customWidth="1"/>
    <col min="14088" max="14091" width="7" style="456" customWidth="1"/>
    <col min="14092" max="14094" width="7" style="456" bestFit="1" customWidth="1"/>
    <col min="14095" max="14097" width="7" style="456" customWidth="1"/>
    <col min="14098" max="14098" width="6.5546875" style="456" customWidth="1"/>
    <col min="14099" max="14342" width="8.88671875" style="456"/>
    <col min="14343" max="14343" width="26.44140625" style="456" customWidth="1"/>
    <col min="14344" max="14347" width="7" style="456" customWidth="1"/>
    <col min="14348" max="14350" width="7" style="456" bestFit="1" customWidth="1"/>
    <col min="14351" max="14353" width="7" style="456" customWidth="1"/>
    <col min="14354" max="14354" width="6.5546875" style="456" customWidth="1"/>
    <col min="14355" max="14598" width="8.88671875" style="456"/>
    <col min="14599" max="14599" width="26.44140625" style="456" customWidth="1"/>
    <col min="14600" max="14603" width="7" style="456" customWidth="1"/>
    <col min="14604" max="14606" width="7" style="456" bestFit="1" customWidth="1"/>
    <col min="14607" max="14609" width="7" style="456" customWidth="1"/>
    <col min="14610" max="14610" width="6.5546875" style="456" customWidth="1"/>
    <col min="14611" max="14854" width="8.88671875" style="456"/>
    <col min="14855" max="14855" width="26.44140625" style="456" customWidth="1"/>
    <col min="14856" max="14859" width="7" style="456" customWidth="1"/>
    <col min="14860" max="14862" width="7" style="456" bestFit="1" customWidth="1"/>
    <col min="14863" max="14865" width="7" style="456" customWidth="1"/>
    <col min="14866" max="14866" width="6.5546875" style="456" customWidth="1"/>
    <col min="14867" max="15110" width="8.88671875" style="456"/>
    <col min="15111" max="15111" width="26.44140625" style="456" customWidth="1"/>
    <col min="15112" max="15115" width="7" style="456" customWidth="1"/>
    <col min="15116" max="15118" width="7" style="456" bestFit="1" customWidth="1"/>
    <col min="15119" max="15121" width="7" style="456" customWidth="1"/>
    <col min="15122" max="15122" width="6.5546875" style="456" customWidth="1"/>
    <col min="15123" max="15366" width="8.88671875" style="456"/>
    <col min="15367" max="15367" width="26.44140625" style="456" customWidth="1"/>
    <col min="15368" max="15371" width="7" style="456" customWidth="1"/>
    <col min="15372" max="15374" width="7" style="456" bestFit="1" customWidth="1"/>
    <col min="15375" max="15377" width="7" style="456" customWidth="1"/>
    <col min="15378" max="15378" width="6.5546875" style="456" customWidth="1"/>
    <col min="15379" max="15622" width="8.88671875" style="456"/>
    <col min="15623" max="15623" width="26.44140625" style="456" customWidth="1"/>
    <col min="15624" max="15627" width="7" style="456" customWidth="1"/>
    <col min="15628" max="15630" width="7" style="456" bestFit="1" customWidth="1"/>
    <col min="15631" max="15633" width="7" style="456" customWidth="1"/>
    <col min="15634" max="15634" width="6.5546875" style="456" customWidth="1"/>
    <col min="15635" max="15878" width="8.88671875" style="456"/>
    <col min="15879" max="15879" width="26.44140625" style="456" customWidth="1"/>
    <col min="15880" max="15883" width="7" style="456" customWidth="1"/>
    <col min="15884" max="15886" width="7" style="456" bestFit="1" customWidth="1"/>
    <col min="15887" max="15889" width="7" style="456" customWidth="1"/>
    <col min="15890" max="15890" width="6.5546875" style="456" customWidth="1"/>
    <col min="15891" max="16134" width="8.88671875" style="456"/>
    <col min="16135" max="16135" width="26.44140625" style="456" customWidth="1"/>
    <col min="16136" max="16139" width="7" style="456" customWidth="1"/>
    <col min="16140" max="16142" width="7" style="456" bestFit="1" customWidth="1"/>
    <col min="16143" max="16145" width="7" style="456" customWidth="1"/>
    <col min="16146" max="16146" width="6.5546875" style="456" customWidth="1"/>
    <col min="16147" max="16383" width="8.88671875" style="456"/>
    <col min="16384" max="16384" width="9.109375" style="456" customWidth="1"/>
  </cols>
  <sheetData>
    <row r="1" spans="1:25" ht="11.1" customHeight="1">
      <c r="A1" s="483" t="s">
        <v>527</v>
      </c>
      <c r="B1" s="483"/>
      <c r="C1" s="483"/>
      <c r="D1" s="483"/>
      <c r="E1" s="483"/>
      <c r="F1" s="483"/>
      <c r="G1" s="483"/>
      <c r="H1" s="483"/>
      <c r="I1" s="483"/>
      <c r="J1" s="483"/>
      <c r="K1" s="483"/>
      <c r="L1" s="483"/>
      <c r="M1" s="482"/>
      <c r="N1" s="482"/>
      <c r="O1" s="482"/>
      <c r="P1" s="481"/>
      <c r="Q1" s="481"/>
      <c r="R1" s="481"/>
    </row>
    <row r="2" spans="1:25" ht="13.5" customHeight="1">
      <c r="A2" s="483" t="s">
        <v>526</v>
      </c>
      <c r="B2" s="483"/>
      <c r="C2" s="483"/>
      <c r="D2" s="483"/>
      <c r="E2" s="483"/>
      <c r="F2" s="483"/>
      <c r="G2" s="483"/>
      <c r="H2" s="483"/>
      <c r="I2" s="483"/>
      <c r="J2" s="483"/>
      <c r="K2" s="483"/>
      <c r="L2" s="483"/>
      <c r="M2" s="482"/>
      <c r="N2" s="482"/>
      <c r="O2" s="482"/>
      <c r="P2" s="481"/>
      <c r="Q2" s="481"/>
      <c r="R2" s="481"/>
    </row>
    <row r="3" spans="1:25" ht="12" customHeight="1">
      <c r="A3" s="483" t="s">
        <v>498</v>
      </c>
      <c r="B3" s="483"/>
      <c r="C3" s="483"/>
      <c r="D3" s="483"/>
      <c r="E3" s="483"/>
      <c r="F3" s="483"/>
      <c r="G3" s="483"/>
      <c r="H3" s="483"/>
      <c r="I3" s="483"/>
      <c r="J3" s="483"/>
      <c r="K3" s="483"/>
      <c r="L3" s="483"/>
      <c r="M3" s="482"/>
      <c r="N3" s="482"/>
      <c r="O3" s="482"/>
      <c r="P3" s="481"/>
      <c r="Q3" s="481"/>
      <c r="R3" s="481"/>
    </row>
    <row r="4" spans="1:25">
      <c r="A4" s="480"/>
      <c r="B4" s="480"/>
      <c r="C4" s="480"/>
      <c r="D4" s="480"/>
      <c r="E4" s="480"/>
      <c r="F4" s="480"/>
      <c r="G4" s="480"/>
      <c r="H4" s="480"/>
      <c r="I4" s="480"/>
      <c r="J4" s="480"/>
      <c r="K4" s="480"/>
      <c r="L4" s="480"/>
      <c r="M4" s="478"/>
      <c r="N4" s="478"/>
      <c r="P4" s="478"/>
      <c r="Q4" s="479"/>
      <c r="R4" s="478"/>
    </row>
    <row r="5" spans="1:25" s="475" customFormat="1" ht="16.5" customHeight="1">
      <c r="A5" s="477" t="s">
        <v>525</v>
      </c>
      <c r="B5" s="477">
        <v>2017</v>
      </c>
      <c r="C5" s="477">
        <v>2016</v>
      </c>
      <c r="D5" s="477">
        <v>2015</v>
      </c>
      <c r="E5" s="477">
        <v>2014</v>
      </c>
      <c r="F5" s="477">
        <v>2013</v>
      </c>
      <c r="G5" s="477">
        <v>2012</v>
      </c>
      <c r="H5" s="477">
        <v>2011</v>
      </c>
      <c r="I5" s="477">
        <v>2010</v>
      </c>
      <c r="J5" s="477">
        <v>2009</v>
      </c>
      <c r="K5" s="477">
        <v>2008</v>
      </c>
      <c r="L5" s="477">
        <v>2007</v>
      </c>
      <c r="M5" s="476">
        <v>2006</v>
      </c>
      <c r="N5" s="476">
        <v>2005</v>
      </c>
      <c r="O5" s="476">
        <v>2004</v>
      </c>
      <c r="P5" s="476">
        <v>2003</v>
      </c>
      <c r="Q5" s="476">
        <v>2002</v>
      </c>
      <c r="R5" s="476">
        <v>2001</v>
      </c>
      <c r="S5" s="457"/>
      <c r="T5" s="457"/>
      <c r="U5" s="457"/>
      <c r="V5" s="457"/>
      <c r="W5" s="457"/>
      <c r="X5" s="457"/>
      <c r="Y5" s="457"/>
    </row>
    <row r="6" spans="1:25">
      <c r="A6" s="474" t="s">
        <v>18</v>
      </c>
      <c r="B6" s="473">
        <f t="shared" ref="B6:R6" si="0">(B8+B9+B11)</f>
        <v>22815</v>
      </c>
      <c r="C6" s="473">
        <f t="shared" si="0"/>
        <v>21806</v>
      </c>
      <c r="D6" s="473">
        <f t="shared" si="0"/>
        <v>20173</v>
      </c>
      <c r="E6" s="473">
        <f t="shared" si="0"/>
        <v>21533</v>
      </c>
      <c r="F6" s="473">
        <f t="shared" si="0"/>
        <v>18218</v>
      </c>
      <c r="G6" s="473">
        <f t="shared" si="0"/>
        <v>18835</v>
      </c>
      <c r="H6" s="473">
        <f t="shared" si="0"/>
        <v>18677</v>
      </c>
      <c r="I6" s="473">
        <f t="shared" si="0"/>
        <v>17603</v>
      </c>
      <c r="J6" s="473">
        <f t="shared" si="0"/>
        <v>25337</v>
      </c>
      <c r="K6" s="473">
        <f t="shared" si="0"/>
        <v>23686</v>
      </c>
      <c r="L6" s="473">
        <f t="shared" si="0"/>
        <v>22342</v>
      </c>
      <c r="M6" s="472">
        <f t="shared" si="0"/>
        <v>20491</v>
      </c>
      <c r="N6" s="472">
        <f t="shared" si="0"/>
        <v>20466</v>
      </c>
      <c r="O6" s="472">
        <f t="shared" si="0"/>
        <v>22057</v>
      </c>
      <c r="P6" s="472">
        <f t="shared" si="0"/>
        <v>21851</v>
      </c>
      <c r="Q6" s="472">
        <f t="shared" si="0"/>
        <v>27746</v>
      </c>
      <c r="R6" s="472">
        <f t="shared" si="0"/>
        <v>25436</v>
      </c>
    </row>
    <row r="7" spans="1:25">
      <c r="A7" s="464" t="s">
        <v>57</v>
      </c>
      <c r="B7" s="471"/>
      <c r="C7" s="471"/>
      <c r="D7" s="471"/>
      <c r="E7" s="471"/>
      <c r="F7" s="471"/>
      <c r="G7" s="471"/>
      <c r="H7" s="471"/>
      <c r="I7" s="471"/>
      <c r="J7" s="471"/>
      <c r="K7" s="471"/>
      <c r="L7" s="470"/>
      <c r="M7" s="469"/>
      <c r="N7" s="469"/>
      <c r="O7" s="469"/>
      <c r="P7" s="469"/>
      <c r="Q7" s="469"/>
      <c r="R7" s="469"/>
    </row>
    <row r="8" spans="1:25">
      <c r="A8" s="466" t="s">
        <v>197</v>
      </c>
      <c r="B8" s="468">
        <v>9878</v>
      </c>
      <c r="C8" s="468">
        <v>9372</v>
      </c>
      <c r="D8" s="468">
        <v>8613</v>
      </c>
      <c r="E8" s="468">
        <v>8892</v>
      </c>
      <c r="F8" s="468">
        <v>7827</v>
      </c>
      <c r="G8" s="468">
        <v>7963</v>
      </c>
      <c r="H8" s="468">
        <v>7837</v>
      </c>
      <c r="I8" s="468">
        <v>7607</v>
      </c>
      <c r="J8" s="463">
        <v>11283</v>
      </c>
      <c r="K8" s="463">
        <v>10703</v>
      </c>
      <c r="L8" s="463">
        <v>10293</v>
      </c>
      <c r="M8" s="467">
        <v>9490</v>
      </c>
      <c r="N8" s="467">
        <v>9452</v>
      </c>
      <c r="O8" s="467">
        <v>10486</v>
      </c>
      <c r="P8" s="467">
        <v>10858</v>
      </c>
      <c r="Q8" s="467">
        <v>13891</v>
      </c>
      <c r="R8" s="467">
        <v>12547</v>
      </c>
    </row>
    <row r="9" spans="1:25">
      <c r="A9" s="466" t="s">
        <v>237</v>
      </c>
      <c r="B9" s="463">
        <v>11159</v>
      </c>
      <c r="C9" s="463">
        <v>10666</v>
      </c>
      <c r="D9" s="463">
        <v>9591</v>
      </c>
      <c r="E9" s="463">
        <v>10225</v>
      </c>
      <c r="F9" s="463">
        <v>8496</v>
      </c>
      <c r="G9" s="463">
        <v>9005</v>
      </c>
      <c r="H9" s="463">
        <v>8865</v>
      </c>
      <c r="I9" s="463">
        <v>8391</v>
      </c>
      <c r="J9" s="463">
        <v>11753</v>
      </c>
      <c r="K9" s="463">
        <v>10916</v>
      </c>
      <c r="L9" s="465">
        <v>9735</v>
      </c>
      <c r="M9" s="444">
        <v>8999</v>
      </c>
      <c r="N9" s="444">
        <v>9168</v>
      </c>
      <c r="O9" s="444">
        <v>10144</v>
      </c>
      <c r="P9" s="444">
        <v>9979</v>
      </c>
      <c r="Q9" s="444">
        <v>12779</v>
      </c>
      <c r="R9" s="444">
        <v>12077</v>
      </c>
    </row>
    <row r="10" spans="1:25">
      <c r="A10" s="464"/>
      <c r="B10" s="463"/>
      <c r="C10" s="463"/>
      <c r="D10" s="463"/>
      <c r="E10" s="463"/>
      <c r="F10" s="463"/>
      <c r="G10" s="463"/>
      <c r="H10" s="463"/>
      <c r="I10" s="463"/>
      <c r="J10" s="463"/>
      <c r="K10" s="463"/>
      <c r="L10" s="462"/>
      <c r="M10" s="461"/>
      <c r="N10" s="461"/>
      <c r="O10" s="461"/>
      <c r="P10" s="461"/>
      <c r="Q10" s="461"/>
      <c r="R10" s="460"/>
    </row>
    <row r="11" spans="1:25">
      <c r="A11" s="459" t="s">
        <v>458</v>
      </c>
      <c r="B11" s="458">
        <v>1778</v>
      </c>
      <c r="C11" s="458">
        <v>1768</v>
      </c>
      <c r="D11" s="458">
        <v>1969</v>
      </c>
      <c r="E11" s="458">
        <v>2416</v>
      </c>
      <c r="F11" s="458">
        <v>1895</v>
      </c>
      <c r="G11" s="458">
        <v>1867</v>
      </c>
      <c r="H11" s="458">
        <v>1975</v>
      </c>
      <c r="I11" s="458">
        <v>1605</v>
      </c>
      <c r="J11" s="458">
        <v>2301</v>
      </c>
      <c r="K11" s="458">
        <v>2067</v>
      </c>
      <c r="L11" s="458">
        <v>2314</v>
      </c>
      <c r="M11" s="443">
        <v>2002</v>
      </c>
      <c r="N11" s="443">
        <v>1846</v>
      </c>
      <c r="O11" s="443">
        <v>1427</v>
      </c>
      <c r="P11" s="443">
        <v>1014</v>
      </c>
      <c r="Q11" s="443">
        <v>1076</v>
      </c>
      <c r="R11" s="443">
        <v>812</v>
      </c>
    </row>
    <row r="13" spans="1:25">
      <c r="M13" s="457"/>
      <c r="N13" s="457"/>
    </row>
    <row r="14" spans="1:25">
      <c r="M14" s="457"/>
      <c r="N14" s="457"/>
    </row>
    <row r="15" spans="1:25">
      <c r="M15" s="457"/>
      <c r="N15" s="457"/>
    </row>
    <row r="16" spans="1:25">
      <c r="M16" s="457"/>
      <c r="N16" s="457"/>
    </row>
    <row r="17" spans="13:14">
      <c r="M17" s="457"/>
      <c r="N17" s="457"/>
    </row>
    <row r="18" spans="13:14">
      <c r="M18" s="457"/>
      <c r="N18" s="457"/>
    </row>
    <row r="19" spans="13:14">
      <c r="M19" s="457"/>
      <c r="N19" s="457"/>
    </row>
    <row r="20" spans="13:14">
      <c r="M20" s="457"/>
      <c r="N20" s="457"/>
    </row>
    <row r="21" spans="13:14">
      <c r="M21" s="457"/>
      <c r="N21" s="457"/>
    </row>
    <row r="22" spans="13:14">
      <c r="M22" s="457"/>
      <c r="N22" s="457"/>
    </row>
    <row r="23" spans="13:14">
      <c r="M23" s="457"/>
      <c r="N23" s="457"/>
    </row>
    <row r="24" spans="13:14">
      <c r="M24" s="457"/>
      <c r="N24" s="457"/>
    </row>
    <row r="25" spans="13:14">
      <c r="M25" s="457"/>
      <c r="N25" s="457"/>
    </row>
    <row r="26" spans="13:14">
      <c r="M26" s="457"/>
      <c r="N26" s="457"/>
    </row>
    <row r="27" spans="13:14">
      <c r="M27" s="457"/>
      <c r="N27" s="457"/>
    </row>
    <row r="28" spans="13:14">
      <c r="M28" s="457"/>
      <c r="N28" s="457"/>
    </row>
    <row r="29" spans="13:14">
      <c r="M29" s="457"/>
      <c r="N29" s="457"/>
    </row>
    <row r="30" spans="13:14">
      <c r="M30" s="457"/>
      <c r="N30" s="457"/>
    </row>
    <row r="31" spans="13:14">
      <c r="M31" s="457"/>
      <c r="N31" s="457"/>
    </row>
    <row r="32" spans="13:14">
      <c r="M32" s="457"/>
      <c r="N32" s="457"/>
    </row>
    <row r="33" spans="13:14">
      <c r="M33" s="457"/>
      <c r="N33" s="457"/>
    </row>
    <row r="34" spans="13:14">
      <c r="M34" s="457"/>
      <c r="N34" s="457"/>
    </row>
    <row r="35" spans="13:14">
      <c r="M35" s="457"/>
      <c r="N35" s="457"/>
    </row>
    <row r="36" spans="13:14">
      <c r="M36" s="457"/>
      <c r="N36" s="457"/>
    </row>
    <row r="37" spans="13:14">
      <c r="M37" s="457"/>
      <c r="N37" s="457"/>
    </row>
    <row r="38" spans="13:14">
      <c r="M38" s="457"/>
      <c r="N38" s="457"/>
    </row>
    <row r="39" spans="13:14">
      <c r="M39" s="457"/>
      <c r="N39" s="457"/>
    </row>
    <row r="40" spans="13:14">
      <c r="M40" s="457"/>
      <c r="N40" s="457"/>
    </row>
  </sheetData>
  <pageMargins left="0.75" right="0.25" top="1" bottom="1" header="0.5" footer="0.5"/>
  <pageSetup firstPageNumber="30" orientation="portrait" useFirstPageNumber="1" horizontalDpi="4294967292" verticalDpi="4294967292" r:id="rId1"/>
  <headerFooter alignWithMargins="0">
    <oddFooter>&amp;C&amp;"Times New Roman,Regular" &amp;P of 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showGridLines="0" zoomScaleNormal="100" workbookViewId="0">
      <selection activeCell="U1" sqref="U1"/>
    </sheetView>
  </sheetViews>
  <sheetFormatPr defaultColWidth="10.88671875" defaultRowHeight="10.199999999999999"/>
  <cols>
    <col min="1" max="1" width="4.44140625" style="456" customWidth="1"/>
    <col min="2" max="2" width="13" style="456" customWidth="1"/>
    <col min="3" max="12" width="8.109375" style="456" customWidth="1"/>
    <col min="13" max="13" width="8.109375" style="456" hidden="1" customWidth="1"/>
    <col min="14" max="19" width="6.6640625" style="456" hidden="1" customWidth="1"/>
    <col min="20" max="16384" width="10.88671875" style="456"/>
  </cols>
  <sheetData>
    <row r="1" spans="1:24" ht="12">
      <c r="B1" s="515" t="s">
        <v>554</v>
      </c>
      <c r="C1" s="515"/>
      <c r="D1" s="515"/>
      <c r="E1" s="515"/>
      <c r="F1" s="515"/>
      <c r="G1" s="515"/>
      <c r="H1" s="515"/>
      <c r="I1" s="515"/>
      <c r="J1" s="515"/>
      <c r="K1" s="515"/>
      <c r="L1" s="515"/>
      <c r="M1" s="514"/>
      <c r="N1" s="509"/>
      <c r="O1" s="511"/>
      <c r="P1" s="509"/>
      <c r="Q1" s="510"/>
      <c r="R1" s="509"/>
      <c r="S1" s="509"/>
    </row>
    <row r="2" spans="1:24" ht="13.5" customHeight="1">
      <c r="B2" s="515" t="s">
        <v>553</v>
      </c>
      <c r="C2" s="515"/>
      <c r="D2" s="515"/>
      <c r="E2" s="515"/>
      <c r="F2" s="515"/>
      <c r="G2" s="515"/>
      <c r="H2" s="515"/>
      <c r="I2" s="515"/>
      <c r="J2" s="515"/>
      <c r="K2" s="515"/>
      <c r="L2" s="515"/>
      <c r="M2" s="514"/>
      <c r="N2" s="509"/>
      <c r="O2" s="511"/>
      <c r="P2" s="509"/>
      <c r="Q2" s="510"/>
      <c r="R2" s="509"/>
      <c r="S2" s="509"/>
    </row>
    <row r="3" spans="1:24" ht="12.75" customHeight="1">
      <c r="B3" s="513" t="s">
        <v>552</v>
      </c>
      <c r="C3" s="513"/>
      <c r="D3" s="513"/>
      <c r="E3" s="513"/>
      <c r="F3" s="513"/>
      <c r="G3" s="513"/>
      <c r="H3" s="513"/>
      <c r="I3" s="513"/>
      <c r="J3" s="513"/>
      <c r="K3" s="513"/>
      <c r="L3" s="513"/>
      <c r="M3" s="512"/>
      <c r="N3" s="511"/>
      <c r="O3" s="511"/>
      <c r="P3" s="510"/>
      <c r="Q3" s="510"/>
      <c r="R3" s="510"/>
      <c r="S3" s="509"/>
    </row>
    <row r="4" spans="1:24" ht="27.6" customHeight="1">
      <c r="B4" s="508"/>
      <c r="C4" s="508"/>
      <c r="D4" s="508"/>
      <c r="E4" s="508"/>
      <c r="F4" s="508"/>
      <c r="G4" s="508"/>
      <c r="H4" s="508"/>
      <c r="I4" s="508"/>
      <c r="J4" s="508"/>
      <c r="K4" s="508"/>
      <c r="L4" s="508"/>
      <c r="M4" s="508"/>
      <c r="N4" s="506"/>
      <c r="O4" s="507"/>
      <c r="P4" s="506"/>
      <c r="Q4" s="491"/>
      <c r="R4" s="506"/>
      <c r="S4" s="505"/>
    </row>
    <row r="5" spans="1:24" s="502" customFormat="1" ht="16.5" customHeight="1">
      <c r="B5" s="504" t="s">
        <v>551</v>
      </c>
      <c r="C5" s="503" t="s">
        <v>550</v>
      </c>
      <c r="D5" s="503" t="s">
        <v>549</v>
      </c>
      <c r="E5" s="503">
        <v>2015</v>
      </c>
      <c r="F5" s="503">
        <v>2014</v>
      </c>
      <c r="G5" s="503">
        <v>2013</v>
      </c>
      <c r="H5" s="503">
        <v>2012</v>
      </c>
      <c r="I5" s="503">
        <v>2011</v>
      </c>
      <c r="J5" s="503">
        <v>2010</v>
      </c>
      <c r="K5" s="503">
        <v>2009</v>
      </c>
      <c r="L5" s="503">
        <v>2008</v>
      </c>
      <c r="M5" s="503">
        <v>2007</v>
      </c>
      <c r="N5" s="503">
        <v>2006</v>
      </c>
      <c r="O5" s="503">
        <v>2005</v>
      </c>
      <c r="P5" s="503">
        <v>2004</v>
      </c>
      <c r="Q5" s="503">
        <v>2003</v>
      </c>
      <c r="R5" s="503">
        <v>2002</v>
      </c>
      <c r="S5" s="503">
        <v>2001</v>
      </c>
    </row>
    <row r="6" spans="1:24" ht="13.2" customHeight="1">
      <c r="A6" s="496"/>
      <c r="B6" s="501" t="s">
        <v>24</v>
      </c>
      <c r="C6" s="500">
        <f t="shared" ref="C6:S6" si="0">SUM(C7:C18)</f>
        <v>38401</v>
      </c>
      <c r="D6" s="500">
        <f t="shared" si="0"/>
        <v>36145</v>
      </c>
      <c r="E6" s="500">
        <f t="shared" si="0"/>
        <v>47381</v>
      </c>
      <c r="F6" s="500">
        <f t="shared" si="0"/>
        <v>47407</v>
      </c>
      <c r="G6" s="500">
        <f t="shared" si="0"/>
        <v>49566.37266666667</v>
      </c>
      <c r="H6" s="500">
        <f t="shared" si="0"/>
        <v>54369.93</v>
      </c>
      <c r="I6" s="500">
        <f t="shared" si="0"/>
        <v>55298</v>
      </c>
      <c r="J6" s="500">
        <f t="shared" si="0"/>
        <v>54064</v>
      </c>
      <c r="K6" s="500">
        <f t="shared" si="0"/>
        <v>54876</v>
      </c>
      <c r="L6" s="500">
        <f t="shared" si="0"/>
        <v>61194</v>
      </c>
      <c r="M6" s="500">
        <f t="shared" si="0"/>
        <v>66953</v>
      </c>
      <c r="N6" s="500">
        <f t="shared" si="0"/>
        <v>61448</v>
      </c>
      <c r="O6" s="500">
        <f t="shared" si="0"/>
        <v>53576</v>
      </c>
      <c r="P6" s="500">
        <f t="shared" si="0"/>
        <v>58362</v>
      </c>
      <c r="Q6" s="500">
        <f t="shared" si="0"/>
        <v>55446</v>
      </c>
      <c r="R6" s="500">
        <f t="shared" si="0"/>
        <v>65421</v>
      </c>
      <c r="S6" s="500">
        <f t="shared" si="0"/>
        <v>61839</v>
      </c>
    </row>
    <row r="7" spans="1:24" ht="13.2" customHeight="1">
      <c r="A7" s="496"/>
      <c r="B7" s="499" t="s">
        <v>548</v>
      </c>
      <c r="C7" s="497">
        <v>2173</v>
      </c>
      <c r="D7" s="497">
        <v>3714</v>
      </c>
      <c r="E7" s="497">
        <v>3805</v>
      </c>
      <c r="F7" s="497">
        <v>3882</v>
      </c>
      <c r="G7" s="497">
        <v>4480.3333333333339</v>
      </c>
      <c r="H7" s="497">
        <v>4637</v>
      </c>
      <c r="I7" s="497">
        <v>4319</v>
      </c>
      <c r="J7" s="497">
        <v>4232</v>
      </c>
      <c r="K7" s="497">
        <v>4466</v>
      </c>
      <c r="L7" s="497">
        <v>5628</v>
      </c>
      <c r="M7" s="497">
        <v>5343</v>
      </c>
      <c r="N7" s="497">
        <v>4489</v>
      </c>
      <c r="O7" s="497">
        <v>4248</v>
      </c>
      <c r="P7" s="497">
        <v>4747</v>
      </c>
      <c r="Q7" s="497">
        <v>5346</v>
      </c>
      <c r="R7" s="497">
        <v>4954</v>
      </c>
      <c r="S7" s="497">
        <v>4883</v>
      </c>
    </row>
    <row r="8" spans="1:24" ht="13.2" customHeight="1">
      <c r="A8" s="496"/>
      <c r="B8" s="499" t="s">
        <v>547</v>
      </c>
      <c r="C8" s="497">
        <v>2180</v>
      </c>
      <c r="D8" s="497">
        <v>3700</v>
      </c>
      <c r="E8" s="497">
        <v>3327</v>
      </c>
      <c r="F8" s="497">
        <v>3154</v>
      </c>
      <c r="G8" s="497">
        <v>3921.333333333333</v>
      </c>
      <c r="H8" s="497">
        <v>4187</v>
      </c>
      <c r="I8" s="497">
        <v>3841</v>
      </c>
      <c r="J8" s="497">
        <v>3719</v>
      </c>
      <c r="K8" s="497">
        <v>4347</v>
      </c>
      <c r="L8" s="497">
        <v>4752</v>
      </c>
      <c r="M8" s="497">
        <v>4701</v>
      </c>
      <c r="N8" s="497">
        <v>3951</v>
      </c>
      <c r="O8" s="497">
        <v>3824</v>
      </c>
      <c r="P8" s="497">
        <v>4317</v>
      </c>
      <c r="Q8" s="497">
        <v>4114</v>
      </c>
      <c r="R8" s="497">
        <v>4602</v>
      </c>
      <c r="S8" s="497">
        <v>4442</v>
      </c>
    </row>
    <row r="9" spans="1:24" ht="13.2" customHeight="1">
      <c r="A9" s="496"/>
      <c r="B9" s="499" t="s">
        <v>546</v>
      </c>
      <c r="C9" s="497">
        <v>3250</v>
      </c>
      <c r="D9" s="497">
        <v>5287</v>
      </c>
      <c r="E9" s="497">
        <v>3833</v>
      </c>
      <c r="F9" s="497">
        <v>3451</v>
      </c>
      <c r="G9" s="497">
        <v>4661.7060000000001</v>
      </c>
      <c r="H9" s="497">
        <v>4531</v>
      </c>
      <c r="I9" s="497">
        <v>4762</v>
      </c>
      <c r="J9" s="497">
        <v>4390</v>
      </c>
      <c r="K9" s="497">
        <v>4414</v>
      </c>
      <c r="L9" s="497">
        <v>4944</v>
      </c>
      <c r="M9" s="497">
        <v>5523</v>
      </c>
      <c r="N9" s="497">
        <v>4605</v>
      </c>
      <c r="O9" s="497">
        <v>4687</v>
      </c>
      <c r="P9" s="497">
        <v>4853</v>
      </c>
      <c r="Q9" s="497">
        <v>4306</v>
      </c>
      <c r="R9" s="497">
        <v>4897</v>
      </c>
      <c r="S9" s="497">
        <v>5273</v>
      </c>
    </row>
    <row r="10" spans="1:24" ht="13.2" customHeight="1">
      <c r="A10" s="496"/>
      <c r="B10" s="499" t="s">
        <v>545</v>
      </c>
      <c r="C10" s="497">
        <v>2495</v>
      </c>
      <c r="D10" s="497">
        <v>1753</v>
      </c>
      <c r="E10" s="497">
        <v>3918</v>
      </c>
      <c r="F10" s="497">
        <v>3881</v>
      </c>
      <c r="G10" s="497">
        <v>3693</v>
      </c>
      <c r="H10" s="497">
        <v>4199</v>
      </c>
      <c r="I10" s="497">
        <v>4201</v>
      </c>
      <c r="J10" s="497">
        <v>4432</v>
      </c>
      <c r="K10" s="497">
        <v>4402</v>
      </c>
      <c r="L10" s="497">
        <v>5061</v>
      </c>
      <c r="M10" s="497">
        <v>5162</v>
      </c>
      <c r="N10" s="497">
        <v>4375</v>
      </c>
      <c r="O10" s="497">
        <v>4486</v>
      </c>
      <c r="P10" s="497">
        <v>4616</v>
      </c>
      <c r="Q10" s="497">
        <v>4294</v>
      </c>
      <c r="R10" s="497">
        <v>5313</v>
      </c>
      <c r="S10" s="497">
        <v>4584</v>
      </c>
    </row>
    <row r="11" spans="1:24" ht="13.2" customHeight="1">
      <c r="A11" s="496"/>
      <c r="B11" s="499" t="s">
        <v>544</v>
      </c>
      <c r="C11" s="497">
        <v>2828</v>
      </c>
      <c r="D11" s="497">
        <v>2948</v>
      </c>
      <c r="E11" s="497">
        <v>3882</v>
      </c>
      <c r="F11" s="497">
        <v>4159</v>
      </c>
      <c r="G11" s="497">
        <v>4029</v>
      </c>
      <c r="H11" s="497">
        <v>4735.7199999999993</v>
      </c>
      <c r="I11" s="497">
        <v>4590</v>
      </c>
      <c r="J11" s="497">
        <v>4346</v>
      </c>
      <c r="K11" s="497">
        <v>4736</v>
      </c>
      <c r="L11" s="497">
        <v>5363</v>
      </c>
      <c r="M11" s="497">
        <v>6094</v>
      </c>
      <c r="N11" s="497">
        <v>5217</v>
      </c>
      <c r="O11" s="497">
        <v>4706</v>
      </c>
      <c r="P11" s="497">
        <v>4613</v>
      </c>
      <c r="Q11" s="497">
        <v>4982</v>
      </c>
      <c r="R11" s="497">
        <v>5196</v>
      </c>
      <c r="S11" s="497">
        <v>5644</v>
      </c>
    </row>
    <row r="12" spans="1:24" ht="13.2" customHeight="1">
      <c r="A12" s="496"/>
      <c r="B12" s="499" t="s">
        <v>543</v>
      </c>
      <c r="C12" s="497">
        <v>3128</v>
      </c>
      <c r="D12" s="497">
        <v>3001</v>
      </c>
      <c r="E12" s="497">
        <v>4856</v>
      </c>
      <c r="F12" s="497">
        <v>4614</v>
      </c>
      <c r="G12" s="497">
        <v>4336</v>
      </c>
      <c r="H12" s="497">
        <v>5133.25</v>
      </c>
      <c r="I12" s="497">
        <v>5190</v>
      </c>
      <c r="J12" s="497">
        <v>5224</v>
      </c>
      <c r="K12" s="497">
        <v>5231</v>
      </c>
      <c r="L12" s="497">
        <v>5956</v>
      </c>
      <c r="M12" s="497">
        <v>6401</v>
      </c>
      <c r="N12" s="497">
        <v>6050</v>
      </c>
      <c r="O12" s="497">
        <v>5509</v>
      </c>
      <c r="P12" s="497">
        <v>5485</v>
      </c>
      <c r="Q12" s="497">
        <v>5531</v>
      </c>
      <c r="R12" s="497">
        <v>6197</v>
      </c>
      <c r="S12" s="497">
        <v>6560</v>
      </c>
    </row>
    <row r="13" spans="1:24" ht="13.2" customHeight="1">
      <c r="A13" s="496"/>
      <c r="B13" s="498" t="s">
        <v>542</v>
      </c>
      <c r="C13" s="497">
        <v>3141</v>
      </c>
      <c r="D13" s="497">
        <v>3096</v>
      </c>
      <c r="E13" s="497">
        <v>4659</v>
      </c>
      <c r="F13" s="497">
        <v>4833</v>
      </c>
      <c r="G13" s="497">
        <v>4789</v>
      </c>
      <c r="H13" s="497">
        <v>5098.71</v>
      </c>
      <c r="I13" s="497">
        <v>5286</v>
      </c>
      <c r="J13" s="497">
        <v>5130</v>
      </c>
      <c r="K13" s="497">
        <v>5470</v>
      </c>
      <c r="L13" s="497">
        <v>6265</v>
      </c>
      <c r="M13" s="497">
        <v>6525</v>
      </c>
      <c r="N13" s="497">
        <v>5684</v>
      </c>
      <c r="O13" s="497">
        <v>5306</v>
      </c>
      <c r="P13" s="497">
        <v>6130</v>
      </c>
      <c r="Q13" s="497">
        <v>6046</v>
      </c>
      <c r="R13" s="497">
        <v>7151</v>
      </c>
      <c r="S13" s="497">
        <v>6560</v>
      </c>
    </row>
    <row r="14" spans="1:24" ht="13.2" customHeight="1">
      <c r="A14" s="496"/>
      <c r="B14" s="498" t="s">
        <v>541</v>
      </c>
      <c r="C14" s="497">
        <v>4536</v>
      </c>
      <c r="D14" s="497">
        <v>3670</v>
      </c>
      <c r="E14" s="497">
        <v>4867</v>
      </c>
      <c r="F14" s="497">
        <v>5104</v>
      </c>
      <c r="G14" s="497">
        <v>5492</v>
      </c>
      <c r="H14" s="497">
        <v>5957.97</v>
      </c>
      <c r="I14" s="497">
        <v>6506</v>
      </c>
      <c r="J14" s="497">
        <v>5985</v>
      </c>
      <c r="K14" s="497">
        <v>5739</v>
      </c>
      <c r="L14" s="497">
        <v>6127</v>
      </c>
      <c r="M14" s="497">
        <v>7541</v>
      </c>
      <c r="N14" s="497">
        <v>7203</v>
      </c>
      <c r="O14" s="497">
        <v>6284</v>
      </c>
      <c r="P14" s="497">
        <v>6145</v>
      </c>
      <c r="Q14" s="497">
        <v>6216</v>
      </c>
      <c r="R14" s="497">
        <v>7278</v>
      </c>
      <c r="S14" s="497">
        <v>7355</v>
      </c>
    </row>
    <row r="15" spans="1:24" ht="13.2" customHeight="1">
      <c r="A15" s="496"/>
      <c r="B15" s="498" t="s">
        <v>540</v>
      </c>
      <c r="C15" s="497">
        <v>2588</v>
      </c>
      <c r="D15" s="497">
        <v>3921</v>
      </c>
      <c r="E15" s="497">
        <v>4188</v>
      </c>
      <c r="F15" s="497">
        <v>4195</v>
      </c>
      <c r="G15" s="497">
        <v>4025</v>
      </c>
      <c r="H15" s="497">
        <v>4261.8399999999992</v>
      </c>
      <c r="I15" s="497">
        <v>4862</v>
      </c>
      <c r="J15" s="497">
        <v>4957</v>
      </c>
      <c r="K15" s="497">
        <v>4807</v>
      </c>
      <c r="L15" s="497">
        <v>5163</v>
      </c>
      <c r="M15" s="497">
        <v>5795</v>
      </c>
      <c r="N15" s="497">
        <v>6064</v>
      </c>
      <c r="O15" s="497">
        <v>4698</v>
      </c>
      <c r="P15" s="497">
        <v>5524</v>
      </c>
      <c r="Q15" s="497">
        <v>5592</v>
      </c>
      <c r="R15" s="497">
        <v>6204</v>
      </c>
      <c r="S15" s="497">
        <v>4643</v>
      </c>
      <c r="X15" s="456" t="s">
        <v>154</v>
      </c>
    </row>
    <row r="16" spans="1:24" ht="13.2" customHeight="1">
      <c r="A16" s="496"/>
      <c r="B16" s="498" t="s">
        <v>539</v>
      </c>
      <c r="C16" s="497">
        <v>5534</v>
      </c>
      <c r="D16" s="497">
        <v>2815</v>
      </c>
      <c r="E16" s="497">
        <v>3863</v>
      </c>
      <c r="F16" s="497">
        <v>3963</v>
      </c>
      <c r="G16" s="497">
        <v>3926</v>
      </c>
      <c r="H16" s="497">
        <v>4119.8000000000011</v>
      </c>
      <c r="I16" s="497">
        <v>4238</v>
      </c>
      <c r="J16" s="497">
        <v>4380</v>
      </c>
      <c r="K16" s="497">
        <v>4218</v>
      </c>
      <c r="L16" s="497">
        <v>4977</v>
      </c>
      <c r="M16" s="497">
        <v>5473</v>
      </c>
      <c r="N16" s="497">
        <v>5437</v>
      </c>
      <c r="O16" s="497">
        <v>3985</v>
      </c>
      <c r="P16" s="497">
        <v>4800</v>
      </c>
      <c r="Q16" s="497">
        <v>5201</v>
      </c>
      <c r="R16" s="497">
        <v>5621</v>
      </c>
      <c r="S16" s="497">
        <v>5029</v>
      </c>
    </row>
    <row r="17" spans="1:19" ht="13.2" customHeight="1">
      <c r="A17" s="496"/>
      <c r="B17" s="498" t="s">
        <v>538</v>
      </c>
      <c r="C17" s="497">
        <v>3945</v>
      </c>
      <c r="D17" s="497">
        <v>1302</v>
      </c>
      <c r="E17" s="497">
        <v>3061</v>
      </c>
      <c r="F17" s="497">
        <v>3133</v>
      </c>
      <c r="G17" s="497">
        <v>3293</v>
      </c>
      <c r="H17" s="497">
        <v>3907</v>
      </c>
      <c r="I17" s="497">
        <v>3881</v>
      </c>
      <c r="J17" s="497">
        <v>3733</v>
      </c>
      <c r="K17" s="497">
        <v>3423</v>
      </c>
      <c r="L17" s="497">
        <v>3554</v>
      </c>
      <c r="M17" s="497">
        <v>4583</v>
      </c>
      <c r="N17" s="497">
        <v>4468</v>
      </c>
      <c r="O17" s="497">
        <v>3443</v>
      </c>
      <c r="P17" s="497">
        <v>4353</v>
      </c>
      <c r="Q17" s="497">
        <v>3818</v>
      </c>
      <c r="R17" s="497">
        <v>4287</v>
      </c>
      <c r="S17" s="497">
        <v>4095</v>
      </c>
    </row>
    <row r="18" spans="1:19" ht="13.2" customHeight="1">
      <c r="A18" s="496"/>
      <c r="B18" s="495" t="s">
        <v>537</v>
      </c>
      <c r="C18" s="493">
        <v>2603</v>
      </c>
      <c r="D18" s="493">
        <v>938</v>
      </c>
      <c r="E18" s="493">
        <v>3122</v>
      </c>
      <c r="F18" s="493">
        <v>3038</v>
      </c>
      <c r="G18" s="493">
        <v>2920</v>
      </c>
      <c r="H18" s="493">
        <v>3601.6400000000003</v>
      </c>
      <c r="I18" s="493">
        <v>3622</v>
      </c>
      <c r="J18" s="493">
        <v>3536</v>
      </c>
      <c r="K18" s="493">
        <v>3623</v>
      </c>
      <c r="L18" s="493">
        <v>3404</v>
      </c>
      <c r="M18" s="493">
        <v>3812</v>
      </c>
      <c r="N18" s="493">
        <v>3905</v>
      </c>
      <c r="O18" s="493">
        <v>2400</v>
      </c>
      <c r="P18" s="493">
        <f>2734+45</f>
        <v>2779</v>
      </c>
      <c r="Q18" s="494" t="s">
        <v>51</v>
      </c>
      <c r="R18" s="493">
        <v>3721</v>
      </c>
      <c r="S18" s="493">
        <v>2771</v>
      </c>
    </row>
    <row r="19" spans="1:19">
      <c r="B19" s="487"/>
      <c r="C19" s="487"/>
      <c r="D19" s="487"/>
      <c r="E19" s="487"/>
      <c r="F19" s="487"/>
      <c r="G19" s="487"/>
      <c r="H19" s="487"/>
      <c r="I19" s="487"/>
      <c r="J19" s="487"/>
      <c r="K19" s="487"/>
      <c r="L19" s="487"/>
      <c r="M19" s="485"/>
      <c r="N19" s="485"/>
      <c r="O19" s="485"/>
      <c r="P19" s="485"/>
      <c r="Q19" s="490"/>
      <c r="R19" s="485"/>
      <c r="S19" s="485"/>
    </row>
    <row r="20" spans="1:19" ht="13.2">
      <c r="B20" s="492" t="s">
        <v>536</v>
      </c>
      <c r="C20" s="487"/>
      <c r="D20" s="487"/>
      <c r="E20" s="487"/>
      <c r="F20" s="487"/>
      <c r="G20" s="487"/>
      <c r="H20" s="487"/>
      <c r="I20" s="487"/>
      <c r="J20" s="487"/>
      <c r="K20" s="487"/>
      <c r="L20" s="487"/>
      <c r="M20" s="485"/>
      <c r="N20" s="485"/>
      <c r="O20" s="491"/>
      <c r="P20" s="491"/>
      <c r="Q20" s="490"/>
      <c r="R20" s="489"/>
      <c r="S20" s="488"/>
    </row>
    <row r="21" spans="1:19" ht="11.4">
      <c r="B21" s="484" t="s">
        <v>535</v>
      </c>
      <c r="C21" s="487"/>
      <c r="D21" s="487"/>
      <c r="E21" s="487"/>
      <c r="F21" s="487"/>
      <c r="G21" s="487"/>
      <c r="H21" s="487"/>
      <c r="I21" s="487"/>
      <c r="J21" s="487"/>
      <c r="K21" s="487"/>
      <c r="L21" s="487"/>
      <c r="M21" s="485"/>
      <c r="N21" s="333"/>
      <c r="P21" s="441"/>
      <c r="Q21" s="479"/>
      <c r="R21" s="441"/>
      <c r="S21" s="441"/>
    </row>
    <row r="22" spans="1:19" ht="11.4">
      <c r="B22" s="484" t="s">
        <v>534</v>
      </c>
      <c r="C22" s="487"/>
      <c r="D22" s="487"/>
      <c r="E22" s="487"/>
      <c r="F22" s="487"/>
      <c r="G22" s="487"/>
      <c r="H22" s="487"/>
      <c r="I22" s="487"/>
      <c r="J22" s="487"/>
      <c r="K22" s="487"/>
      <c r="L22" s="487"/>
      <c r="M22" s="485"/>
    </row>
    <row r="23" spans="1:19" ht="12.6">
      <c r="B23" s="484" t="s">
        <v>533</v>
      </c>
      <c r="C23" s="486"/>
      <c r="D23" s="486"/>
      <c r="E23" s="486"/>
      <c r="F23" s="486"/>
      <c r="G23" s="486"/>
      <c r="H23" s="486"/>
      <c r="I23" s="486"/>
      <c r="J23" s="486"/>
      <c r="K23" s="486"/>
      <c r="L23" s="486"/>
      <c r="M23" s="485"/>
      <c r="S23" s="457"/>
    </row>
    <row r="24" spans="1:19" ht="12.6">
      <c r="B24" s="484" t="s">
        <v>532</v>
      </c>
      <c r="C24" s="486"/>
      <c r="D24" s="486"/>
      <c r="E24" s="486"/>
      <c r="F24" s="486"/>
      <c r="G24" s="486"/>
      <c r="H24" s="486"/>
      <c r="I24" s="486"/>
      <c r="J24" s="486"/>
      <c r="K24" s="486"/>
      <c r="L24" s="486"/>
      <c r="M24" s="485"/>
      <c r="S24" s="457"/>
    </row>
    <row r="25" spans="1:19" ht="19.2" customHeight="1">
      <c r="B25" s="484" t="s">
        <v>531</v>
      </c>
      <c r="C25" s="333"/>
      <c r="D25" s="333"/>
      <c r="E25" s="333"/>
      <c r="F25" s="333"/>
      <c r="G25" s="333"/>
      <c r="H25" s="333"/>
      <c r="I25" s="333"/>
      <c r="J25" s="333"/>
      <c r="K25" s="333"/>
      <c r="L25" s="333"/>
      <c r="M25" s="333"/>
      <c r="S25" s="457"/>
    </row>
    <row r="26" spans="1:19" ht="12.6">
      <c r="B26" s="484" t="s">
        <v>530</v>
      </c>
      <c r="S26" s="457"/>
    </row>
    <row r="27" spans="1:19" ht="12.6">
      <c r="B27" s="484" t="s">
        <v>529</v>
      </c>
      <c r="S27" s="457"/>
    </row>
    <row r="28" spans="1:19" ht="12.6">
      <c r="B28" s="484" t="s">
        <v>528</v>
      </c>
      <c r="S28" s="457"/>
    </row>
    <row r="29" spans="1:19" ht="12.6">
      <c r="N29" s="457"/>
      <c r="S29" s="457"/>
    </row>
    <row r="30" spans="1:19" ht="17.399999999999999" customHeight="1">
      <c r="B30" s="146"/>
      <c r="N30" s="457"/>
      <c r="S30" s="457"/>
    </row>
    <row r="31" spans="1:19" ht="12.6">
      <c r="N31" s="457"/>
      <c r="S31" s="457"/>
    </row>
    <row r="32" spans="1:19" ht="12.6">
      <c r="M32" s="457"/>
      <c r="N32" s="457"/>
      <c r="S32" s="457"/>
    </row>
    <row r="33" spans="13:19" ht="12.6">
      <c r="M33" s="457"/>
      <c r="N33" s="457"/>
      <c r="S33" s="457"/>
    </row>
    <row r="34" spans="13:19" ht="12.6">
      <c r="M34" s="457"/>
      <c r="N34" s="457"/>
      <c r="S34" s="457"/>
    </row>
    <row r="35" spans="13:19" ht="12.6">
      <c r="M35" s="457"/>
      <c r="N35" s="457"/>
      <c r="S35" s="457"/>
    </row>
    <row r="36" spans="13:19" ht="12.6">
      <c r="M36" s="457"/>
      <c r="N36" s="457"/>
      <c r="S36" s="457"/>
    </row>
    <row r="37" spans="13:19" ht="12.6">
      <c r="M37" s="457"/>
      <c r="N37" s="457"/>
      <c r="S37" s="457"/>
    </row>
    <row r="38" spans="13:19" ht="12.6">
      <c r="M38" s="457"/>
      <c r="N38" s="457"/>
    </row>
    <row r="39" spans="13:19" ht="12.6">
      <c r="M39" s="457"/>
      <c r="N39" s="457"/>
    </row>
    <row r="40" spans="13:19" ht="12.6">
      <c r="M40" s="457"/>
      <c r="N40" s="457"/>
    </row>
    <row r="41" spans="13:19" ht="12.6">
      <c r="M41" s="457"/>
      <c r="N41" s="457"/>
    </row>
    <row r="42" spans="13:19" ht="12.6">
      <c r="M42" s="457"/>
      <c r="N42" s="457"/>
    </row>
    <row r="43" spans="13:19" ht="12.6">
      <c r="M43" s="457"/>
      <c r="N43" s="457"/>
    </row>
    <row r="44" spans="13:19" ht="12.6">
      <c r="M44" s="457"/>
      <c r="N44" s="457"/>
    </row>
    <row r="45" spans="13:19" ht="12.6">
      <c r="M45" s="457"/>
      <c r="N45" s="457"/>
    </row>
    <row r="46" spans="13:19" ht="12.6">
      <c r="M46" s="457"/>
      <c r="N46" s="457"/>
    </row>
    <row r="47" spans="13:19" ht="12.6">
      <c r="M47" s="457"/>
      <c r="N47" s="457"/>
    </row>
    <row r="48" spans="13:19" ht="12.6">
      <c r="M48" s="457"/>
      <c r="N48" s="457"/>
    </row>
    <row r="49" spans="13:14" ht="12.6">
      <c r="M49" s="457"/>
      <c r="N49" s="457"/>
    </row>
    <row r="50" spans="13:14" ht="12.6">
      <c r="M50" s="457"/>
      <c r="N50" s="457"/>
    </row>
    <row r="51" spans="13:14" ht="12.6">
      <c r="M51" s="457"/>
      <c r="N51" s="457"/>
    </row>
    <row r="52" spans="13:14" ht="12.6">
      <c r="M52" s="457"/>
      <c r="N52" s="457"/>
    </row>
    <row r="53" spans="13:14" ht="12.6">
      <c r="M53" s="457"/>
      <c r="N53" s="457"/>
    </row>
    <row r="54" spans="13:14" ht="12.6">
      <c r="M54" s="457"/>
      <c r="N54" s="457"/>
    </row>
    <row r="55" spans="13:14" ht="12.6">
      <c r="M55" s="457"/>
    </row>
    <row r="56" spans="13:14" ht="12.6">
      <c r="M56" s="457"/>
    </row>
    <row r="57" spans="13:14" ht="12.6">
      <c r="M57" s="457"/>
    </row>
    <row r="58" spans="13:14" ht="12.6">
      <c r="M58" s="457"/>
    </row>
  </sheetData>
  <pageMargins left="0.75" right="0.25" top="1" bottom="0.5" header="0.5" footer="0.5"/>
  <pageSetup firstPageNumber="31" orientation="portrait" useFirstPageNumber="1" horizontalDpi="4294967292" verticalDpi="4294967292" r:id="rId1"/>
  <headerFooter alignWithMargins="0">
    <oddFooter>&amp;C&amp;"Times New Roman,Regular"&amp;10&amp;P of 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showGridLines="0" zoomScaleNormal="100" workbookViewId="0">
      <selection activeCell="T1" sqref="T1"/>
    </sheetView>
  </sheetViews>
  <sheetFormatPr defaultColWidth="11.77734375" defaultRowHeight="10.199999999999999"/>
  <cols>
    <col min="1" max="1" width="21.5546875" style="3" customWidth="1"/>
    <col min="2" max="11" width="8.44140625" style="3" customWidth="1"/>
    <col min="12" max="12" width="8.44140625" style="3" hidden="1" customWidth="1"/>
    <col min="13" max="13" width="8.109375" style="1" hidden="1" customWidth="1"/>
    <col min="14" max="16" width="8.109375" style="2" hidden="1" customWidth="1"/>
    <col min="17" max="18" width="8.109375" style="1" hidden="1" customWidth="1"/>
    <col min="19" max="19" width="9.33203125" style="1" customWidth="1"/>
    <col min="20" max="16384" width="11.77734375" style="1"/>
  </cols>
  <sheetData>
    <row r="1" spans="1:19">
      <c r="A1" s="33" t="s">
        <v>10</v>
      </c>
      <c r="B1" s="33"/>
      <c r="C1" s="33"/>
      <c r="D1" s="33"/>
      <c r="E1" s="33"/>
      <c r="F1" s="33"/>
      <c r="G1" s="33"/>
      <c r="H1" s="33"/>
      <c r="I1" s="33"/>
      <c r="J1" s="33"/>
      <c r="K1" s="33"/>
      <c r="L1" s="33"/>
      <c r="M1" s="30"/>
      <c r="N1" s="31"/>
      <c r="O1" s="31"/>
      <c r="P1" s="31"/>
      <c r="Q1" s="30"/>
      <c r="R1" s="30"/>
    </row>
    <row r="2" spans="1:19" ht="13.5" customHeight="1">
      <c r="A2" s="33" t="s">
        <v>9</v>
      </c>
      <c r="B2" s="33"/>
      <c r="C2" s="33"/>
      <c r="D2" s="33"/>
      <c r="E2" s="33"/>
      <c r="F2" s="33"/>
      <c r="G2" s="33"/>
      <c r="H2" s="33"/>
      <c r="I2" s="33"/>
      <c r="J2" s="33"/>
      <c r="K2" s="33"/>
      <c r="L2" s="33"/>
      <c r="M2" s="30"/>
      <c r="N2" s="31"/>
      <c r="O2" s="31"/>
      <c r="P2" s="31"/>
      <c r="Q2" s="30"/>
      <c r="R2" s="30"/>
    </row>
    <row r="3" spans="1:19">
      <c r="A3" s="149" t="s">
        <v>123</v>
      </c>
      <c r="B3" s="33"/>
      <c r="C3" s="33"/>
      <c r="D3" s="33"/>
      <c r="E3" s="33"/>
      <c r="F3" s="33"/>
      <c r="G3" s="33"/>
      <c r="H3" s="33"/>
      <c r="I3" s="33"/>
      <c r="J3" s="33"/>
      <c r="K3" s="33"/>
      <c r="L3" s="33"/>
      <c r="M3" s="30"/>
      <c r="N3" s="31"/>
      <c r="O3" s="31"/>
      <c r="P3" s="31"/>
      <c r="Q3" s="30"/>
      <c r="R3" s="30"/>
    </row>
    <row r="4" spans="1:19">
      <c r="A4" s="32"/>
      <c r="B4" s="32"/>
      <c r="C4" s="32"/>
      <c r="D4" s="32"/>
      <c r="E4" s="32"/>
      <c r="F4" s="32"/>
      <c r="G4" s="32"/>
      <c r="H4" s="32"/>
      <c r="I4" s="32"/>
      <c r="J4" s="32"/>
      <c r="K4" s="32"/>
      <c r="L4" s="32"/>
      <c r="M4" s="30"/>
      <c r="N4" s="31"/>
      <c r="O4" s="31"/>
      <c r="P4" s="31"/>
      <c r="Q4" s="30"/>
      <c r="R4" s="30"/>
    </row>
    <row r="5" spans="1:19" s="28" customFormat="1" ht="13.5" customHeight="1">
      <c r="A5" s="29" t="s">
        <v>8</v>
      </c>
      <c r="B5" s="240">
        <v>2017</v>
      </c>
      <c r="C5" s="240">
        <v>2016</v>
      </c>
      <c r="D5" s="240">
        <v>2015</v>
      </c>
      <c r="E5" s="240">
        <v>2014</v>
      </c>
      <c r="F5" s="240">
        <v>2013</v>
      </c>
      <c r="G5" s="240">
        <v>2012</v>
      </c>
      <c r="H5" s="240">
        <v>2011</v>
      </c>
      <c r="I5" s="240">
        <v>2010</v>
      </c>
      <c r="J5" s="240">
        <v>2009</v>
      </c>
      <c r="K5" s="241">
        <v>2008</v>
      </c>
      <c r="L5" s="241">
        <v>2007</v>
      </c>
      <c r="M5" s="241">
        <v>2006</v>
      </c>
      <c r="N5" s="241">
        <v>2005</v>
      </c>
      <c r="O5" s="241">
        <v>2004</v>
      </c>
      <c r="P5" s="241">
        <v>2003</v>
      </c>
      <c r="Q5" s="241">
        <v>2002</v>
      </c>
      <c r="R5" s="241">
        <v>2001</v>
      </c>
      <c r="S5" s="242"/>
    </row>
    <row r="6" spans="1:19" ht="24" customHeight="1">
      <c r="A6" s="26" t="s">
        <v>2</v>
      </c>
      <c r="B6" s="20">
        <f t="shared" ref="B6:R6" si="0">SUM(B7:B12)</f>
        <v>42694</v>
      </c>
      <c r="C6" s="20">
        <f t="shared" si="0"/>
        <v>39187</v>
      </c>
      <c r="D6" s="20">
        <f t="shared" ref="D6:E6" si="1">SUM(D7:D12)</f>
        <v>39287</v>
      </c>
      <c r="E6" s="20">
        <f t="shared" si="1"/>
        <v>39322</v>
      </c>
      <c r="F6" s="20">
        <f t="shared" ref="F6" si="2">SUM(F7:F12)</f>
        <v>39621</v>
      </c>
      <c r="G6" s="20">
        <f t="shared" si="0"/>
        <v>40621</v>
      </c>
      <c r="H6" s="20">
        <f t="shared" si="0"/>
        <v>41316</v>
      </c>
      <c r="I6" s="20">
        <f t="shared" si="0"/>
        <v>42218</v>
      </c>
      <c r="J6" s="20">
        <f t="shared" si="0"/>
        <v>36808</v>
      </c>
      <c r="K6" s="20">
        <f t="shared" si="0"/>
        <v>37981</v>
      </c>
      <c r="L6" s="20">
        <f t="shared" si="0"/>
        <v>35784</v>
      </c>
      <c r="M6" s="20">
        <f t="shared" si="0"/>
        <v>36101</v>
      </c>
      <c r="N6" s="20">
        <f t="shared" si="0"/>
        <v>36584</v>
      </c>
      <c r="O6" s="20">
        <f t="shared" si="0"/>
        <v>37243</v>
      </c>
      <c r="P6" s="20">
        <f t="shared" si="0"/>
        <v>37694</v>
      </c>
      <c r="Q6" s="20">
        <f t="shared" si="0"/>
        <v>38257</v>
      </c>
      <c r="R6" s="20">
        <f t="shared" si="0"/>
        <v>34706</v>
      </c>
      <c r="S6" s="19"/>
    </row>
    <row r="7" spans="1:19">
      <c r="A7" s="162" t="s">
        <v>175</v>
      </c>
      <c r="B7" s="36">
        <v>19219</v>
      </c>
      <c r="C7" s="36">
        <v>15971</v>
      </c>
      <c r="D7" s="36">
        <v>14580</v>
      </c>
      <c r="E7" s="36">
        <v>14369</v>
      </c>
      <c r="F7" s="36">
        <v>14405</v>
      </c>
      <c r="G7" s="36">
        <v>14643</v>
      </c>
      <c r="H7" s="36">
        <v>14683</v>
      </c>
      <c r="I7" s="36">
        <v>14767</v>
      </c>
      <c r="J7" s="18">
        <v>8450</v>
      </c>
      <c r="K7" s="18">
        <v>9127</v>
      </c>
      <c r="L7" s="18">
        <v>9559</v>
      </c>
      <c r="M7" s="18">
        <v>9640</v>
      </c>
      <c r="N7" s="18">
        <v>9717</v>
      </c>
      <c r="O7" s="18">
        <v>9857</v>
      </c>
      <c r="P7" s="18">
        <v>9897</v>
      </c>
      <c r="Q7" s="18">
        <v>10082</v>
      </c>
      <c r="R7" s="18">
        <v>10230</v>
      </c>
      <c r="S7" s="15"/>
    </row>
    <row r="8" spans="1:19">
      <c r="A8" s="162" t="s">
        <v>195</v>
      </c>
      <c r="B8" s="36">
        <v>14</v>
      </c>
      <c r="C8" s="36">
        <v>15</v>
      </c>
      <c r="D8" s="36">
        <v>16</v>
      </c>
      <c r="E8" s="36">
        <v>16</v>
      </c>
      <c r="F8" s="36">
        <v>17</v>
      </c>
      <c r="G8" s="36">
        <v>16</v>
      </c>
      <c r="H8" s="36">
        <v>18</v>
      </c>
      <c r="I8" s="36">
        <v>12</v>
      </c>
      <c r="J8" s="18">
        <v>13</v>
      </c>
      <c r="K8" s="18">
        <v>20</v>
      </c>
      <c r="L8" s="18">
        <v>17</v>
      </c>
      <c r="M8" s="18">
        <v>17</v>
      </c>
      <c r="N8" s="18">
        <v>20</v>
      </c>
      <c r="O8" s="18">
        <v>21</v>
      </c>
      <c r="P8" s="18">
        <v>24</v>
      </c>
      <c r="Q8" s="18">
        <v>23</v>
      </c>
      <c r="R8" s="18">
        <v>20</v>
      </c>
      <c r="S8" s="15"/>
    </row>
    <row r="9" spans="1:19">
      <c r="A9" s="162" t="s">
        <v>196</v>
      </c>
      <c r="B9" s="36">
        <v>229</v>
      </c>
      <c r="C9" s="36">
        <v>223</v>
      </c>
      <c r="D9" s="36">
        <v>211</v>
      </c>
      <c r="E9" s="36">
        <v>192</v>
      </c>
      <c r="F9" s="36">
        <v>174</v>
      </c>
      <c r="G9" s="36">
        <v>152</v>
      </c>
      <c r="H9" s="36">
        <v>135</v>
      </c>
      <c r="I9" s="36">
        <v>118</v>
      </c>
      <c r="J9" s="18">
        <v>98</v>
      </c>
      <c r="K9" s="18">
        <v>79</v>
      </c>
      <c r="L9" s="18">
        <v>64</v>
      </c>
      <c r="M9" s="18">
        <v>26</v>
      </c>
      <c r="N9" s="18">
        <v>7</v>
      </c>
      <c r="O9" s="192" t="s">
        <v>6</v>
      </c>
      <c r="P9" s="192" t="s">
        <v>6</v>
      </c>
      <c r="Q9" s="192" t="s">
        <v>6</v>
      </c>
      <c r="R9" s="192" t="s">
        <v>6</v>
      </c>
      <c r="S9" s="17"/>
    </row>
    <row r="10" spans="1:19">
      <c r="A10" s="162" t="s">
        <v>194</v>
      </c>
      <c r="B10" s="36">
        <v>9971</v>
      </c>
      <c r="C10" s="36">
        <v>10009</v>
      </c>
      <c r="D10" s="36">
        <v>11339</v>
      </c>
      <c r="E10" s="36">
        <v>11652</v>
      </c>
      <c r="F10" s="36">
        <v>11909</v>
      </c>
      <c r="G10" s="36">
        <v>12456</v>
      </c>
      <c r="H10" s="36">
        <v>12927</v>
      </c>
      <c r="I10" s="36">
        <v>13566</v>
      </c>
      <c r="J10" s="18">
        <v>14322</v>
      </c>
      <c r="K10" s="18">
        <v>15015</v>
      </c>
      <c r="L10" s="18">
        <v>13694</v>
      </c>
      <c r="M10" s="18">
        <v>14111</v>
      </c>
      <c r="N10" s="18">
        <v>14517</v>
      </c>
      <c r="O10" s="18">
        <v>15036</v>
      </c>
      <c r="P10" s="18">
        <v>15487</v>
      </c>
      <c r="Q10" s="18">
        <v>15906</v>
      </c>
      <c r="R10" s="18">
        <v>13894</v>
      </c>
      <c r="S10" s="15"/>
    </row>
    <row r="11" spans="1:19">
      <c r="A11" s="162" t="s">
        <v>193</v>
      </c>
      <c r="B11" s="36">
        <v>6267</v>
      </c>
      <c r="C11" s="36">
        <v>6081</v>
      </c>
      <c r="D11" s="36">
        <v>6587</v>
      </c>
      <c r="E11" s="36">
        <v>6685</v>
      </c>
      <c r="F11" s="36">
        <v>6911</v>
      </c>
      <c r="G11" s="36">
        <v>7536</v>
      </c>
      <c r="H11" s="36">
        <v>7956</v>
      </c>
      <c r="I11" s="36">
        <v>8175</v>
      </c>
      <c r="J11" s="18">
        <v>8289</v>
      </c>
      <c r="K11" s="18">
        <v>8083</v>
      </c>
      <c r="L11" s="18">
        <v>7101</v>
      </c>
      <c r="M11" s="18">
        <v>7236</v>
      </c>
      <c r="N11" s="18">
        <v>7315</v>
      </c>
      <c r="O11" s="18">
        <v>7421</v>
      </c>
      <c r="P11" s="18">
        <v>7436</v>
      </c>
      <c r="Q11" s="18">
        <v>7454</v>
      </c>
      <c r="R11" s="18">
        <v>5932</v>
      </c>
      <c r="S11" s="15"/>
    </row>
    <row r="12" spans="1:19">
      <c r="A12" s="162" t="s">
        <v>192</v>
      </c>
      <c r="B12" s="36">
        <v>6994</v>
      </c>
      <c r="C12" s="36">
        <v>6888</v>
      </c>
      <c r="D12" s="36">
        <v>6554</v>
      </c>
      <c r="E12" s="36">
        <v>6408</v>
      </c>
      <c r="F12" s="36">
        <v>6205</v>
      </c>
      <c r="G12" s="36">
        <v>5818</v>
      </c>
      <c r="H12" s="36">
        <v>5597</v>
      </c>
      <c r="I12" s="36">
        <v>5580</v>
      </c>
      <c r="J12" s="18">
        <v>5636</v>
      </c>
      <c r="K12" s="18">
        <v>5657</v>
      </c>
      <c r="L12" s="18">
        <v>5349</v>
      </c>
      <c r="M12" s="18">
        <v>5071</v>
      </c>
      <c r="N12" s="18">
        <v>5008</v>
      </c>
      <c r="O12" s="18">
        <v>4908</v>
      </c>
      <c r="P12" s="18">
        <v>4850</v>
      </c>
      <c r="Q12" s="18">
        <v>4792</v>
      </c>
      <c r="R12" s="18">
        <v>4630</v>
      </c>
      <c r="S12" s="15"/>
    </row>
    <row r="13" spans="1:19" s="21" customFormat="1" ht="20.399999999999999">
      <c r="A13" s="161" t="s">
        <v>174</v>
      </c>
      <c r="B13" s="20">
        <v>7105</v>
      </c>
      <c r="C13" s="20">
        <v>6848</v>
      </c>
      <c r="D13" s="20">
        <v>6669</v>
      </c>
      <c r="E13" s="20">
        <v>6521</v>
      </c>
      <c r="F13" s="20">
        <v>6386</v>
      </c>
      <c r="G13" s="20">
        <v>6371</v>
      </c>
      <c r="H13" s="20">
        <v>6350</v>
      </c>
      <c r="I13" s="20">
        <v>6359</v>
      </c>
      <c r="J13" s="25">
        <v>6362</v>
      </c>
      <c r="K13" s="25">
        <v>6293</v>
      </c>
      <c r="L13" s="25">
        <v>6232</v>
      </c>
      <c r="M13" s="25">
        <v>6158</v>
      </c>
      <c r="N13" s="25">
        <v>6067</v>
      </c>
      <c r="O13" s="25">
        <v>5970</v>
      </c>
      <c r="P13" s="25">
        <v>5811</v>
      </c>
      <c r="Q13" s="25">
        <v>5667</v>
      </c>
      <c r="R13" s="25">
        <v>5386</v>
      </c>
      <c r="S13" s="22"/>
    </row>
    <row r="14" spans="1:19" s="198" customFormat="1" ht="21.6" customHeight="1">
      <c r="A14" s="193" t="s">
        <v>378</v>
      </c>
      <c r="B14" s="194">
        <v>3462</v>
      </c>
      <c r="C14" s="194">
        <v>793</v>
      </c>
      <c r="D14" s="195" t="s">
        <v>6</v>
      </c>
      <c r="E14" s="195" t="s">
        <v>6</v>
      </c>
      <c r="F14" s="195" t="s">
        <v>6</v>
      </c>
      <c r="G14" s="195" t="s">
        <v>6</v>
      </c>
      <c r="H14" s="195" t="s">
        <v>6</v>
      </c>
      <c r="I14" s="195" t="s">
        <v>6</v>
      </c>
      <c r="J14" s="195" t="s">
        <v>6</v>
      </c>
      <c r="K14" s="195" t="s">
        <v>6</v>
      </c>
      <c r="L14" s="195" t="s">
        <v>6</v>
      </c>
      <c r="M14" s="195" t="s">
        <v>6</v>
      </c>
      <c r="N14" s="195" t="s">
        <v>6</v>
      </c>
      <c r="O14" s="195" t="s">
        <v>6</v>
      </c>
      <c r="P14" s="195" t="s">
        <v>6</v>
      </c>
      <c r="Q14" s="195" t="s">
        <v>6</v>
      </c>
      <c r="R14" s="195" t="s">
        <v>6</v>
      </c>
      <c r="S14" s="196"/>
    </row>
    <row r="15" spans="1:19" ht="23.25" customHeight="1">
      <c r="A15" s="111" t="s">
        <v>1</v>
      </c>
      <c r="B15" s="20">
        <f t="shared" ref="B15:R15" si="3">SUM(B16:B23)</f>
        <v>195993</v>
      </c>
      <c r="C15" s="20">
        <f t="shared" ref="C15" si="4">SUM(C16:C23)</f>
        <v>187914</v>
      </c>
      <c r="D15" s="20">
        <f t="shared" si="3"/>
        <v>183259</v>
      </c>
      <c r="E15" s="20">
        <f t="shared" si="3"/>
        <v>174000</v>
      </c>
      <c r="F15" s="20">
        <f t="shared" ref="F15" si="5">SUM(F16:F23)</f>
        <v>166294</v>
      </c>
      <c r="G15" s="20">
        <f t="shared" si="3"/>
        <v>160452</v>
      </c>
      <c r="H15" s="20">
        <f t="shared" ref="H15:J15" si="6">SUM(H16:H23)</f>
        <v>155918</v>
      </c>
      <c r="I15" s="20">
        <f t="shared" si="6"/>
        <v>150019</v>
      </c>
      <c r="J15" s="20">
        <f t="shared" si="6"/>
        <v>147052</v>
      </c>
      <c r="K15" s="20">
        <f t="shared" si="3"/>
        <v>144968</v>
      </c>
      <c r="L15" s="20">
        <f t="shared" si="3"/>
        <v>138452</v>
      </c>
      <c r="M15" s="20">
        <f t="shared" si="3"/>
        <v>128192</v>
      </c>
      <c r="N15" s="20">
        <f t="shared" si="3"/>
        <v>119850</v>
      </c>
      <c r="O15" s="20">
        <f t="shared" si="3"/>
        <v>18666</v>
      </c>
      <c r="P15" s="20">
        <f t="shared" si="3"/>
        <v>18030</v>
      </c>
      <c r="Q15" s="20">
        <f t="shared" si="3"/>
        <v>17612</v>
      </c>
      <c r="R15" s="20">
        <f t="shared" si="3"/>
        <v>17114</v>
      </c>
      <c r="S15" s="19"/>
    </row>
    <row r="16" spans="1:19">
      <c r="A16" s="164" t="s">
        <v>188</v>
      </c>
      <c r="B16" s="36">
        <v>6855</v>
      </c>
      <c r="C16" s="36">
        <v>6536</v>
      </c>
      <c r="D16" s="36">
        <v>8419</v>
      </c>
      <c r="E16" s="36">
        <v>8151</v>
      </c>
      <c r="F16" s="36">
        <v>7917</v>
      </c>
      <c r="G16" s="36">
        <v>7729</v>
      </c>
      <c r="H16" s="36">
        <v>7487</v>
      </c>
      <c r="I16" s="36">
        <v>7215</v>
      </c>
      <c r="J16" s="18">
        <v>6980</v>
      </c>
      <c r="K16" s="18">
        <v>6740</v>
      </c>
      <c r="L16" s="18">
        <v>6524</v>
      </c>
      <c r="M16" s="18">
        <v>6345</v>
      </c>
      <c r="N16" s="18">
        <v>6152</v>
      </c>
      <c r="O16" s="18">
        <v>5932</v>
      </c>
      <c r="P16" s="18">
        <v>5734</v>
      </c>
      <c r="Q16" s="18">
        <v>5559</v>
      </c>
      <c r="R16" s="18">
        <v>5295</v>
      </c>
      <c r="S16" s="15"/>
    </row>
    <row r="17" spans="1:19">
      <c r="A17" s="164" t="s">
        <v>189</v>
      </c>
      <c r="B17" s="36">
        <v>1847</v>
      </c>
      <c r="C17" s="36">
        <v>1822</v>
      </c>
      <c r="D17" s="36">
        <v>2289</v>
      </c>
      <c r="E17" s="36">
        <v>2278</v>
      </c>
      <c r="F17" s="36">
        <v>2288</v>
      </c>
      <c r="G17" s="36">
        <v>2307</v>
      </c>
      <c r="H17" s="36">
        <v>2278</v>
      </c>
      <c r="I17" s="36">
        <v>2312</v>
      </c>
      <c r="J17" s="18">
        <v>2335</v>
      </c>
      <c r="K17" s="18">
        <v>2284</v>
      </c>
      <c r="L17" s="18">
        <v>2193</v>
      </c>
      <c r="M17" s="18">
        <v>2180</v>
      </c>
      <c r="N17" s="18">
        <v>2108</v>
      </c>
      <c r="O17" s="18">
        <v>2039</v>
      </c>
      <c r="P17" s="18">
        <v>1800</v>
      </c>
      <c r="Q17" s="18">
        <v>1722</v>
      </c>
      <c r="R17" s="18">
        <v>1789</v>
      </c>
      <c r="S17" s="15"/>
    </row>
    <row r="18" spans="1:19">
      <c r="A18" s="164" t="s">
        <v>190</v>
      </c>
      <c r="B18" s="36">
        <v>597</v>
      </c>
      <c r="C18" s="36">
        <v>540</v>
      </c>
      <c r="D18" s="36">
        <v>811</v>
      </c>
      <c r="E18" s="36">
        <v>763</v>
      </c>
      <c r="F18" s="36">
        <v>712</v>
      </c>
      <c r="G18" s="36">
        <v>697</v>
      </c>
      <c r="H18" s="36">
        <v>683</v>
      </c>
      <c r="I18" s="36">
        <v>655</v>
      </c>
      <c r="J18" s="18">
        <v>633</v>
      </c>
      <c r="K18" s="18">
        <v>615</v>
      </c>
      <c r="L18" s="18">
        <v>594</v>
      </c>
      <c r="M18" s="18">
        <v>584</v>
      </c>
      <c r="N18" s="18">
        <v>556</v>
      </c>
      <c r="O18" s="18">
        <v>540</v>
      </c>
      <c r="P18" s="18">
        <v>521</v>
      </c>
      <c r="Q18" s="18">
        <v>500</v>
      </c>
      <c r="R18" s="18">
        <v>475</v>
      </c>
      <c r="S18" s="15"/>
    </row>
    <row r="19" spans="1:19">
      <c r="A19" s="164" t="s">
        <v>187</v>
      </c>
      <c r="B19" s="36">
        <v>4924</v>
      </c>
      <c r="C19" s="36">
        <v>4772</v>
      </c>
      <c r="D19" s="36">
        <v>5907</v>
      </c>
      <c r="E19" s="36">
        <v>5889</v>
      </c>
      <c r="F19" s="36">
        <v>5869</v>
      </c>
      <c r="G19" s="36">
        <v>5853</v>
      </c>
      <c r="H19" s="36">
        <v>5880</v>
      </c>
      <c r="I19" s="36">
        <v>5894</v>
      </c>
      <c r="J19" s="18">
        <v>5860</v>
      </c>
      <c r="K19" s="18">
        <v>5785</v>
      </c>
      <c r="L19" s="18">
        <v>5726</v>
      </c>
      <c r="M19" s="18">
        <v>5669</v>
      </c>
      <c r="N19" s="18">
        <v>5612</v>
      </c>
      <c r="O19" s="18">
        <v>5500</v>
      </c>
      <c r="P19" s="18">
        <v>5385</v>
      </c>
      <c r="Q19" s="18">
        <v>5321</v>
      </c>
      <c r="R19" s="18">
        <v>5169</v>
      </c>
      <c r="S19" s="15"/>
    </row>
    <row r="20" spans="1:19">
      <c r="A20" s="164" t="s">
        <v>191</v>
      </c>
      <c r="B20" s="36">
        <v>3867</v>
      </c>
      <c r="C20" s="36">
        <v>3615</v>
      </c>
      <c r="D20" s="36">
        <v>4503</v>
      </c>
      <c r="E20" s="36">
        <v>4326</v>
      </c>
      <c r="F20" s="36">
        <v>4115</v>
      </c>
      <c r="G20" s="36">
        <v>3930</v>
      </c>
      <c r="H20" s="36">
        <v>3744</v>
      </c>
      <c r="I20" s="36">
        <v>3530</v>
      </c>
      <c r="J20" s="18">
        <v>3381</v>
      </c>
      <c r="K20" s="18">
        <v>3230</v>
      </c>
      <c r="L20" s="18">
        <v>3087</v>
      </c>
      <c r="M20" s="18">
        <v>2934</v>
      </c>
      <c r="N20" s="18">
        <v>2805</v>
      </c>
      <c r="O20" s="18">
        <v>2647</v>
      </c>
      <c r="P20" s="18">
        <v>2520</v>
      </c>
      <c r="Q20" s="18">
        <v>2410</v>
      </c>
      <c r="R20" s="18">
        <v>2262</v>
      </c>
      <c r="S20" s="15"/>
    </row>
    <row r="21" spans="1:19">
      <c r="A21" s="162" t="s">
        <v>172</v>
      </c>
      <c r="B21" s="36">
        <v>0</v>
      </c>
      <c r="C21" s="36">
        <v>1</v>
      </c>
      <c r="D21" s="36">
        <v>1</v>
      </c>
      <c r="E21" s="36">
        <v>1</v>
      </c>
      <c r="F21" s="36">
        <v>1</v>
      </c>
      <c r="G21" s="36">
        <v>1</v>
      </c>
      <c r="H21" s="36">
        <v>1</v>
      </c>
      <c r="I21" s="36">
        <v>1</v>
      </c>
      <c r="J21" s="18">
        <v>1</v>
      </c>
      <c r="K21" s="18">
        <v>1</v>
      </c>
      <c r="L21" s="18">
        <v>1</v>
      </c>
      <c r="M21" s="18">
        <v>1</v>
      </c>
      <c r="N21" s="18">
        <v>1</v>
      </c>
      <c r="O21" s="18">
        <v>1</v>
      </c>
      <c r="P21" s="18">
        <v>0</v>
      </c>
      <c r="Q21" s="18">
        <v>0</v>
      </c>
      <c r="R21" s="18">
        <v>0</v>
      </c>
      <c r="S21" s="15"/>
    </row>
    <row r="22" spans="1:19">
      <c r="A22" s="162" t="s">
        <v>173</v>
      </c>
      <c r="B22" s="36">
        <v>176471</v>
      </c>
      <c r="C22" s="36">
        <v>169170</v>
      </c>
      <c r="D22" s="36">
        <v>159703</v>
      </c>
      <c r="E22" s="36">
        <v>150941</v>
      </c>
      <c r="F22" s="36">
        <v>143701</v>
      </c>
      <c r="G22" s="36">
        <v>138223</v>
      </c>
      <c r="H22" s="36">
        <v>134114</v>
      </c>
      <c r="I22" s="36">
        <v>128646</v>
      </c>
      <c r="J22" s="18">
        <v>126034</v>
      </c>
      <c r="K22" s="18">
        <v>124419</v>
      </c>
      <c r="L22" s="18">
        <v>118426</v>
      </c>
      <c r="M22" s="18">
        <v>108559</v>
      </c>
      <c r="N22" s="18">
        <v>100630</v>
      </c>
      <c r="O22" s="192" t="s">
        <v>6</v>
      </c>
      <c r="P22" s="192" t="s">
        <v>6</v>
      </c>
      <c r="Q22" s="192" t="s">
        <v>6</v>
      </c>
      <c r="R22" s="192" t="s">
        <v>6</v>
      </c>
      <c r="S22" s="17"/>
    </row>
    <row r="23" spans="1:19">
      <c r="A23" s="165" t="s">
        <v>169</v>
      </c>
      <c r="B23" s="35">
        <v>1432</v>
      </c>
      <c r="C23" s="35">
        <v>1458</v>
      </c>
      <c r="D23" s="35">
        <v>1626</v>
      </c>
      <c r="E23" s="35">
        <v>1651</v>
      </c>
      <c r="F23" s="35">
        <v>1691</v>
      </c>
      <c r="G23" s="35">
        <v>1712</v>
      </c>
      <c r="H23" s="35">
        <v>1731</v>
      </c>
      <c r="I23" s="35">
        <v>1766</v>
      </c>
      <c r="J23" s="16">
        <v>1828</v>
      </c>
      <c r="K23" s="16">
        <v>1894</v>
      </c>
      <c r="L23" s="16">
        <v>1901</v>
      </c>
      <c r="M23" s="16">
        <v>1920</v>
      </c>
      <c r="N23" s="16">
        <v>1986</v>
      </c>
      <c r="O23" s="16">
        <v>2007</v>
      </c>
      <c r="P23" s="16">
        <v>2070</v>
      </c>
      <c r="Q23" s="16">
        <v>2100</v>
      </c>
      <c r="R23" s="16">
        <v>2124</v>
      </c>
      <c r="S23" s="15"/>
    </row>
    <row r="24" spans="1:19">
      <c r="A24" s="5"/>
      <c r="B24" s="5"/>
      <c r="C24" s="5"/>
      <c r="D24" s="5"/>
      <c r="E24" s="5"/>
      <c r="F24" s="5"/>
      <c r="G24" s="5"/>
      <c r="H24" s="5"/>
      <c r="I24" s="5"/>
      <c r="J24" s="5"/>
      <c r="K24" s="14"/>
      <c r="L24" s="13"/>
      <c r="M24" s="13"/>
      <c r="N24" s="13"/>
      <c r="O24" s="13"/>
      <c r="P24" s="13"/>
      <c r="Q24" s="13"/>
      <c r="R24" s="13"/>
      <c r="S24" s="13"/>
    </row>
    <row r="25" spans="1:19">
      <c r="A25" s="12" t="s">
        <v>5</v>
      </c>
      <c r="B25" s="12"/>
      <c r="C25" s="12"/>
      <c r="D25" s="12"/>
      <c r="E25" s="12"/>
      <c r="F25" s="12"/>
      <c r="G25" s="12"/>
      <c r="H25" s="12"/>
      <c r="I25" s="12"/>
      <c r="J25" s="12"/>
      <c r="K25" s="12"/>
      <c r="L25" s="7"/>
      <c r="O25" s="1"/>
      <c r="Q25" s="10"/>
      <c r="R25" s="10"/>
    </row>
    <row r="26" spans="1:19">
      <c r="A26" s="12" t="s">
        <v>4</v>
      </c>
      <c r="B26" s="12"/>
      <c r="C26" s="12"/>
      <c r="D26" s="12"/>
      <c r="E26" s="12"/>
      <c r="F26" s="12"/>
      <c r="G26" s="12"/>
      <c r="H26" s="12"/>
      <c r="I26" s="12"/>
      <c r="J26" s="12"/>
      <c r="K26" s="12"/>
      <c r="L26" s="7"/>
      <c r="O26" s="1"/>
      <c r="Q26" s="10"/>
      <c r="R26" s="10"/>
    </row>
    <row r="27" spans="1:19">
      <c r="A27" s="12" t="s">
        <v>3</v>
      </c>
      <c r="B27" s="12"/>
      <c r="C27" s="12"/>
      <c r="D27" s="12"/>
      <c r="E27" s="12"/>
      <c r="F27" s="12"/>
      <c r="G27" s="12"/>
      <c r="H27" s="12"/>
      <c r="I27" s="12"/>
      <c r="J27" s="12"/>
      <c r="K27" s="12"/>
      <c r="L27" s="7"/>
      <c r="O27" s="1"/>
      <c r="Q27" s="10"/>
      <c r="R27" s="10"/>
    </row>
    <row r="28" spans="1:19" s="4" customFormat="1">
      <c r="A28" s="146" t="s">
        <v>117</v>
      </c>
      <c r="B28" s="11"/>
      <c r="C28" s="11"/>
      <c r="D28" s="11"/>
      <c r="E28" s="11"/>
      <c r="F28" s="11"/>
      <c r="G28" s="11"/>
      <c r="H28" s="11"/>
      <c r="I28" s="11"/>
      <c r="J28" s="11"/>
      <c r="K28" s="11"/>
      <c r="L28" s="7"/>
      <c r="M28" s="1"/>
      <c r="N28" s="2"/>
      <c r="O28" s="1"/>
      <c r="P28" s="2"/>
      <c r="Q28" s="10"/>
    </row>
    <row r="29" spans="1:19" s="4" customFormat="1">
      <c r="A29" s="146" t="s">
        <v>118</v>
      </c>
      <c r="B29" s="6"/>
      <c r="C29" s="6"/>
      <c r="D29" s="6"/>
      <c r="E29" s="6"/>
      <c r="F29" s="6"/>
      <c r="G29" s="6"/>
      <c r="H29" s="6"/>
      <c r="I29" s="6"/>
      <c r="J29" s="6"/>
      <c r="K29" s="6"/>
      <c r="L29" s="7"/>
      <c r="N29" s="9"/>
      <c r="P29" s="9"/>
    </row>
    <row r="30" spans="1:19" s="4" customFormat="1">
      <c r="A30" s="146" t="s">
        <v>385</v>
      </c>
      <c r="B30" s="6"/>
      <c r="C30" s="6"/>
      <c r="D30" s="6"/>
      <c r="E30" s="6"/>
      <c r="F30" s="6"/>
      <c r="G30" s="6"/>
      <c r="H30" s="6"/>
      <c r="I30" s="6"/>
      <c r="J30" s="6"/>
      <c r="K30" s="6"/>
      <c r="L30" s="7"/>
      <c r="N30" s="9"/>
      <c r="P30" s="9"/>
    </row>
    <row r="31" spans="1:19" s="3" customFormat="1">
      <c r="A31" s="11" t="s">
        <v>119</v>
      </c>
      <c r="B31" s="6"/>
      <c r="C31" s="6"/>
      <c r="D31" s="6"/>
      <c r="E31" s="6"/>
      <c r="F31" s="6"/>
      <c r="G31" s="6"/>
      <c r="H31" s="6"/>
      <c r="I31" s="6"/>
      <c r="J31" s="6"/>
      <c r="K31" s="6"/>
      <c r="L31" s="7"/>
      <c r="M31" s="4"/>
      <c r="N31" s="9"/>
      <c r="O31" s="4"/>
      <c r="P31" s="9"/>
      <c r="Q31" s="4"/>
    </row>
    <row r="32" spans="1:19" s="3" customFormat="1">
      <c r="A32" s="6" t="s">
        <v>120</v>
      </c>
      <c r="B32" s="6"/>
      <c r="C32" s="6"/>
      <c r="D32" s="6"/>
      <c r="E32" s="6"/>
      <c r="F32" s="6"/>
      <c r="G32" s="6"/>
      <c r="H32" s="6"/>
      <c r="I32" s="6"/>
      <c r="J32" s="6"/>
      <c r="K32" s="6"/>
      <c r="L32" s="7"/>
      <c r="M32" s="4"/>
      <c r="N32" s="9"/>
      <c r="O32" s="4"/>
      <c r="P32" s="9"/>
      <c r="Q32" s="4"/>
    </row>
    <row r="33" spans="1:18" s="7" customFormat="1">
      <c r="A33" s="6" t="s">
        <v>128</v>
      </c>
      <c r="B33" s="8"/>
      <c r="C33" s="8"/>
      <c r="D33" s="8"/>
      <c r="E33" s="8"/>
      <c r="F33" s="8"/>
      <c r="G33" s="8"/>
      <c r="H33" s="8"/>
      <c r="I33" s="8"/>
      <c r="J33" s="8"/>
      <c r="K33" s="8"/>
      <c r="M33" s="3"/>
      <c r="N33" s="2"/>
      <c r="O33" s="3"/>
      <c r="P33" s="2"/>
      <c r="Q33" s="3"/>
      <c r="R33" s="3"/>
    </row>
    <row r="34" spans="1:18" s="7" customFormat="1">
      <c r="A34" s="233" t="s">
        <v>355</v>
      </c>
      <c r="B34" s="6"/>
      <c r="C34" s="6"/>
      <c r="D34" s="6"/>
      <c r="E34" s="6"/>
      <c r="F34" s="6"/>
      <c r="G34" s="6"/>
      <c r="H34" s="6"/>
      <c r="I34" s="6"/>
      <c r="J34" s="6"/>
      <c r="K34" s="6"/>
      <c r="M34" s="3"/>
      <c r="N34" s="2"/>
      <c r="O34" s="3"/>
      <c r="P34" s="2"/>
      <c r="Q34" s="3"/>
      <c r="R34" s="3"/>
    </row>
    <row r="35" spans="1:18" s="7" customFormat="1">
      <c r="A35" s="8" t="s">
        <v>356</v>
      </c>
      <c r="B35" s="6"/>
      <c r="C35" s="6"/>
      <c r="D35" s="6"/>
      <c r="E35" s="6"/>
      <c r="F35" s="6"/>
      <c r="G35" s="6"/>
      <c r="H35" s="6"/>
      <c r="I35" s="6"/>
      <c r="J35" s="6"/>
      <c r="K35" s="6"/>
      <c r="M35" s="3"/>
      <c r="N35" s="2"/>
      <c r="O35" s="3"/>
      <c r="P35" s="2"/>
      <c r="Q35" s="3"/>
      <c r="R35" s="3"/>
    </row>
    <row r="36" spans="1:18" s="3" customFormat="1">
      <c r="A36" s="6" t="s">
        <v>379</v>
      </c>
      <c r="B36" s="6"/>
      <c r="C36" s="6"/>
      <c r="D36" s="6"/>
      <c r="E36" s="6"/>
      <c r="F36" s="6"/>
      <c r="G36" s="6"/>
      <c r="H36" s="6"/>
      <c r="I36" s="6"/>
      <c r="J36" s="6"/>
      <c r="L36" s="5"/>
      <c r="N36" s="2"/>
      <c r="P36" s="2"/>
    </row>
    <row r="37" spans="1:18" s="3" customFormat="1">
      <c r="A37" s="6" t="s">
        <v>380</v>
      </c>
      <c r="B37" s="4"/>
      <c r="C37" s="4"/>
      <c r="D37" s="4"/>
      <c r="E37" s="4"/>
      <c r="F37" s="4"/>
      <c r="G37" s="4"/>
      <c r="H37" s="4"/>
      <c r="I37" s="4"/>
      <c r="J37" s="4"/>
      <c r="K37" s="4"/>
      <c r="L37" s="4"/>
      <c r="N37" s="2"/>
      <c r="P37" s="2"/>
    </row>
    <row r="39" spans="1:18">
      <c r="A39" s="1"/>
    </row>
    <row r="40" spans="1:18">
      <c r="A40" s="1"/>
    </row>
  </sheetData>
  <pageMargins left="0.5" right="0.43" top="1" bottom="1" header="0.5" footer="0.5"/>
  <pageSetup firstPageNumber="2" orientation="portrait" useFirstPageNumber="1" horizontalDpi="4294967292" verticalDpi="300" r:id="rId1"/>
  <headerFooter alignWithMargins="0">
    <oddFooter>&amp;C3 of 31</oddFooter>
  </headerFooter>
  <ignoredErrors>
    <ignoredError sqref="J15 F15 C15:E15 G15" formula="1"/>
    <ignoredError sqref="J6" formula="1" formulaRange="1"/>
    <ignoredError sqref="B6:I6 K6:N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showGridLines="0" zoomScaleNormal="100" workbookViewId="0">
      <pane xSplit="1" ySplit="7" topLeftCell="B8" activePane="bottomRight" state="frozen"/>
      <selection activeCell="D1" sqref="D1"/>
      <selection pane="topRight" activeCell="D1" sqref="D1"/>
      <selection pane="bottomLeft" activeCell="D1" sqref="D1"/>
      <selection pane="bottomRight" activeCell="M1" sqref="M1"/>
    </sheetView>
  </sheetViews>
  <sheetFormatPr defaultColWidth="11.77734375" defaultRowHeight="10.199999999999999"/>
  <cols>
    <col min="1" max="1" width="30.109375" style="73" customWidth="1"/>
    <col min="2" max="2" width="7.77734375" style="72" customWidth="1"/>
    <col min="3" max="3" width="7.33203125" style="72" customWidth="1"/>
    <col min="4" max="4" width="6.77734375" style="72" customWidth="1"/>
    <col min="5" max="5" width="8" style="72" customWidth="1"/>
    <col min="6" max="6" width="7" style="72" customWidth="1"/>
    <col min="7" max="7" width="9.33203125" style="72" customWidth="1"/>
    <col min="8" max="8" width="8.109375" style="72" customWidth="1"/>
    <col min="9" max="9" width="7" style="72" customWidth="1"/>
    <col min="10" max="10" width="8.109375" style="72" customWidth="1"/>
    <col min="11" max="11" width="7" style="72" customWidth="1"/>
    <col min="12" max="16384" width="11.77734375" style="72"/>
  </cols>
  <sheetData>
    <row r="1" spans="1:12" ht="11.25" customHeight="1">
      <c r="A1" s="151" t="s">
        <v>49</v>
      </c>
      <c r="B1" s="151"/>
      <c r="C1" s="151"/>
      <c r="D1" s="151"/>
      <c r="E1" s="151"/>
      <c r="F1" s="151"/>
      <c r="G1" s="151"/>
      <c r="H1" s="151"/>
      <c r="I1" s="151"/>
      <c r="J1" s="151"/>
      <c r="K1" s="151"/>
    </row>
    <row r="2" spans="1:12" ht="13.5" customHeight="1">
      <c r="A2" s="151" t="s">
        <v>48</v>
      </c>
      <c r="B2" s="151"/>
      <c r="C2" s="151"/>
      <c r="D2" s="151"/>
      <c r="E2" s="151"/>
      <c r="F2" s="151"/>
      <c r="G2" s="151"/>
      <c r="H2" s="151"/>
      <c r="I2" s="151"/>
      <c r="J2" s="151"/>
      <c r="K2" s="151"/>
    </row>
    <row r="3" spans="1:12" ht="11.1" customHeight="1">
      <c r="A3" s="151" t="s">
        <v>47</v>
      </c>
      <c r="B3" s="151"/>
      <c r="C3" s="151"/>
      <c r="D3" s="151"/>
      <c r="E3" s="151"/>
      <c r="F3" s="151"/>
      <c r="G3" s="151"/>
      <c r="H3" s="151"/>
      <c r="I3" s="151"/>
      <c r="J3" s="151"/>
      <c r="K3" s="151"/>
    </row>
    <row r="4" spans="1:12" ht="11.1" customHeight="1">
      <c r="A4" s="152">
        <v>43100</v>
      </c>
      <c r="B4" s="152"/>
      <c r="C4" s="152"/>
      <c r="D4" s="152"/>
      <c r="E4" s="152"/>
      <c r="F4" s="152"/>
      <c r="G4" s="152"/>
      <c r="H4" s="152"/>
      <c r="I4" s="152"/>
      <c r="J4" s="152"/>
      <c r="K4" s="152"/>
    </row>
    <row r="5" spans="1:12" ht="11.1" customHeight="1"/>
    <row r="6" spans="1:12" s="91" customFormat="1" ht="22.5" customHeight="1">
      <c r="A6" s="108" t="s">
        <v>46</v>
      </c>
      <c r="B6" s="92" t="s">
        <v>45</v>
      </c>
      <c r="C6" s="92" t="s">
        <v>44</v>
      </c>
      <c r="D6" s="92" t="s">
        <v>104</v>
      </c>
      <c r="E6" s="92" t="s">
        <v>105</v>
      </c>
      <c r="F6" s="92" t="s">
        <v>43</v>
      </c>
      <c r="G6" s="92" t="s">
        <v>42</v>
      </c>
      <c r="H6" s="92" t="s">
        <v>106</v>
      </c>
      <c r="I6" s="92" t="s">
        <v>107</v>
      </c>
      <c r="J6" s="92" t="s">
        <v>41</v>
      </c>
      <c r="K6" s="92" t="s">
        <v>40</v>
      </c>
    </row>
    <row r="7" spans="1:12" s="1" customFormat="1" ht="11.1" customHeight="1">
      <c r="A7" s="59" t="s">
        <v>18</v>
      </c>
      <c r="B7" s="90">
        <f>SUM(B8+B9+B10+B12+B20+B37+B41+B53)</f>
        <v>609306</v>
      </c>
      <c r="C7" s="179">
        <f t="shared" ref="C7:K7" si="0">SUM(C8+C9+C10+C12+C20+C37+C41+C53)</f>
        <v>7998</v>
      </c>
      <c r="D7" s="179">
        <f t="shared" si="0"/>
        <v>43001</v>
      </c>
      <c r="E7" s="179">
        <f t="shared" si="0"/>
        <v>101508</v>
      </c>
      <c r="F7" s="179">
        <f t="shared" si="0"/>
        <v>83042</v>
      </c>
      <c r="G7" s="179">
        <f t="shared" si="0"/>
        <v>66705</v>
      </c>
      <c r="H7" s="179">
        <f t="shared" si="0"/>
        <v>94087</v>
      </c>
      <c r="I7" s="179">
        <f t="shared" si="0"/>
        <v>79378</v>
      </c>
      <c r="J7" s="179">
        <f t="shared" si="0"/>
        <v>90468</v>
      </c>
      <c r="K7" s="179">
        <f t="shared" si="0"/>
        <v>43119</v>
      </c>
      <c r="L7" s="10"/>
    </row>
    <row r="8" spans="1:12" s="1" customFormat="1" ht="11.1" customHeight="1">
      <c r="A8" s="59" t="s">
        <v>54</v>
      </c>
      <c r="B8" s="82">
        <f t="shared" ref="B8:B9" si="1">SUM(C8:K8)</f>
        <v>149121</v>
      </c>
      <c r="C8" s="81">
        <v>1546</v>
      </c>
      <c r="D8" s="81">
        <v>10207</v>
      </c>
      <c r="E8" s="81">
        <v>25781</v>
      </c>
      <c r="F8" s="81">
        <v>18942</v>
      </c>
      <c r="G8" s="81">
        <v>15231</v>
      </c>
      <c r="H8" s="81">
        <v>23913</v>
      </c>
      <c r="I8" s="81">
        <v>19860</v>
      </c>
      <c r="J8" s="81">
        <v>22380</v>
      </c>
      <c r="K8" s="81">
        <v>11261</v>
      </c>
      <c r="L8" s="10"/>
    </row>
    <row r="9" spans="1:12" s="1" customFormat="1" ht="11.1" customHeight="1">
      <c r="A9" s="59" t="s">
        <v>39</v>
      </c>
      <c r="B9" s="82">
        <f t="shared" si="1"/>
        <v>153</v>
      </c>
      <c r="C9" s="81">
        <v>1</v>
      </c>
      <c r="D9" s="81">
        <v>20</v>
      </c>
      <c r="E9" s="81">
        <v>46</v>
      </c>
      <c r="F9" s="81">
        <v>44</v>
      </c>
      <c r="G9" s="81">
        <v>13</v>
      </c>
      <c r="H9" s="81">
        <v>11</v>
      </c>
      <c r="I9" s="81">
        <v>10</v>
      </c>
      <c r="J9" s="81">
        <v>8</v>
      </c>
      <c r="K9" s="81">
        <v>0</v>
      </c>
    </row>
    <row r="10" spans="1:12" s="1" customFormat="1" ht="11.1" customHeight="1">
      <c r="A10" s="59" t="s">
        <v>38</v>
      </c>
      <c r="B10" s="82">
        <f>SUM(C10:K10)</f>
        <v>6097</v>
      </c>
      <c r="C10" s="81">
        <v>58</v>
      </c>
      <c r="D10" s="81">
        <v>548</v>
      </c>
      <c r="E10" s="81">
        <v>1041</v>
      </c>
      <c r="F10" s="81">
        <v>1398</v>
      </c>
      <c r="G10" s="81">
        <v>658</v>
      </c>
      <c r="H10" s="81">
        <v>924</v>
      </c>
      <c r="I10" s="81">
        <v>700</v>
      </c>
      <c r="J10" s="81">
        <v>742</v>
      </c>
      <c r="K10" s="81">
        <v>28</v>
      </c>
    </row>
    <row r="11" spans="1:12" s="21" customFormat="1" ht="11.1" customHeight="1">
      <c r="A11" s="100" t="s">
        <v>37</v>
      </c>
      <c r="B11" s="82"/>
      <c r="C11" s="82"/>
      <c r="D11" s="82"/>
      <c r="E11" s="82"/>
      <c r="F11" s="82"/>
      <c r="G11" s="82"/>
      <c r="H11" s="82"/>
      <c r="I11" s="82"/>
      <c r="J11" s="82"/>
      <c r="K11" s="82"/>
      <c r="L11" s="80"/>
    </row>
    <row r="12" spans="1:12" s="1" customFormat="1" ht="11.1" customHeight="1">
      <c r="A12" s="166" t="s">
        <v>197</v>
      </c>
      <c r="B12" s="82">
        <f t="shared" ref="B12:K12" si="2">SUM(B13:B19)</f>
        <v>162455</v>
      </c>
      <c r="C12" s="82">
        <f t="shared" si="2"/>
        <v>2511</v>
      </c>
      <c r="D12" s="82">
        <f t="shared" si="2"/>
        <v>13265</v>
      </c>
      <c r="E12" s="82">
        <f t="shared" si="2"/>
        <v>28598</v>
      </c>
      <c r="F12" s="82">
        <f t="shared" si="2"/>
        <v>26095</v>
      </c>
      <c r="G12" s="82">
        <f t="shared" si="2"/>
        <v>17970</v>
      </c>
      <c r="H12" s="82">
        <f t="shared" si="2"/>
        <v>21215</v>
      </c>
      <c r="I12" s="82">
        <f t="shared" si="2"/>
        <v>20851</v>
      </c>
      <c r="J12" s="82">
        <f t="shared" si="2"/>
        <v>25239</v>
      </c>
      <c r="K12" s="82">
        <f t="shared" si="2"/>
        <v>6711</v>
      </c>
      <c r="L12" s="10"/>
    </row>
    <row r="13" spans="1:12" s="1" customFormat="1" ht="11.1" customHeight="1">
      <c r="A13" s="168" t="s">
        <v>199</v>
      </c>
      <c r="B13" s="84">
        <f t="shared" ref="B13:B19" si="3">SUM(C13:K13)</f>
        <v>156173</v>
      </c>
      <c r="C13" s="83">
        <v>2450</v>
      </c>
      <c r="D13" s="83">
        <v>12831</v>
      </c>
      <c r="E13" s="83">
        <v>27507</v>
      </c>
      <c r="F13" s="83">
        <v>25211</v>
      </c>
      <c r="G13" s="83">
        <v>17183</v>
      </c>
      <c r="H13" s="83">
        <v>20499</v>
      </c>
      <c r="I13" s="83">
        <v>19883</v>
      </c>
      <c r="J13" s="83">
        <v>24129</v>
      </c>
      <c r="K13" s="83">
        <v>6480</v>
      </c>
      <c r="L13" s="10"/>
    </row>
    <row r="14" spans="1:12" s="1" customFormat="1" ht="11.1" customHeight="1">
      <c r="A14" s="168" t="s">
        <v>200</v>
      </c>
      <c r="B14" s="84">
        <f t="shared" si="3"/>
        <v>2267</v>
      </c>
      <c r="C14" s="83">
        <v>18</v>
      </c>
      <c r="D14" s="83">
        <v>121</v>
      </c>
      <c r="E14" s="83">
        <v>466</v>
      </c>
      <c r="F14" s="83">
        <v>273</v>
      </c>
      <c r="G14" s="83">
        <v>300</v>
      </c>
      <c r="H14" s="83">
        <v>281</v>
      </c>
      <c r="I14" s="83">
        <v>258</v>
      </c>
      <c r="J14" s="83">
        <v>480</v>
      </c>
      <c r="K14" s="83">
        <v>70</v>
      </c>
      <c r="L14" s="10"/>
    </row>
    <row r="15" spans="1:12" s="1" customFormat="1" ht="11.1" customHeight="1">
      <c r="A15" s="168" t="s">
        <v>201</v>
      </c>
      <c r="B15" s="84">
        <f t="shared" si="3"/>
        <v>36</v>
      </c>
      <c r="C15" s="83">
        <v>0</v>
      </c>
      <c r="D15" s="83">
        <v>4</v>
      </c>
      <c r="E15" s="83">
        <v>3</v>
      </c>
      <c r="F15" s="83">
        <v>7</v>
      </c>
      <c r="G15" s="83">
        <v>2</v>
      </c>
      <c r="H15" s="83">
        <v>3</v>
      </c>
      <c r="I15" s="83">
        <v>11</v>
      </c>
      <c r="J15" s="83">
        <v>6</v>
      </c>
      <c r="K15" s="83">
        <v>0</v>
      </c>
      <c r="L15" s="10"/>
    </row>
    <row r="16" spans="1:12" s="1" customFormat="1" ht="11.1" customHeight="1">
      <c r="A16" s="168" t="s">
        <v>202</v>
      </c>
      <c r="B16" s="84">
        <f t="shared" si="3"/>
        <v>2100</v>
      </c>
      <c r="C16" s="83">
        <v>35</v>
      </c>
      <c r="D16" s="83">
        <v>126</v>
      </c>
      <c r="E16" s="83">
        <v>346</v>
      </c>
      <c r="F16" s="83">
        <v>242</v>
      </c>
      <c r="G16" s="83">
        <v>269</v>
      </c>
      <c r="H16" s="83">
        <v>300</v>
      </c>
      <c r="I16" s="83">
        <v>257</v>
      </c>
      <c r="J16" s="83">
        <v>417</v>
      </c>
      <c r="K16" s="83">
        <v>108</v>
      </c>
      <c r="L16" s="10"/>
    </row>
    <row r="17" spans="1:12" s="1" customFormat="1" ht="21.75" customHeight="1">
      <c r="A17" s="169" t="s">
        <v>228</v>
      </c>
      <c r="B17" s="84">
        <f t="shared" si="3"/>
        <v>74</v>
      </c>
      <c r="C17" s="83">
        <v>1</v>
      </c>
      <c r="D17" s="83">
        <v>2</v>
      </c>
      <c r="E17" s="83">
        <v>14</v>
      </c>
      <c r="F17" s="83">
        <v>5</v>
      </c>
      <c r="G17" s="83">
        <v>9</v>
      </c>
      <c r="H17" s="83">
        <v>11</v>
      </c>
      <c r="I17" s="83">
        <v>7</v>
      </c>
      <c r="J17" s="83">
        <v>16</v>
      </c>
      <c r="K17" s="83">
        <v>9</v>
      </c>
      <c r="L17" s="10"/>
    </row>
    <row r="18" spans="1:12" s="1" customFormat="1" ht="11.1" customHeight="1">
      <c r="A18" s="168" t="s">
        <v>203</v>
      </c>
      <c r="B18" s="84">
        <f t="shared" si="3"/>
        <v>6</v>
      </c>
      <c r="C18" s="88">
        <v>0</v>
      </c>
      <c r="D18" s="88">
        <v>2</v>
      </c>
      <c r="E18" s="88">
        <v>0</v>
      </c>
      <c r="F18" s="88">
        <v>0</v>
      </c>
      <c r="G18" s="88">
        <v>1</v>
      </c>
      <c r="H18" s="88">
        <v>2</v>
      </c>
      <c r="I18" s="88">
        <v>0</v>
      </c>
      <c r="J18" s="88">
        <v>0</v>
      </c>
      <c r="K18" s="88">
        <v>1</v>
      </c>
      <c r="L18" s="10"/>
    </row>
    <row r="19" spans="1:12" s="46" customFormat="1" ht="12.75" customHeight="1">
      <c r="A19" s="169" t="s">
        <v>204</v>
      </c>
      <c r="B19" s="84">
        <f t="shared" si="3"/>
        <v>1799</v>
      </c>
      <c r="C19" s="88">
        <v>7</v>
      </c>
      <c r="D19" s="88">
        <v>179</v>
      </c>
      <c r="E19" s="88">
        <v>262</v>
      </c>
      <c r="F19" s="88">
        <v>357</v>
      </c>
      <c r="G19" s="88">
        <v>206</v>
      </c>
      <c r="H19" s="88">
        <v>119</v>
      </c>
      <c r="I19" s="88">
        <v>435</v>
      </c>
      <c r="J19" s="88">
        <v>191</v>
      </c>
      <c r="K19" s="88">
        <v>43</v>
      </c>
    </row>
    <row r="20" spans="1:12" s="1" customFormat="1" ht="13.5" customHeight="1">
      <c r="A20" s="172" t="s">
        <v>67</v>
      </c>
      <c r="B20" s="87">
        <f t="shared" ref="B20:K20" si="4">SUM(B21:B36)</f>
        <v>98161</v>
      </c>
      <c r="C20" s="87">
        <f t="shared" si="4"/>
        <v>1424</v>
      </c>
      <c r="D20" s="87">
        <f t="shared" si="4"/>
        <v>6294</v>
      </c>
      <c r="E20" s="87">
        <f t="shared" si="4"/>
        <v>14211</v>
      </c>
      <c r="F20" s="87">
        <f t="shared" si="4"/>
        <v>12226</v>
      </c>
      <c r="G20" s="87">
        <f t="shared" si="4"/>
        <v>9613</v>
      </c>
      <c r="H20" s="87">
        <f t="shared" si="4"/>
        <v>14081</v>
      </c>
      <c r="I20" s="87">
        <f t="shared" si="4"/>
        <v>12385</v>
      </c>
      <c r="J20" s="87">
        <f t="shared" si="4"/>
        <v>13692</v>
      </c>
      <c r="K20" s="87">
        <f t="shared" si="4"/>
        <v>14235</v>
      </c>
      <c r="L20" s="10"/>
    </row>
    <row r="21" spans="1:12" s="1" customFormat="1" ht="11.1" customHeight="1">
      <c r="A21" s="169" t="s">
        <v>205</v>
      </c>
      <c r="B21" s="84">
        <f t="shared" ref="B21:B32" si="5">SUM(C21:K21)</f>
        <v>77993</v>
      </c>
      <c r="C21" s="83">
        <v>1156</v>
      </c>
      <c r="D21" s="83">
        <v>4752</v>
      </c>
      <c r="E21" s="83">
        <v>10585</v>
      </c>
      <c r="F21" s="83">
        <v>9918</v>
      </c>
      <c r="G21" s="83">
        <v>7172</v>
      </c>
      <c r="H21" s="83">
        <v>10945</v>
      </c>
      <c r="I21" s="83">
        <v>9635</v>
      </c>
      <c r="J21" s="83">
        <v>10137</v>
      </c>
      <c r="K21" s="83">
        <v>13693</v>
      </c>
      <c r="L21" s="10"/>
    </row>
    <row r="22" spans="1:12" s="1" customFormat="1" ht="11.1" customHeight="1">
      <c r="A22" s="169" t="s">
        <v>206</v>
      </c>
      <c r="B22" s="84">
        <f t="shared" si="5"/>
        <v>1020</v>
      </c>
      <c r="C22" s="83">
        <v>26</v>
      </c>
      <c r="D22" s="83">
        <v>76</v>
      </c>
      <c r="E22" s="83">
        <v>176</v>
      </c>
      <c r="F22" s="83">
        <v>127</v>
      </c>
      <c r="G22" s="83">
        <v>158</v>
      </c>
      <c r="H22" s="83">
        <v>121</v>
      </c>
      <c r="I22" s="83">
        <v>125</v>
      </c>
      <c r="J22" s="83">
        <v>190</v>
      </c>
      <c r="K22" s="83">
        <v>21</v>
      </c>
      <c r="L22" s="10"/>
    </row>
    <row r="23" spans="1:12" s="1" customFormat="1" ht="21" customHeight="1">
      <c r="A23" s="169" t="s">
        <v>240</v>
      </c>
      <c r="B23" s="84">
        <f t="shared" si="5"/>
        <v>1872</v>
      </c>
      <c r="C23" s="83">
        <v>26</v>
      </c>
      <c r="D23" s="83">
        <v>117</v>
      </c>
      <c r="E23" s="83">
        <v>360</v>
      </c>
      <c r="F23" s="83">
        <v>261</v>
      </c>
      <c r="G23" s="83">
        <v>287</v>
      </c>
      <c r="H23" s="83">
        <v>239</v>
      </c>
      <c r="I23" s="83">
        <v>203</v>
      </c>
      <c r="J23" s="83">
        <v>346</v>
      </c>
      <c r="K23" s="83">
        <v>33</v>
      </c>
      <c r="L23" s="10"/>
    </row>
    <row r="24" spans="1:12" s="1" customFormat="1" ht="21" customHeight="1">
      <c r="A24" s="169" t="s">
        <v>220</v>
      </c>
      <c r="B24" s="84">
        <f t="shared" si="5"/>
        <v>7</v>
      </c>
      <c r="C24" s="83">
        <v>0</v>
      </c>
      <c r="D24" s="83">
        <v>1</v>
      </c>
      <c r="E24" s="83">
        <v>3</v>
      </c>
      <c r="F24" s="83">
        <v>2</v>
      </c>
      <c r="G24" s="83">
        <v>0</v>
      </c>
      <c r="H24" s="83">
        <v>0</v>
      </c>
      <c r="I24" s="83">
        <v>1</v>
      </c>
      <c r="J24" s="83">
        <v>0</v>
      </c>
      <c r="K24" s="83">
        <v>0</v>
      </c>
      <c r="L24" s="10"/>
    </row>
    <row r="25" spans="1:12" s="1" customFormat="1" ht="21" customHeight="1">
      <c r="A25" s="169" t="s">
        <v>241</v>
      </c>
      <c r="B25" s="84">
        <f t="shared" si="5"/>
        <v>794</v>
      </c>
      <c r="C25" s="83">
        <v>14</v>
      </c>
      <c r="D25" s="83">
        <v>55</v>
      </c>
      <c r="E25" s="83">
        <v>151</v>
      </c>
      <c r="F25" s="83">
        <v>101</v>
      </c>
      <c r="G25" s="83">
        <v>93</v>
      </c>
      <c r="H25" s="83">
        <v>123</v>
      </c>
      <c r="I25" s="83">
        <v>96</v>
      </c>
      <c r="J25" s="83">
        <v>111</v>
      </c>
      <c r="K25" s="83">
        <v>50</v>
      </c>
      <c r="L25" s="10"/>
    </row>
    <row r="26" spans="1:12" s="1" customFormat="1" ht="21" customHeight="1">
      <c r="A26" s="169" t="s">
        <v>222</v>
      </c>
      <c r="B26" s="84">
        <f t="shared" si="5"/>
        <v>46</v>
      </c>
      <c r="C26" s="83">
        <v>0</v>
      </c>
      <c r="D26" s="83">
        <v>2</v>
      </c>
      <c r="E26" s="83">
        <v>12</v>
      </c>
      <c r="F26" s="83">
        <v>6</v>
      </c>
      <c r="G26" s="83">
        <v>9</v>
      </c>
      <c r="H26" s="83">
        <v>7</v>
      </c>
      <c r="I26" s="83">
        <v>4</v>
      </c>
      <c r="J26" s="83">
        <v>5</v>
      </c>
      <c r="K26" s="83">
        <v>1</v>
      </c>
      <c r="L26" s="10"/>
    </row>
    <row r="27" spans="1:12" s="1" customFormat="1" ht="21" customHeight="1">
      <c r="A27" s="169" t="s">
        <v>223</v>
      </c>
      <c r="B27" s="84">
        <f t="shared" si="5"/>
        <v>7856</v>
      </c>
      <c r="C27" s="83">
        <v>119</v>
      </c>
      <c r="D27" s="83">
        <v>523</v>
      </c>
      <c r="E27" s="83">
        <v>1546</v>
      </c>
      <c r="F27" s="83">
        <v>698</v>
      </c>
      <c r="G27" s="83">
        <v>773</v>
      </c>
      <c r="H27" s="83">
        <v>1455</v>
      </c>
      <c r="I27" s="83">
        <v>1116</v>
      </c>
      <c r="J27" s="83">
        <v>1426</v>
      </c>
      <c r="K27" s="83">
        <v>200</v>
      </c>
      <c r="L27" s="10"/>
    </row>
    <row r="28" spans="1:12" s="1" customFormat="1" ht="21" customHeight="1">
      <c r="A28" s="169" t="s">
        <v>224</v>
      </c>
      <c r="B28" s="84">
        <f t="shared" si="5"/>
        <v>111</v>
      </c>
      <c r="C28" s="83">
        <v>0</v>
      </c>
      <c r="D28" s="83">
        <v>5</v>
      </c>
      <c r="E28" s="83">
        <v>15</v>
      </c>
      <c r="F28" s="83">
        <v>16</v>
      </c>
      <c r="G28" s="83">
        <v>14</v>
      </c>
      <c r="H28" s="83">
        <v>29</v>
      </c>
      <c r="I28" s="83">
        <v>10</v>
      </c>
      <c r="J28" s="83">
        <v>19</v>
      </c>
      <c r="K28" s="83">
        <v>3</v>
      </c>
      <c r="L28" s="10"/>
    </row>
    <row r="29" spans="1:12" s="1" customFormat="1" ht="21" customHeight="1">
      <c r="A29" s="169" t="s">
        <v>225</v>
      </c>
      <c r="B29" s="84">
        <f t="shared" si="5"/>
        <v>257</v>
      </c>
      <c r="C29" s="83">
        <v>5</v>
      </c>
      <c r="D29" s="83">
        <v>18</v>
      </c>
      <c r="E29" s="83">
        <v>47</v>
      </c>
      <c r="F29" s="83">
        <v>34</v>
      </c>
      <c r="G29" s="83">
        <v>30</v>
      </c>
      <c r="H29" s="83">
        <v>42</v>
      </c>
      <c r="I29" s="83">
        <v>24</v>
      </c>
      <c r="J29" s="83">
        <v>52</v>
      </c>
      <c r="K29" s="83">
        <v>5</v>
      </c>
      <c r="L29" s="10"/>
    </row>
    <row r="30" spans="1:12" s="1" customFormat="1" ht="21" customHeight="1">
      <c r="A30" s="169" t="s">
        <v>226</v>
      </c>
      <c r="B30" s="84">
        <f t="shared" si="5"/>
        <v>32</v>
      </c>
      <c r="C30" s="83">
        <v>0</v>
      </c>
      <c r="D30" s="83">
        <v>4</v>
      </c>
      <c r="E30" s="83">
        <v>2</v>
      </c>
      <c r="F30" s="83">
        <v>5</v>
      </c>
      <c r="G30" s="83">
        <v>3</v>
      </c>
      <c r="H30" s="83">
        <v>6</v>
      </c>
      <c r="I30" s="83">
        <v>6</v>
      </c>
      <c r="J30" s="83">
        <v>3</v>
      </c>
      <c r="K30" s="83">
        <v>3</v>
      </c>
    </row>
    <row r="31" spans="1:12" s="1" customFormat="1" ht="21" customHeight="1">
      <c r="A31" s="169" t="s">
        <v>229</v>
      </c>
      <c r="B31" s="84">
        <f t="shared" si="5"/>
        <v>14</v>
      </c>
      <c r="C31" s="83">
        <v>1</v>
      </c>
      <c r="D31" s="83">
        <v>2</v>
      </c>
      <c r="E31" s="83">
        <v>2</v>
      </c>
      <c r="F31" s="83">
        <v>0</v>
      </c>
      <c r="G31" s="83">
        <v>0</v>
      </c>
      <c r="H31" s="83">
        <v>4</v>
      </c>
      <c r="I31" s="83">
        <v>4</v>
      </c>
      <c r="J31" s="83">
        <v>1</v>
      </c>
      <c r="K31" s="83">
        <v>0</v>
      </c>
      <c r="L31" s="10"/>
    </row>
    <row r="32" spans="1:12" s="1" customFormat="1" ht="30" customHeight="1">
      <c r="A32" s="169" t="s">
        <v>227</v>
      </c>
      <c r="B32" s="84">
        <f t="shared" si="5"/>
        <v>18</v>
      </c>
      <c r="C32" s="83">
        <v>0</v>
      </c>
      <c r="D32" s="83">
        <v>4</v>
      </c>
      <c r="E32" s="83">
        <v>0</v>
      </c>
      <c r="F32" s="83">
        <v>1</v>
      </c>
      <c r="G32" s="83">
        <v>0</v>
      </c>
      <c r="H32" s="83">
        <v>6</v>
      </c>
      <c r="I32" s="83">
        <v>1</v>
      </c>
      <c r="J32" s="83">
        <v>6</v>
      </c>
      <c r="K32" s="83">
        <v>0</v>
      </c>
      <c r="L32" s="10"/>
    </row>
    <row r="33" spans="1:12" s="1" customFormat="1" ht="21" customHeight="1">
      <c r="A33" s="169" t="s">
        <v>236</v>
      </c>
      <c r="B33" s="84">
        <f t="shared" ref="B33:B36" si="6">SUM(C33:K33)</f>
        <v>18</v>
      </c>
      <c r="C33" s="83">
        <v>0</v>
      </c>
      <c r="D33" s="83">
        <v>0</v>
      </c>
      <c r="E33" s="83">
        <v>5</v>
      </c>
      <c r="F33" s="83">
        <v>0</v>
      </c>
      <c r="G33" s="83">
        <v>3</v>
      </c>
      <c r="H33" s="83">
        <v>4</v>
      </c>
      <c r="I33" s="83">
        <v>3</v>
      </c>
      <c r="J33" s="83">
        <v>2</v>
      </c>
      <c r="K33" s="83">
        <v>1</v>
      </c>
      <c r="L33" s="10"/>
    </row>
    <row r="34" spans="1:12" s="1" customFormat="1" ht="11.1" customHeight="1">
      <c r="A34" s="169" t="s">
        <v>207</v>
      </c>
      <c r="B34" s="84">
        <f t="shared" si="6"/>
        <v>3842</v>
      </c>
      <c r="C34" s="83">
        <v>58</v>
      </c>
      <c r="D34" s="83">
        <v>303</v>
      </c>
      <c r="E34" s="83">
        <v>536</v>
      </c>
      <c r="F34" s="83">
        <v>344</v>
      </c>
      <c r="G34" s="83">
        <v>568</v>
      </c>
      <c r="H34" s="83">
        <v>674</v>
      </c>
      <c r="I34" s="83">
        <v>531</v>
      </c>
      <c r="J34" s="83">
        <v>731</v>
      </c>
      <c r="K34" s="83">
        <v>97</v>
      </c>
      <c r="L34" s="10"/>
    </row>
    <row r="35" spans="1:12" s="1" customFormat="1" ht="11.1" customHeight="1">
      <c r="A35" s="169" t="s">
        <v>208</v>
      </c>
      <c r="B35" s="84">
        <f t="shared" si="6"/>
        <v>404</v>
      </c>
      <c r="C35" s="83">
        <v>2</v>
      </c>
      <c r="D35" s="83">
        <v>21</v>
      </c>
      <c r="E35" s="83">
        <v>104</v>
      </c>
      <c r="F35" s="83">
        <v>64</v>
      </c>
      <c r="G35" s="83">
        <v>59</v>
      </c>
      <c r="H35" s="83">
        <v>34</v>
      </c>
      <c r="I35" s="83">
        <v>35</v>
      </c>
      <c r="J35" s="83">
        <v>84</v>
      </c>
      <c r="K35" s="86">
        <v>1</v>
      </c>
      <c r="L35" s="10"/>
    </row>
    <row r="36" spans="1:12" s="1" customFormat="1" ht="11.1" customHeight="1">
      <c r="A36" s="169" t="s">
        <v>209</v>
      </c>
      <c r="B36" s="84">
        <f t="shared" si="6"/>
        <v>3877</v>
      </c>
      <c r="C36" s="83">
        <v>17</v>
      </c>
      <c r="D36" s="83">
        <v>411</v>
      </c>
      <c r="E36" s="83">
        <v>667</v>
      </c>
      <c r="F36" s="83">
        <v>649</v>
      </c>
      <c r="G36" s="83">
        <v>444</v>
      </c>
      <c r="H36" s="83">
        <v>392</v>
      </c>
      <c r="I36" s="83">
        <v>591</v>
      </c>
      <c r="J36" s="83">
        <v>579</v>
      </c>
      <c r="K36" s="83">
        <v>127</v>
      </c>
      <c r="L36" s="10"/>
    </row>
    <row r="37" spans="1:12" s="1" customFormat="1" ht="11.1" customHeight="1">
      <c r="A37" s="172" t="s">
        <v>198</v>
      </c>
      <c r="B37" s="82">
        <f>SUM(C37:K37)</f>
        <v>159825</v>
      </c>
      <c r="C37" s="87">
        <f t="shared" ref="C37:K37" si="7">SUM(C38:C40)</f>
        <v>2169</v>
      </c>
      <c r="D37" s="87">
        <f t="shared" si="7"/>
        <v>10908</v>
      </c>
      <c r="E37" s="87">
        <f t="shared" si="7"/>
        <v>26247</v>
      </c>
      <c r="F37" s="87">
        <f t="shared" si="7"/>
        <v>21416</v>
      </c>
      <c r="G37" s="87">
        <f t="shared" si="7"/>
        <v>18498</v>
      </c>
      <c r="H37" s="87">
        <f t="shared" si="7"/>
        <v>29511</v>
      </c>
      <c r="I37" s="87">
        <f t="shared" si="7"/>
        <v>21803</v>
      </c>
      <c r="J37" s="87">
        <f t="shared" si="7"/>
        <v>21729</v>
      </c>
      <c r="K37" s="87">
        <f t="shared" si="7"/>
        <v>7544</v>
      </c>
    </row>
    <row r="38" spans="1:12" s="1" customFormat="1" ht="11.1" customHeight="1">
      <c r="A38" s="169" t="s">
        <v>210</v>
      </c>
      <c r="B38" s="84">
        <f>SUM(C38:K38)</f>
        <v>154942</v>
      </c>
      <c r="C38" s="83">
        <v>2076</v>
      </c>
      <c r="D38" s="83">
        <v>10644</v>
      </c>
      <c r="E38" s="83">
        <v>25206</v>
      </c>
      <c r="F38" s="83">
        <v>21059</v>
      </c>
      <c r="G38" s="83">
        <v>18032</v>
      </c>
      <c r="H38" s="83">
        <v>28532</v>
      </c>
      <c r="I38" s="83">
        <v>20946</v>
      </c>
      <c r="J38" s="83">
        <v>21078</v>
      </c>
      <c r="K38" s="83">
        <v>7369</v>
      </c>
    </row>
    <row r="39" spans="1:12" s="1" customFormat="1" ht="21" customHeight="1">
      <c r="A39" s="169" t="s">
        <v>230</v>
      </c>
      <c r="B39" s="84">
        <f>SUM(C39:K39)</f>
        <v>2339</v>
      </c>
      <c r="C39" s="83">
        <v>59</v>
      </c>
      <c r="D39" s="83">
        <v>130</v>
      </c>
      <c r="E39" s="83">
        <v>512</v>
      </c>
      <c r="F39" s="83">
        <v>200</v>
      </c>
      <c r="G39" s="83">
        <v>205</v>
      </c>
      <c r="H39" s="83">
        <v>492</v>
      </c>
      <c r="I39" s="83">
        <v>354</v>
      </c>
      <c r="J39" s="83">
        <v>309</v>
      </c>
      <c r="K39" s="83">
        <v>78</v>
      </c>
    </row>
    <row r="40" spans="1:12" s="1" customFormat="1" ht="11.1" customHeight="1">
      <c r="A40" s="169" t="s">
        <v>211</v>
      </c>
      <c r="B40" s="84">
        <f>SUM(C40:K40)</f>
        <v>2544</v>
      </c>
      <c r="C40" s="83">
        <v>34</v>
      </c>
      <c r="D40" s="83">
        <v>134</v>
      </c>
      <c r="E40" s="83">
        <v>529</v>
      </c>
      <c r="F40" s="83">
        <v>157</v>
      </c>
      <c r="G40" s="83">
        <v>261</v>
      </c>
      <c r="H40" s="83">
        <v>487</v>
      </c>
      <c r="I40" s="83">
        <v>503</v>
      </c>
      <c r="J40" s="83">
        <v>342</v>
      </c>
      <c r="K40" s="83">
        <v>97</v>
      </c>
    </row>
    <row r="41" spans="1:12" s="1" customFormat="1" ht="11.1" customHeight="1">
      <c r="A41" s="171" t="s">
        <v>36</v>
      </c>
      <c r="B41" s="82">
        <f>SUM(C41:K41)</f>
        <v>15355</v>
      </c>
      <c r="C41" s="81">
        <f t="shared" ref="C41:K41" si="8">SUM(C42:C52)</f>
        <v>148</v>
      </c>
      <c r="D41" s="81">
        <f t="shared" si="8"/>
        <v>816</v>
      </c>
      <c r="E41" s="81">
        <f t="shared" si="8"/>
        <v>1889</v>
      </c>
      <c r="F41" s="81">
        <f t="shared" si="8"/>
        <v>980</v>
      </c>
      <c r="G41" s="81">
        <f t="shared" si="8"/>
        <v>2384</v>
      </c>
      <c r="H41" s="81">
        <f t="shared" si="8"/>
        <v>2148</v>
      </c>
      <c r="I41" s="81">
        <f t="shared" si="8"/>
        <v>1774</v>
      </c>
      <c r="J41" s="81">
        <f t="shared" si="8"/>
        <v>2870</v>
      </c>
      <c r="K41" s="81">
        <f t="shared" si="8"/>
        <v>2346</v>
      </c>
    </row>
    <row r="42" spans="1:12" s="1" customFormat="1" ht="11.1" customHeight="1">
      <c r="A42" s="169" t="s">
        <v>212</v>
      </c>
      <c r="B42" s="84">
        <f t="shared" ref="B42:B44" si="9">SUM(C42:K42)</f>
        <v>15</v>
      </c>
      <c r="C42" s="83">
        <v>0</v>
      </c>
      <c r="D42" s="83">
        <v>1</v>
      </c>
      <c r="E42" s="83">
        <v>0</v>
      </c>
      <c r="F42" s="83">
        <v>3</v>
      </c>
      <c r="G42" s="83">
        <v>1</v>
      </c>
      <c r="H42" s="83">
        <v>2</v>
      </c>
      <c r="I42" s="83">
        <v>4</v>
      </c>
      <c r="J42" s="83">
        <v>3</v>
      </c>
      <c r="K42" s="83">
        <v>1</v>
      </c>
    </row>
    <row r="43" spans="1:12" s="1" customFormat="1" ht="11.1" customHeight="1">
      <c r="A43" s="169" t="s">
        <v>213</v>
      </c>
      <c r="B43" s="84">
        <f t="shared" si="9"/>
        <v>3420</v>
      </c>
      <c r="C43" s="83">
        <v>40</v>
      </c>
      <c r="D43" s="83">
        <v>137</v>
      </c>
      <c r="E43" s="83">
        <v>468</v>
      </c>
      <c r="F43" s="83">
        <v>247</v>
      </c>
      <c r="G43" s="83">
        <v>586</v>
      </c>
      <c r="H43" s="83">
        <v>383</v>
      </c>
      <c r="I43" s="83">
        <v>323</v>
      </c>
      <c r="J43" s="83">
        <v>696</v>
      </c>
      <c r="K43" s="83">
        <v>540</v>
      </c>
    </row>
    <row r="44" spans="1:12" s="1" customFormat="1" ht="11.1" customHeight="1">
      <c r="A44" s="169" t="s">
        <v>214</v>
      </c>
      <c r="B44" s="84">
        <f t="shared" si="9"/>
        <v>10066</v>
      </c>
      <c r="C44" s="83">
        <v>95</v>
      </c>
      <c r="D44" s="83">
        <v>605</v>
      </c>
      <c r="E44" s="83">
        <v>1152</v>
      </c>
      <c r="F44" s="83">
        <v>634</v>
      </c>
      <c r="G44" s="83">
        <v>1613</v>
      </c>
      <c r="H44" s="83">
        <v>1495</v>
      </c>
      <c r="I44" s="83">
        <v>1127</v>
      </c>
      <c r="J44" s="83">
        <v>1971</v>
      </c>
      <c r="K44" s="83">
        <v>1374</v>
      </c>
    </row>
    <row r="45" spans="1:12" s="1" customFormat="1" ht="11.1" customHeight="1">
      <c r="A45" s="168" t="s">
        <v>238</v>
      </c>
      <c r="B45" s="84">
        <f t="shared" ref="B45:B46" si="10">SUM(C45:K45)</f>
        <v>2</v>
      </c>
      <c r="C45" s="83">
        <v>0</v>
      </c>
      <c r="D45" s="83">
        <v>1</v>
      </c>
      <c r="E45" s="83">
        <v>0</v>
      </c>
      <c r="F45" s="83">
        <v>0</v>
      </c>
      <c r="G45" s="83">
        <v>0</v>
      </c>
      <c r="H45" s="83">
        <v>1</v>
      </c>
      <c r="I45" s="83">
        <v>0</v>
      </c>
      <c r="J45" s="83">
        <v>0</v>
      </c>
      <c r="K45" s="83">
        <v>0</v>
      </c>
    </row>
    <row r="46" spans="1:12" s="1" customFormat="1" ht="11.1" customHeight="1">
      <c r="A46" s="169" t="s">
        <v>239</v>
      </c>
      <c r="B46" s="84">
        <f t="shared" si="10"/>
        <v>3</v>
      </c>
      <c r="C46" s="83">
        <v>0</v>
      </c>
      <c r="D46" s="83">
        <v>0</v>
      </c>
      <c r="E46" s="83">
        <v>0</v>
      </c>
      <c r="F46" s="83">
        <v>0</v>
      </c>
      <c r="G46" s="83">
        <v>1</v>
      </c>
      <c r="H46" s="83">
        <v>1</v>
      </c>
      <c r="I46" s="83">
        <v>0</v>
      </c>
      <c r="J46" s="83">
        <v>1</v>
      </c>
      <c r="K46" s="83">
        <v>0</v>
      </c>
    </row>
    <row r="47" spans="1:12" s="1" customFormat="1" ht="21" customHeight="1">
      <c r="A47" s="169" t="s">
        <v>234</v>
      </c>
      <c r="B47" s="84">
        <f>SUM(C47:K47)</f>
        <v>1</v>
      </c>
      <c r="C47" s="83">
        <v>0</v>
      </c>
      <c r="D47" s="83">
        <v>0</v>
      </c>
      <c r="E47" s="83">
        <v>0</v>
      </c>
      <c r="F47" s="83">
        <v>0</v>
      </c>
      <c r="G47" s="83">
        <v>0</v>
      </c>
      <c r="H47" s="83">
        <v>0</v>
      </c>
      <c r="I47" s="83">
        <v>0</v>
      </c>
      <c r="J47" s="83">
        <v>1</v>
      </c>
      <c r="K47" s="83">
        <v>0</v>
      </c>
    </row>
    <row r="48" spans="1:12" s="1" customFormat="1" ht="21" customHeight="1">
      <c r="A48" s="169" t="s">
        <v>235</v>
      </c>
      <c r="B48" s="84">
        <f t="shared" ref="B48:B51" si="11">SUM(C48:K48)</f>
        <v>10</v>
      </c>
      <c r="C48" s="83">
        <v>0</v>
      </c>
      <c r="D48" s="83">
        <v>1</v>
      </c>
      <c r="E48" s="83">
        <v>1</v>
      </c>
      <c r="F48" s="83">
        <v>2</v>
      </c>
      <c r="G48" s="83">
        <v>1</v>
      </c>
      <c r="H48" s="83">
        <v>4</v>
      </c>
      <c r="I48" s="83">
        <v>0</v>
      </c>
      <c r="J48" s="83">
        <v>0</v>
      </c>
      <c r="K48" s="83">
        <v>1</v>
      </c>
    </row>
    <row r="49" spans="1:11" s="1" customFormat="1" ht="11.1" customHeight="1">
      <c r="A49" s="169" t="s">
        <v>215</v>
      </c>
      <c r="B49" s="84">
        <f t="shared" si="11"/>
        <v>1823</v>
      </c>
      <c r="C49" s="83">
        <v>13</v>
      </c>
      <c r="D49" s="83">
        <v>71</v>
      </c>
      <c r="E49" s="83">
        <v>266</v>
      </c>
      <c r="F49" s="83">
        <v>94</v>
      </c>
      <c r="G49" s="83">
        <v>180</v>
      </c>
      <c r="H49" s="83">
        <v>258</v>
      </c>
      <c r="I49" s="83">
        <v>318</v>
      </c>
      <c r="J49" s="83">
        <v>195</v>
      </c>
      <c r="K49" s="83">
        <v>428</v>
      </c>
    </row>
    <row r="50" spans="1:11" s="1" customFormat="1" ht="11.1" customHeight="1">
      <c r="A50" s="169" t="s">
        <v>64</v>
      </c>
      <c r="B50" s="84">
        <f t="shared" si="11"/>
        <v>2</v>
      </c>
      <c r="C50" s="83">
        <v>0</v>
      </c>
      <c r="D50" s="83">
        <v>0</v>
      </c>
      <c r="E50" s="83">
        <v>1</v>
      </c>
      <c r="F50" s="83">
        <v>0</v>
      </c>
      <c r="G50" s="83">
        <v>0</v>
      </c>
      <c r="H50" s="83">
        <v>1</v>
      </c>
      <c r="I50" s="83">
        <v>0</v>
      </c>
      <c r="J50" s="83">
        <v>0</v>
      </c>
      <c r="K50" s="83">
        <v>0</v>
      </c>
    </row>
    <row r="51" spans="1:11" s="1" customFormat="1" ht="11.1" customHeight="1">
      <c r="A51" s="169" t="s">
        <v>65</v>
      </c>
      <c r="B51" s="84">
        <f t="shared" si="11"/>
        <v>2</v>
      </c>
      <c r="C51" s="83">
        <v>0</v>
      </c>
      <c r="D51" s="83">
        <v>0</v>
      </c>
      <c r="E51" s="83">
        <v>1</v>
      </c>
      <c r="F51" s="83">
        <v>0</v>
      </c>
      <c r="G51" s="83">
        <v>1</v>
      </c>
      <c r="H51" s="83">
        <v>0</v>
      </c>
      <c r="I51" s="83">
        <v>0</v>
      </c>
      <c r="J51" s="83">
        <v>0</v>
      </c>
      <c r="K51" s="83">
        <v>0</v>
      </c>
    </row>
    <row r="52" spans="1:11" s="1" customFormat="1" ht="11.1" customHeight="1">
      <c r="A52" s="169" t="s">
        <v>216</v>
      </c>
      <c r="B52" s="84">
        <f>SUM(C52:K52)</f>
        <v>11</v>
      </c>
      <c r="C52" s="83">
        <v>0</v>
      </c>
      <c r="D52" s="83">
        <v>0</v>
      </c>
      <c r="E52" s="83">
        <v>0</v>
      </c>
      <c r="F52" s="83">
        <v>0</v>
      </c>
      <c r="G52" s="83">
        <v>1</v>
      </c>
      <c r="H52" s="83">
        <v>3</v>
      </c>
      <c r="I52" s="83">
        <v>2</v>
      </c>
      <c r="J52" s="83">
        <v>3</v>
      </c>
      <c r="K52" s="83">
        <v>2</v>
      </c>
    </row>
    <row r="53" spans="1:11" s="1" customFormat="1" ht="11.1" customHeight="1">
      <c r="A53" s="171" t="s">
        <v>35</v>
      </c>
      <c r="B53" s="82">
        <f>SUM(C53:K53)</f>
        <v>18139</v>
      </c>
      <c r="C53" s="81">
        <f t="shared" ref="C53:K53" si="12">SUM(C54:C56)</f>
        <v>141</v>
      </c>
      <c r="D53" s="81">
        <f t="shared" si="12"/>
        <v>943</v>
      </c>
      <c r="E53" s="81">
        <f t="shared" si="12"/>
        <v>3695</v>
      </c>
      <c r="F53" s="81">
        <f t="shared" si="12"/>
        <v>1941</v>
      </c>
      <c r="G53" s="81">
        <f t="shared" si="12"/>
        <v>2338</v>
      </c>
      <c r="H53" s="81">
        <f t="shared" si="12"/>
        <v>2284</v>
      </c>
      <c r="I53" s="81">
        <f t="shared" si="12"/>
        <v>1995</v>
      </c>
      <c r="J53" s="81">
        <f t="shared" si="12"/>
        <v>3808</v>
      </c>
      <c r="K53" s="81">
        <f t="shared" si="12"/>
        <v>994</v>
      </c>
    </row>
    <row r="54" spans="1:11" s="1" customFormat="1" ht="11.1" customHeight="1">
      <c r="A54" s="169" t="s">
        <v>203</v>
      </c>
      <c r="B54" s="84">
        <f t="shared" ref="B54:B55" si="13">SUM(C54:K54)</f>
        <v>10266</v>
      </c>
      <c r="C54" s="83">
        <v>51</v>
      </c>
      <c r="D54" s="83">
        <v>518</v>
      </c>
      <c r="E54" s="83">
        <v>2100</v>
      </c>
      <c r="F54" s="83">
        <v>1128</v>
      </c>
      <c r="G54" s="83">
        <v>1282</v>
      </c>
      <c r="H54" s="83">
        <v>1145</v>
      </c>
      <c r="I54" s="83">
        <v>1033</v>
      </c>
      <c r="J54" s="83">
        <v>2236</v>
      </c>
      <c r="K54" s="83">
        <v>773</v>
      </c>
    </row>
    <row r="55" spans="1:11" s="1" customFormat="1" ht="11.1" customHeight="1">
      <c r="A55" s="169" t="s">
        <v>217</v>
      </c>
      <c r="B55" s="84">
        <f t="shared" si="13"/>
        <v>4293</v>
      </c>
      <c r="C55" s="83">
        <v>30</v>
      </c>
      <c r="D55" s="83">
        <v>196</v>
      </c>
      <c r="E55" s="83">
        <v>971</v>
      </c>
      <c r="F55" s="83">
        <v>499</v>
      </c>
      <c r="G55" s="83">
        <v>566</v>
      </c>
      <c r="H55" s="83">
        <v>530</v>
      </c>
      <c r="I55" s="83">
        <v>487</v>
      </c>
      <c r="J55" s="83">
        <v>877</v>
      </c>
      <c r="K55" s="83">
        <v>137</v>
      </c>
    </row>
    <row r="56" spans="1:11" s="1" customFormat="1" ht="11.1" customHeight="1">
      <c r="A56" s="169" t="s">
        <v>218</v>
      </c>
      <c r="B56" s="84">
        <f>SUM(C56:K56)</f>
        <v>3580</v>
      </c>
      <c r="C56" s="83">
        <v>60</v>
      </c>
      <c r="D56" s="83">
        <v>229</v>
      </c>
      <c r="E56" s="83">
        <v>624</v>
      </c>
      <c r="F56" s="83">
        <v>314</v>
      </c>
      <c r="G56" s="83">
        <v>490</v>
      </c>
      <c r="H56" s="83">
        <v>609</v>
      </c>
      <c r="I56" s="83">
        <v>475</v>
      </c>
      <c r="J56" s="83">
        <v>695</v>
      </c>
      <c r="K56" s="83">
        <v>84</v>
      </c>
    </row>
    <row r="57" spans="1:11" s="1" customFormat="1" ht="11.1" customHeight="1">
      <c r="A57" s="59" t="s">
        <v>34</v>
      </c>
      <c r="B57" s="82">
        <f t="shared" ref="B57" si="14">SUM(C57:K57)</f>
        <v>106692</v>
      </c>
      <c r="C57" s="81">
        <v>1418</v>
      </c>
      <c r="D57" s="81">
        <v>7762</v>
      </c>
      <c r="E57" s="81">
        <v>18280</v>
      </c>
      <c r="F57" s="81">
        <v>16018</v>
      </c>
      <c r="G57" s="81">
        <v>13183</v>
      </c>
      <c r="H57" s="81">
        <v>17116</v>
      </c>
      <c r="I57" s="81">
        <v>13601</v>
      </c>
      <c r="J57" s="81">
        <v>16263</v>
      </c>
      <c r="K57" s="81">
        <v>3051</v>
      </c>
    </row>
    <row r="58" spans="1:11" s="1" customFormat="1" ht="11.1" customHeight="1">
      <c r="A58" s="59" t="s">
        <v>33</v>
      </c>
      <c r="B58" s="175">
        <f>SUM(C58:K58)</f>
        <v>306652</v>
      </c>
      <c r="C58" s="81">
        <v>3831</v>
      </c>
      <c r="D58" s="81">
        <v>20840</v>
      </c>
      <c r="E58" s="81">
        <v>49454</v>
      </c>
      <c r="F58" s="81">
        <v>40505</v>
      </c>
      <c r="G58" s="81">
        <v>33140</v>
      </c>
      <c r="H58" s="81">
        <v>51192</v>
      </c>
      <c r="I58" s="81">
        <v>40147</v>
      </c>
      <c r="J58" s="81">
        <v>43010</v>
      </c>
      <c r="K58" s="81">
        <v>24533</v>
      </c>
    </row>
    <row r="59" spans="1:11" s="1" customFormat="1" ht="11.1" customHeight="1">
      <c r="A59" s="107" t="s">
        <v>358</v>
      </c>
      <c r="B59" s="79">
        <f>SUM(C59:K59)</f>
        <v>69166</v>
      </c>
      <c r="C59" s="78">
        <v>540</v>
      </c>
      <c r="D59" s="78">
        <v>5510</v>
      </c>
      <c r="E59" s="78">
        <v>14677</v>
      </c>
      <c r="F59" s="78">
        <v>10486</v>
      </c>
      <c r="G59" s="78">
        <v>7884</v>
      </c>
      <c r="H59" s="78">
        <v>9827</v>
      </c>
      <c r="I59" s="78">
        <v>9195</v>
      </c>
      <c r="J59" s="78">
        <v>10435</v>
      </c>
      <c r="K59" s="78">
        <v>612</v>
      </c>
    </row>
    <row r="60" spans="1:11" s="1" customFormat="1" ht="11.1" customHeight="1">
      <c r="A60" s="12"/>
      <c r="B60" s="10"/>
      <c r="C60" s="77"/>
      <c r="D60" s="77"/>
      <c r="E60" s="77"/>
      <c r="F60" s="77"/>
      <c r="G60" s="77"/>
      <c r="H60" s="77"/>
      <c r="I60" s="77"/>
      <c r="J60" s="77"/>
      <c r="K60" s="77"/>
    </row>
    <row r="61" spans="1:11" s="1" customFormat="1" ht="11.1" customHeight="1">
      <c r="A61" s="6" t="s">
        <v>32</v>
      </c>
      <c r="B61" s="10"/>
      <c r="C61" s="10"/>
      <c r="D61" s="10"/>
      <c r="E61" s="10"/>
      <c r="F61" s="10"/>
      <c r="G61" s="10"/>
      <c r="H61" s="10"/>
      <c r="I61" s="10"/>
      <c r="J61" s="10"/>
      <c r="K61" s="10"/>
    </row>
    <row r="62" spans="1:11" s="21" customFormat="1" ht="11.1" customHeight="1">
      <c r="A62" s="6" t="s">
        <v>143</v>
      </c>
      <c r="B62" s="10"/>
      <c r="C62" s="10"/>
      <c r="D62" s="10"/>
      <c r="E62" s="10"/>
      <c r="F62" s="10"/>
      <c r="G62" s="10"/>
      <c r="H62" s="10"/>
      <c r="I62" s="10"/>
      <c r="J62" s="10"/>
      <c r="K62" s="10"/>
    </row>
    <row r="63" spans="1:11" s="21" customFormat="1" ht="11.1" customHeight="1">
      <c r="A63" s="11" t="s">
        <v>144</v>
      </c>
      <c r="B63" s="4"/>
      <c r="C63" s="4"/>
      <c r="D63" s="4"/>
      <c r="E63" s="4"/>
      <c r="F63" s="4"/>
      <c r="G63" s="9"/>
      <c r="H63" s="4"/>
      <c r="I63" s="9"/>
      <c r="J63" s="4"/>
      <c r="K63" s="4"/>
    </row>
    <row r="64" spans="1:11" s="1" customFormat="1" ht="11.1" customHeight="1">
      <c r="A64" s="11" t="s">
        <v>132</v>
      </c>
      <c r="B64" s="4"/>
      <c r="C64" s="4"/>
      <c r="D64" s="4"/>
      <c r="E64" s="4"/>
      <c r="F64" s="4"/>
      <c r="G64" s="9"/>
      <c r="H64" s="4"/>
      <c r="I64" s="9"/>
      <c r="J64" s="4"/>
      <c r="K64" s="4"/>
    </row>
    <row r="65" spans="1:11" s="1" customFormat="1" ht="11.1" customHeight="1">
      <c r="A65" s="11" t="s">
        <v>133</v>
      </c>
      <c r="B65" s="4"/>
      <c r="C65" s="4"/>
      <c r="D65" s="4"/>
      <c r="E65" s="4"/>
      <c r="F65" s="4"/>
      <c r="G65" s="9"/>
      <c r="H65" s="4"/>
      <c r="I65" s="9"/>
      <c r="J65" s="4"/>
      <c r="K65" s="4"/>
    </row>
    <row r="66" spans="1:11" s="1" customFormat="1" ht="11.1" customHeight="1">
      <c r="A66" s="11" t="s">
        <v>134</v>
      </c>
      <c r="B66" s="4"/>
      <c r="C66" s="4"/>
      <c r="D66" s="4"/>
      <c r="E66" s="4"/>
      <c r="F66" s="4"/>
      <c r="G66" s="9"/>
      <c r="H66" s="4"/>
      <c r="I66" s="9"/>
      <c r="J66" s="4"/>
      <c r="K66" s="4"/>
    </row>
    <row r="67" spans="1:11" s="4" customFormat="1">
      <c r="A67" s="11" t="s">
        <v>31</v>
      </c>
      <c r="J67" s="9"/>
    </row>
    <row r="68" spans="1:11" s="4" customFormat="1">
      <c r="A68" s="11" t="s">
        <v>30</v>
      </c>
      <c r="J68" s="9"/>
    </row>
    <row r="69" spans="1:11" s="4" customFormat="1">
      <c r="A69" s="6" t="s">
        <v>145</v>
      </c>
      <c r="B69" s="3"/>
      <c r="C69" s="3"/>
      <c r="D69" s="3"/>
      <c r="E69" s="3"/>
      <c r="F69" s="3"/>
      <c r="G69" s="3"/>
      <c r="H69" s="3"/>
      <c r="I69" s="3"/>
      <c r="J69" s="2"/>
      <c r="K69" s="3"/>
    </row>
    <row r="70" spans="1:11" s="4" customFormat="1" ht="11.1" customHeight="1">
      <c r="A70" s="6" t="s">
        <v>29</v>
      </c>
      <c r="B70" s="3"/>
      <c r="C70" s="3"/>
      <c r="D70" s="3"/>
      <c r="E70" s="3"/>
      <c r="F70" s="3"/>
      <c r="G70" s="3"/>
      <c r="H70" s="3"/>
      <c r="I70" s="3"/>
      <c r="J70" s="2"/>
      <c r="K70" s="3"/>
    </row>
    <row r="71" spans="1:11" s="4" customFormat="1" ht="11.1" customHeight="1">
      <c r="A71" s="6" t="s">
        <v>28</v>
      </c>
      <c r="B71" s="3"/>
      <c r="C71" s="3"/>
      <c r="D71" s="3"/>
      <c r="E71" s="3"/>
      <c r="F71" s="3"/>
      <c r="G71" s="3"/>
      <c r="H71" s="3"/>
      <c r="I71" s="3"/>
      <c r="J71" s="2"/>
      <c r="K71" s="3"/>
    </row>
    <row r="72" spans="1:11" s="3" customFormat="1" ht="11.1" customHeight="1">
      <c r="A72" s="6"/>
      <c r="B72" s="10"/>
      <c r="C72" s="77"/>
      <c r="D72" s="77"/>
      <c r="E72" s="77"/>
      <c r="F72" s="77"/>
      <c r="G72" s="77"/>
      <c r="H72" s="77"/>
      <c r="I72" s="77"/>
      <c r="J72" s="77"/>
      <c r="K72" s="77"/>
    </row>
    <row r="73" spans="1:11" s="3" customFormat="1" ht="11.1" customHeight="1">
      <c r="A73" s="6"/>
      <c r="B73" s="10"/>
      <c r="C73" s="77"/>
      <c r="D73" s="77"/>
      <c r="E73" s="77"/>
      <c r="F73" s="77"/>
      <c r="G73" s="77"/>
      <c r="H73" s="77"/>
      <c r="I73" s="77"/>
      <c r="J73" s="77"/>
      <c r="K73" s="77"/>
    </row>
    <row r="74" spans="1:11" s="3" customFormat="1" ht="11.1" customHeight="1">
      <c r="A74" s="6"/>
      <c r="B74" s="10"/>
      <c r="C74" s="77"/>
      <c r="D74" s="77"/>
      <c r="E74" s="77"/>
      <c r="F74" s="77"/>
      <c r="G74" s="77"/>
      <c r="H74" s="77"/>
      <c r="I74" s="77"/>
      <c r="J74" s="77"/>
      <c r="K74" s="77"/>
    </row>
    <row r="75" spans="1:11" s="3" customFormat="1" ht="11.1" customHeight="1">
      <c r="A75" s="6"/>
      <c r="B75" s="10"/>
      <c r="C75" s="77"/>
      <c r="D75" s="77"/>
      <c r="E75" s="77"/>
      <c r="F75" s="77"/>
      <c r="G75" s="77"/>
      <c r="H75" s="77"/>
      <c r="I75" s="77"/>
      <c r="J75" s="77"/>
      <c r="K75" s="77"/>
    </row>
    <row r="76" spans="1:11" s="3" customFormat="1" ht="11.1" customHeight="1">
      <c r="A76" s="6"/>
      <c r="B76" s="10"/>
      <c r="C76" s="77"/>
      <c r="D76" s="77"/>
      <c r="E76" s="77"/>
      <c r="F76" s="77"/>
      <c r="G76" s="77"/>
      <c r="H76" s="77"/>
      <c r="I76" s="77"/>
      <c r="J76" s="77"/>
      <c r="K76" s="77"/>
    </row>
    <row r="77" spans="1:11" s="3" customFormat="1" ht="11.1" customHeight="1">
      <c r="A77" s="6"/>
      <c r="B77" s="75"/>
      <c r="C77" s="75"/>
      <c r="D77" s="75"/>
      <c r="E77" s="75"/>
      <c r="F77" s="75"/>
      <c r="G77" s="75"/>
      <c r="H77" s="75"/>
      <c r="I77" s="75"/>
      <c r="J77" s="75"/>
      <c r="K77" s="75"/>
    </row>
    <row r="78" spans="1:11" s="3" customFormat="1" ht="11.1" customHeight="1">
      <c r="A78" s="6"/>
      <c r="B78" s="75"/>
      <c r="C78" s="75"/>
      <c r="D78" s="75"/>
      <c r="E78" s="75"/>
      <c r="F78" s="75"/>
      <c r="G78" s="75"/>
      <c r="H78" s="75"/>
      <c r="I78" s="75"/>
      <c r="J78" s="75"/>
      <c r="K78" s="75"/>
    </row>
    <row r="79" spans="1:11" s="3" customFormat="1" ht="11.1" customHeight="1">
      <c r="A79" s="6"/>
      <c r="C79" s="75"/>
      <c r="D79" s="75"/>
      <c r="E79" s="75"/>
      <c r="F79" s="75"/>
      <c r="G79" s="75"/>
      <c r="H79" s="75"/>
      <c r="I79" s="75"/>
      <c r="J79" s="75"/>
      <c r="K79" s="75"/>
    </row>
    <row r="80" spans="1:11" s="3" customFormat="1" ht="11.1" customHeight="1">
      <c r="A80" s="6"/>
      <c r="B80" s="76"/>
      <c r="C80" s="76"/>
      <c r="D80" s="76"/>
      <c r="E80" s="76"/>
      <c r="F80" s="76"/>
      <c r="G80" s="76"/>
      <c r="H80" s="76"/>
      <c r="I80" s="76"/>
      <c r="J80" s="76"/>
      <c r="K80" s="76"/>
    </row>
    <row r="81" spans="1:11" s="1" customFormat="1" ht="11.1" customHeight="1">
      <c r="A81" s="6"/>
      <c r="B81" s="76"/>
      <c r="C81" s="76"/>
      <c r="D81" s="76"/>
      <c r="E81" s="76"/>
      <c r="F81" s="76"/>
      <c r="G81" s="76"/>
      <c r="H81" s="76"/>
      <c r="I81" s="76"/>
      <c r="J81" s="76"/>
      <c r="K81" s="76"/>
    </row>
    <row r="82" spans="1:11" s="75" customFormat="1" ht="11.1" customHeight="1">
      <c r="A82" s="73"/>
      <c r="B82" s="76"/>
      <c r="C82" s="76"/>
      <c r="D82" s="76"/>
      <c r="E82" s="76"/>
      <c r="F82" s="76"/>
      <c r="G82" s="76"/>
      <c r="H82" s="76"/>
      <c r="I82" s="76"/>
      <c r="J82" s="76"/>
      <c r="K82" s="76"/>
    </row>
    <row r="83" spans="1:11" s="75" customFormat="1" ht="11.1" customHeight="1">
      <c r="A83" s="73"/>
      <c r="B83" s="76"/>
      <c r="C83" s="76"/>
      <c r="D83" s="76"/>
      <c r="E83" s="76"/>
      <c r="F83" s="76"/>
      <c r="G83" s="76"/>
      <c r="H83" s="76"/>
      <c r="I83" s="76"/>
      <c r="J83" s="76"/>
      <c r="K83" s="76"/>
    </row>
    <row r="84" spans="1:11" ht="11.1" customHeight="1">
      <c r="B84" s="76"/>
      <c r="C84" s="76"/>
      <c r="D84" s="76"/>
      <c r="E84" s="76"/>
      <c r="F84" s="76"/>
      <c r="G84" s="76"/>
      <c r="H84" s="76"/>
      <c r="I84" s="76"/>
      <c r="J84" s="76"/>
      <c r="K84" s="76"/>
    </row>
    <row r="85" spans="1:11" ht="11.1" customHeight="1"/>
    <row r="86" spans="1:11" ht="11.1" customHeight="1"/>
    <row r="87" spans="1:11" ht="11.1" customHeight="1"/>
    <row r="88" spans="1:11" ht="11.1" customHeight="1"/>
    <row r="89" spans="1:11" ht="11.1" customHeight="1"/>
    <row r="93" spans="1:11">
      <c r="B93" s="73"/>
      <c r="C93" s="73"/>
      <c r="D93" s="73"/>
      <c r="E93" s="73"/>
      <c r="F93" s="73"/>
      <c r="G93" s="73"/>
      <c r="H93" s="73"/>
      <c r="I93" s="73"/>
      <c r="J93" s="73"/>
      <c r="K93" s="73"/>
    </row>
    <row r="100" spans="2:11">
      <c r="B100" s="74"/>
      <c r="C100" s="73"/>
      <c r="D100" s="73"/>
      <c r="E100" s="73"/>
      <c r="F100" s="73"/>
      <c r="G100" s="73"/>
      <c r="H100" s="73"/>
      <c r="I100" s="73"/>
      <c r="J100" s="73"/>
      <c r="K100" s="73"/>
    </row>
  </sheetData>
  <pageMargins left="0.4" right="0" top="1" bottom="1" header="0.5" footer="0.5"/>
  <pageSetup scale="102" firstPageNumber="4" fitToHeight="2" orientation="portrait" useFirstPageNumber="1" r:id="rId1"/>
  <headerFooter alignWithMargins="0">
    <oddFooter>&amp;C&amp;P of 31</oddFooter>
  </headerFooter>
  <rowBreaks count="1" manualBreakCount="1">
    <brk id="40" max="10" man="1"/>
  </rowBreaks>
  <ignoredErrors>
    <ignoredError sqref="C41:K4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
  <sheetViews>
    <sheetView showGridLines="0" zoomScaleNormal="100" workbookViewId="0">
      <pane xSplit="1" ySplit="7" topLeftCell="B8" activePane="bottomRight" state="frozen"/>
      <selection activeCell="D1" sqref="D1"/>
      <selection pane="topRight" activeCell="D1" sqref="D1"/>
      <selection pane="bottomLeft" activeCell="D1" sqref="D1"/>
      <selection pane="bottomRight" activeCell="T1" sqref="T1"/>
    </sheetView>
  </sheetViews>
  <sheetFormatPr defaultColWidth="9.33203125" defaultRowHeight="10.199999999999999"/>
  <cols>
    <col min="1" max="1" width="30.33203125" style="12" customWidth="1"/>
    <col min="2" max="11" width="7.77734375" style="12" customWidth="1"/>
    <col min="12" max="12" width="7.77734375" style="3" hidden="1" customWidth="1"/>
    <col min="13" max="13" width="7.77734375" style="13" hidden="1" customWidth="1"/>
    <col min="14" max="14" width="7.77734375" style="1" hidden="1" customWidth="1"/>
    <col min="15" max="16" width="7.77734375" style="13" hidden="1" customWidth="1"/>
    <col min="17" max="17" width="8.44140625" style="1" hidden="1" customWidth="1"/>
    <col min="18" max="18" width="8.44140625" style="2" hidden="1" customWidth="1"/>
    <col min="19" max="241" width="11.77734375" style="1" customWidth="1"/>
    <col min="242" max="16384" width="9.33203125" style="1"/>
  </cols>
  <sheetData>
    <row r="1" spans="1:26">
      <c r="A1" s="33" t="s">
        <v>53</v>
      </c>
      <c r="B1" s="33"/>
      <c r="C1" s="33"/>
      <c r="D1" s="33"/>
      <c r="E1" s="33"/>
      <c r="F1" s="33"/>
      <c r="G1" s="33"/>
      <c r="H1" s="33"/>
      <c r="I1" s="33"/>
      <c r="J1" s="33"/>
      <c r="K1" s="33"/>
      <c r="L1" s="33"/>
      <c r="M1" s="103"/>
      <c r="N1" s="32"/>
      <c r="O1" s="103"/>
      <c r="P1" s="103"/>
      <c r="Q1" s="106"/>
      <c r="R1" s="106"/>
    </row>
    <row r="2" spans="1:26" ht="13.5" customHeight="1">
      <c r="A2" s="33" t="s">
        <v>48</v>
      </c>
      <c r="B2" s="33"/>
      <c r="C2" s="33"/>
      <c r="D2" s="33"/>
      <c r="E2" s="33"/>
      <c r="F2" s="33"/>
      <c r="G2" s="33"/>
      <c r="H2" s="33"/>
      <c r="I2" s="33"/>
      <c r="J2" s="33"/>
      <c r="K2" s="33"/>
      <c r="L2" s="33"/>
      <c r="M2" s="103"/>
      <c r="N2" s="30"/>
      <c r="O2" s="103"/>
      <c r="P2" s="103"/>
      <c r="Q2" s="30"/>
      <c r="R2" s="31"/>
    </row>
    <row r="3" spans="1:26">
      <c r="A3" s="33" t="s">
        <v>52</v>
      </c>
      <c r="B3" s="33"/>
      <c r="C3" s="33"/>
      <c r="D3" s="33"/>
      <c r="E3" s="33"/>
      <c r="F3" s="33"/>
      <c r="G3" s="33"/>
      <c r="H3" s="33"/>
      <c r="I3" s="33"/>
      <c r="J3" s="33"/>
      <c r="K3" s="33"/>
      <c r="L3" s="33"/>
      <c r="M3" s="103"/>
      <c r="N3" s="30"/>
      <c r="O3" s="103"/>
      <c r="P3" s="103"/>
      <c r="Q3" s="30"/>
      <c r="R3" s="31"/>
    </row>
    <row r="4" spans="1:26">
      <c r="A4" s="149" t="s">
        <v>123</v>
      </c>
      <c r="B4" s="105"/>
      <c r="C4" s="105"/>
      <c r="D4" s="105"/>
      <c r="E4" s="105"/>
      <c r="F4" s="105"/>
      <c r="G4" s="105"/>
      <c r="H4" s="105"/>
      <c r="I4" s="105"/>
      <c r="J4" s="105"/>
      <c r="K4" s="105"/>
      <c r="L4" s="105"/>
      <c r="M4" s="103"/>
      <c r="N4" s="30"/>
      <c r="O4" s="103"/>
      <c r="P4" s="103"/>
      <c r="Q4" s="30"/>
      <c r="R4" s="31"/>
    </row>
    <row r="5" spans="1:26">
      <c r="A5" s="104"/>
      <c r="B5" s="104"/>
      <c r="C5" s="104"/>
      <c r="D5" s="104"/>
      <c r="E5" s="104"/>
      <c r="F5" s="104"/>
      <c r="G5" s="104"/>
      <c r="H5" s="104"/>
      <c r="I5" s="104"/>
      <c r="J5" s="104"/>
      <c r="K5" s="104"/>
      <c r="L5" s="33"/>
      <c r="M5" s="96"/>
      <c r="O5" s="96"/>
      <c r="P5" s="103"/>
      <c r="Q5" s="33"/>
      <c r="R5" s="31"/>
    </row>
    <row r="6" spans="1:26" s="102" customFormat="1" ht="16.5" customHeight="1">
      <c r="A6" s="109" t="s">
        <v>46</v>
      </c>
      <c r="B6" s="240">
        <v>2017</v>
      </c>
      <c r="C6" s="240">
        <v>2016</v>
      </c>
      <c r="D6" s="240">
        <v>2015</v>
      </c>
      <c r="E6" s="240">
        <v>2014</v>
      </c>
      <c r="F6" s="240">
        <v>2013</v>
      </c>
      <c r="G6" s="240">
        <v>2012</v>
      </c>
      <c r="H6" s="240">
        <v>2011</v>
      </c>
      <c r="I6" s="240">
        <v>2010</v>
      </c>
      <c r="J6" s="240">
        <v>2009</v>
      </c>
      <c r="K6" s="240">
        <v>2008</v>
      </c>
      <c r="L6" s="240">
        <v>2007</v>
      </c>
      <c r="M6" s="240">
        <v>2006</v>
      </c>
      <c r="N6" s="240">
        <v>2005</v>
      </c>
      <c r="O6" s="240">
        <v>2004</v>
      </c>
      <c r="P6" s="240">
        <v>2003</v>
      </c>
      <c r="Q6" s="240">
        <v>2002</v>
      </c>
      <c r="R6" s="240">
        <v>2001</v>
      </c>
    </row>
    <row r="7" spans="1:26" s="21" customFormat="1" ht="11.1" customHeight="1">
      <c r="A7" s="59" t="s">
        <v>18</v>
      </c>
      <c r="B7" s="101">
        <f t="shared" ref="B7:N7" si="0">B8+B9+B10+B12+B19+B36+B40+B52</f>
        <v>609306</v>
      </c>
      <c r="C7" s="101">
        <f t="shared" si="0"/>
        <v>584362</v>
      </c>
      <c r="D7" s="101">
        <f t="shared" ref="D7:E7" si="1">D8+D9+D10+D12+D19+D36+D40+D52</f>
        <v>590039</v>
      </c>
      <c r="E7" s="101">
        <f t="shared" si="1"/>
        <v>593499</v>
      </c>
      <c r="F7" s="101">
        <f t="shared" si="0"/>
        <v>599086</v>
      </c>
      <c r="G7" s="101">
        <f t="shared" si="0"/>
        <v>610576</v>
      </c>
      <c r="H7" s="101">
        <f t="shared" si="0"/>
        <v>617128</v>
      </c>
      <c r="I7" s="101">
        <f t="shared" si="0"/>
        <v>627588</v>
      </c>
      <c r="J7" s="101">
        <f t="shared" si="0"/>
        <v>594285</v>
      </c>
      <c r="K7" s="101">
        <f t="shared" si="0"/>
        <v>613746</v>
      </c>
      <c r="L7" s="101">
        <f t="shared" si="0"/>
        <v>590349</v>
      </c>
      <c r="M7" s="101">
        <f t="shared" si="0"/>
        <v>597109</v>
      </c>
      <c r="N7" s="101">
        <f t="shared" si="0"/>
        <v>609737</v>
      </c>
      <c r="O7" s="101">
        <f>O8+O9+O12+O19+O36+O40+O52</f>
        <v>618633</v>
      </c>
      <c r="P7" s="101">
        <f>P8+P9+P12+P19+P36+P40+P52</f>
        <v>625011</v>
      </c>
      <c r="Q7" s="101">
        <f>Q8+Q9+Q12+Q19+Q36+Q40+Q52</f>
        <v>631742</v>
      </c>
      <c r="R7" s="101">
        <f>R8+R9+R12+R19+R36+R40+R52</f>
        <v>612257</v>
      </c>
    </row>
    <row r="8" spans="1:26" s="21" customFormat="1" ht="11.1" customHeight="1">
      <c r="A8" s="59" t="s">
        <v>108</v>
      </c>
      <c r="B8" s="25">
        <v>149121</v>
      </c>
      <c r="C8" s="25">
        <v>128501</v>
      </c>
      <c r="D8" s="25">
        <v>122729</v>
      </c>
      <c r="E8" s="25">
        <v>120546</v>
      </c>
      <c r="F8" s="25">
        <v>120285</v>
      </c>
      <c r="G8" s="25">
        <v>119946</v>
      </c>
      <c r="H8" s="25">
        <v>118657</v>
      </c>
      <c r="I8" s="25">
        <v>119119</v>
      </c>
      <c r="J8" s="25">
        <v>72280</v>
      </c>
      <c r="K8" s="25">
        <v>80989</v>
      </c>
      <c r="L8" s="25">
        <v>84339</v>
      </c>
      <c r="M8" s="25">
        <v>84866</v>
      </c>
      <c r="N8" s="25">
        <v>87213</v>
      </c>
      <c r="O8" s="25">
        <v>87910</v>
      </c>
      <c r="P8" s="25">
        <v>87296</v>
      </c>
      <c r="Q8" s="25">
        <v>85991</v>
      </c>
      <c r="R8" s="25">
        <v>86731</v>
      </c>
    </row>
    <row r="9" spans="1:26" s="21" customFormat="1" ht="11.1" customHeight="1">
      <c r="A9" s="59" t="s">
        <v>39</v>
      </c>
      <c r="B9" s="25">
        <v>153</v>
      </c>
      <c r="C9" s="25">
        <v>175</v>
      </c>
      <c r="D9" s="25">
        <v>190</v>
      </c>
      <c r="E9" s="25">
        <v>220</v>
      </c>
      <c r="F9" s="25">
        <v>238</v>
      </c>
      <c r="G9" s="25">
        <v>218</v>
      </c>
      <c r="H9" s="25">
        <v>227</v>
      </c>
      <c r="I9" s="25">
        <v>212</v>
      </c>
      <c r="J9" s="25">
        <v>234</v>
      </c>
      <c r="K9" s="25">
        <v>252</v>
      </c>
      <c r="L9" s="25">
        <v>239</v>
      </c>
      <c r="M9" s="25">
        <v>239</v>
      </c>
      <c r="N9" s="25">
        <v>278</v>
      </c>
      <c r="O9" s="25">
        <v>291</v>
      </c>
      <c r="P9" s="25">
        <v>310</v>
      </c>
      <c r="Q9" s="25">
        <v>317</v>
      </c>
      <c r="R9" s="25">
        <v>316</v>
      </c>
      <c r="S9" s="95"/>
      <c r="T9" s="95"/>
      <c r="U9" s="95"/>
      <c r="V9" s="95"/>
      <c r="W9" s="95"/>
      <c r="X9" s="95"/>
      <c r="Y9" s="95"/>
      <c r="Z9" s="95"/>
    </row>
    <row r="10" spans="1:26" s="21" customFormat="1" ht="11.1" customHeight="1">
      <c r="A10" s="59" t="s">
        <v>38</v>
      </c>
      <c r="B10" s="25">
        <v>6097</v>
      </c>
      <c r="C10" s="25">
        <v>5889</v>
      </c>
      <c r="D10" s="25">
        <v>5482</v>
      </c>
      <c r="E10" s="25">
        <v>5157</v>
      </c>
      <c r="F10" s="25">
        <v>4824</v>
      </c>
      <c r="G10" s="25">
        <v>4493</v>
      </c>
      <c r="H10" s="25">
        <v>4066</v>
      </c>
      <c r="I10" s="25">
        <v>3682</v>
      </c>
      <c r="J10" s="25">
        <v>3248</v>
      </c>
      <c r="K10" s="25">
        <v>2623</v>
      </c>
      <c r="L10" s="25">
        <v>2031</v>
      </c>
      <c r="M10" s="25">
        <v>939</v>
      </c>
      <c r="N10" s="25">
        <v>134</v>
      </c>
      <c r="O10" s="98" t="s">
        <v>51</v>
      </c>
      <c r="P10" s="98" t="s">
        <v>51</v>
      </c>
      <c r="Q10" s="98" t="s">
        <v>51</v>
      </c>
      <c r="R10" s="98" t="s">
        <v>51</v>
      </c>
    </row>
    <row r="11" spans="1:26" ht="11.1" customHeight="1">
      <c r="A11" s="100" t="s">
        <v>113</v>
      </c>
      <c r="B11" s="100"/>
      <c r="C11" s="100"/>
      <c r="D11" s="100"/>
      <c r="E11" s="100"/>
      <c r="F11" s="100"/>
      <c r="G11" s="100"/>
      <c r="H11" s="100"/>
      <c r="I11" s="100"/>
      <c r="J11" s="100"/>
      <c r="K11" s="100"/>
      <c r="L11" s="100"/>
      <c r="M11" s="25"/>
      <c r="N11" s="25"/>
      <c r="O11" s="25"/>
      <c r="P11" s="25"/>
      <c r="Q11" s="25"/>
      <c r="R11" s="25"/>
    </row>
    <row r="12" spans="1:26" s="21" customFormat="1" ht="11.1" customHeight="1">
      <c r="A12" s="166" t="s">
        <v>197</v>
      </c>
      <c r="B12" s="25">
        <f t="shared" ref="B12:R12" si="2">SUM(B13:B18)</f>
        <v>162455</v>
      </c>
      <c r="C12" s="25">
        <f t="shared" ref="C12" si="3">SUM(C13:C18)</f>
        <v>162313</v>
      </c>
      <c r="D12" s="25">
        <f t="shared" ref="D12:E12" si="4">SUM(D13:D18)</f>
        <v>170718</v>
      </c>
      <c r="E12" s="25">
        <f t="shared" si="4"/>
        <v>174883</v>
      </c>
      <c r="F12" s="25">
        <f t="shared" si="2"/>
        <v>180214</v>
      </c>
      <c r="G12" s="25">
        <f t="shared" si="2"/>
        <v>188001</v>
      </c>
      <c r="H12" s="25">
        <f t="shared" si="2"/>
        <v>194441</v>
      </c>
      <c r="I12" s="25">
        <f t="shared" si="2"/>
        <v>202020</v>
      </c>
      <c r="J12" s="25">
        <f t="shared" si="2"/>
        <v>211619</v>
      </c>
      <c r="K12" s="25">
        <f t="shared" si="2"/>
        <v>222596</v>
      </c>
      <c r="L12" s="25">
        <f t="shared" si="2"/>
        <v>211096</v>
      </c>
      <c r="M12" s="25">
        <f t="shared" si="2"/>
        <v>219233</v>
      </c>
      <c r="N12" s="25">
        <f t="shared" si="2"/>
        <v>228619</v>
      </c>
      <c r="O12" s="25">
        <f t="shared" si="2"/>
        <v>235994</v>
      </c>
      <c r="P12" s="25">
        <f t="shared" si="2"/>
        <v>241045</v>
      </c>
      <c r="Q12" s="25">
        <f t="shared" si="2"/>
        <v>245230</v>
      </c>
      <c r="R12" s="25">
        <f t="shared" si="2"/>
        <v>243823</v>
      </c>
    </row>
    <row r="13" spans="1:26" ht="11.1" customHeight="1">
      <c r="A13" s="168" t="s">
        <v>199</v>
      </c>
      <c r="B13" s="18">
        <v>156173</v>
      </c>
      <c r="C13" s="173">
        <v>156058</v>
      </c>
      <c r="D13" s="173">
        <v>162969</v>
      </c>
      <c r="E13" s="173">
        <v>167018</v>
      </c>
      <c r="F13" s="18">
        <v>172195</v>
      </c>
      <c r="G13" s="18">
        <v>179738</v>
      </c>
      <c r="H13" s="18">
        <v>186005</v>
      </c>
      <c r="I13" s="18">
        <v>193409</v>
      </c>
      <c r="J13" s="18">
        <v>202854</v>
      </c>
      <c r="K13" s="18">
        <v>213635</v>
      </c>
      <c r="L13" s="18">
        <v>202296</v>
      </c>
      <c r="M13" s="18">
        <v>210300</v>
      </c>
      <c r="N13" s="18">
        <v>219640</v>
      </c>
      <c r="O13" s="18">
        <v>226940</v>
      </c>
      <c r="P13" s="18">
        <v>232124</v>
      </c>
      <c r="Q13" s="18">
        <v>236220</v>
      </c>
      <c r="R13" s="18">
        <v>238163</v>
      </c>
    </row>
    <row r="14" spans="1:26" ht="11.1" customHeight="1">
      <c r="A14" s="168" t="s">
        <v>200</v>
      </c>
      <c r="B14" s="18">
        <v>2267</v>
      </c>
      <c r="C14" s="173">
        <v>2245</v>
      </c>
      <c r="D14" s="173">
        <v>2328</v>
      </c>
      <c r="E14" s="173">
        <v>2403</v>
      </c>
      <c r="F14" s="18">
        <v>2486</v>
      </c>
      <c r="G14" s="18">
        <v>2586</v>
      </c>
      <c r="H14" s="18">
        <v>2712</v>
      </c>
      <c r="I14" s="18">
        <v>2763</v>
      </c>
      <c r="J14" s="18">
        <v>2837</v>
      </c>
      <c r="K14" s="18">
        <v>2976</v>
      </c>
      <c r="L14" s="18">
        <v>2990</v>
      </c>
      <c r="M14" s="18">
        <v>3147</v>
      </c>
      <c r="N14" s="18">
        <v>3270</v>
      </c>
      <c r="O14" s="18">
        <v>3380</v>
      </c>
      <c r="P14" s="18">
        <v>3420</v>
      </c>
      <c r="Q14" s="18">
        <v>3502</v>
      </c>
      <c r="R14" s="18">
        <v>3531</v>
      </c>
    </row>
    <row r="15" spans="1:26" ht="11.1" customHeight="1">
      <c r="A15" s="168" t="s">
        <v>201</v>
      </c>
      <c r="B15" s="18">
        <v>36</v>
      </c>
      <c r="C15" s="173">
        <v>33</v>
      </c>
      <c r="D15" s="173">
        <v>32</v>
      </c>
      <c r="E15" s="173">
        <v>32</v>
      </c>
      <c r="F15" s="18">
        <v>32</v>
      </c>
      <c r="G15" s="18">
        <v>27</v>
      </c>
      <c r="H15" s="18">
        <v>35</v>
      </c>
      <c r="I15" s="18">
        <v>37</v>
      </c>
      <c r="J15" s="18">
        <v>37</v>
      </c>
      <c r="K15" s="18">
        <v>41</v>
      </c>
      <c r="L15" s="18">
        <v>45</v>
      </c>
      <c r="M15" s="18">
        <v>44</v>
      </c>
      <c r="N15" s="18">
        <v>50</v>
      </c>
      <c r="O15" s="18">
        <v>47</v>
      </c>
      <c r="P15" s="18">
        <v>43</v>
      </c>
      <c r="Q15" s="18">
        <v>46</v>
      </c>
      <c r="R15" s="18">
        <v>45</v>
      </c>
    </row>
    <row r="16" spans="1:26" ht="11.1" customHeight="1">
      <c r="A16" s="168" t="s">
        <v>202</v>
      </c>
      <c r="B16" s="18">
        <v>2100</v>
      </c>
      <c r="C16" s="173">
        <v>2128</v>
      </c>
      <c r="D16" s="173">
        <v>2216</v>
      </c>
      <c r="E16" s="173">
        <v>2207</v>
      </c>
      <c r="F16" s="18">
        <v>2237</v>
      </c>
      <c r="G16" s="18">
        <v>2310</v>
      </c>
      <c r="H16" s="18">
        <v>2332</v>
      </c>
      <c r="I16" s="18">
        <v>2421</v>
      </c>
      <c r="J16" s="18">
        <v>2451</v>
      </c>
      <c r="K16" s="18">
        <v>2492</v>
      </c>
      <c r="L16" s="18">
        <v>2332</v>
      </c>
      <c r="M16" s="18">
        <v>2290</v>
      </c>
      <c r="N16" s="18">
        <v>2226</v>
      </c>
      <c r="O16" s="18">
        <v>2223</v>
      </c>
      <c r="P16" s="18">
        <v>2098</v>
      </c>
      <c r="Q16" s="18">
        <v>2067</v>
      </c>
      <c r="R16" s="18">
        <v>1988</v>
      </c>
    </row>
    <row r="17" spans="1:18" ht="21" customHeight="1">
      <c r="A17" s="169" t="s">
        <v>228</v>
      </c>
      <c r="B17" s="18">
        <v>74</v>
      </c>
      <c r="C17" s="173">
        <v>70</v>
      </c>
      <c r="D17" s="173">
        <v>72</v>
      </c>
      <c r="E17" s="173">
        <v>75</v>
      </c>
      <c r="F17" s="18">
        <v>76</v>
      </c>
      <c r="G17" s="18">
        <v>84</v>
      </c>
      <c r="H17" s="18">
        <v>78</v>
      </c>
      <c r="I17" s="18">
        <v>83</v>
      </c>
      <c r="J17" s="18">
        <v>90</v>
      </c>
      <c r="K17" s="18">
        <v>88</v>
      </c>
      <c r="L17" s="18">
        <v>81</v>
      </c>
      <c r="M17" s="18">
        <v>83</v>
      </c>
      <c r="N17" s="18">
        <v>90</v>
      </c>
      <c r="O17" s="18">
        <v>83</v>
      </c>
      <c r="P17" s="18">
        <v>84</v>
      </c>
      <c r="Q17" s="18">
        <v>86</v>
      </c>
      <c r="R17" s="18">
        <v>83</v>
      </c>
    </row>
    <row r="18" spans="1:18" ht="11.1" customHeight="1">
      <c r="A18" s="168" t="s">
        <v>242</v>
      </c>
      <c r="B18" s="18">
        <v>1805</v>
      </c>
      <c r="C18" s="173">
        <v>1779</v>
      </c>
      <c r="D18" s="173">
        <v>3101</v>
      </c>
      <c r="E18" s="173">
        <v>3148</v>
      </c>
      <c r="F18" s="18">
        <v>3188</v>
      </c>
      <c r="G18" s="18">
        <v>3256</v>
      </c>
      <c r="H18" s="18">
        <v>3279</v>
      </c>
      <c r="I18" s="18">
        <v>3307</v>
      </c>
      <c r="J18" s="18">
        <v>3350</v>
      </c>
      <c r="K18" s="18">
        <v>3364</v>
      </c>
      <c r="L18" s="18">
        <v>3352</v>
      </c>
      <c r="M18" s="18">
        <v>3369</v>
      </c>
      <c r="N18" s="18">
        <v>3343</v>
      </c>
      <c r="O18" s="18">
        <v>3321</v>
      </c>
      <c r="P18" s="18">
        <v>3276</v>
      </c>
      <c r="Q18" s="18">
        <v>3309</v>
      </c>
      <c r="R18" s="18">
        <v>13</v>
      </c>
    </row>
    <row r="19" spans="1:18" s="21" customFormat="1" ht="11.1" customHeight="1">
      <c r="A19" s="166" t="s">
        <v>67</v>
      </c>
      <c r="B19" s="25">
        <f t="shared" ref="B19:R19" si="5">SUM(B20:B35)</f>
        <v>98161</v>
      </c>
      <c r="C19" s="25">
        <f t="shared" ref="C19" si="6">SUM(C20:C35)</f>
        <v>96081</v>
      </c>
      <c r="D19" s="25">
        <f t="shared" ref="D19:E19" si="7">SUM(D20:D35)</f>
        <v>101164</v>
      </c>
      <c r="E19" s="25">
        <f t="shared" si="7"/>
        <v>104322</v>
      </c>
      <c r="F19" s="25">
        <f t="shared" si="5"/>
        <v>108206</v>
      </c>
      <c r="G19" s="25">
        <f t="shared" si="5"/>
        <v>116400</v>
      </c>
      <c r="H19" s="25">
        <f t="shared" si="5"/>
        <v>120865</v>
      </c>
      <c r="I19" s="25">
        <f t="shared" si="5"/>
        <v>123705</v>
      </c>
      <c r="J19" s="25">
        <f t="shared" si="5"/>
        <v>125738</v>
      </c>
      <c r="K19" s="25">
        <f t="shared" si="5"/>
        <v>124746</v>
      </c>
      <c r="L19" s="25">
        <f t="shared" si="5"/>
        <v>115127</v>
      </c>
      <c r="M19" s="25">
        <f t="shared" si="5"/>
        <v>117610</v>
      </c>
      <c r="N19" s="25">
        <f t="shared" si="5"/>
        <v>120614</v>
      </c>
      <c r="O19" s="25">
        <f t="shared" si="5"/>
        <v>122592</v>
      </c>
      <c r="P19" s="25">
        <f t="shared" si="5"/>
        <v>123990</v>
      </c>
      <c r="Q19" s="25">
        <f t="shared" si="5"/>
        <v>125900</v>
      </c>
      <c r="R19" s="25">
        <f t="shared" si="5"/>
        <v>120485</v>
      </c>
    </row>
    <row r="20" spans="1:18" ht="11.1" customHeight="1">
      <c r="A20" s="168" t="s">
        <v>205</v>
      </c>
      <c r="B20" s="18">
        <v>77993</v>
      </c>
      <c r="C20" s="173">
        <v>76446</v>
      </c>
      <c r="D20" s="173">
        <v>79957</v>
      </c>
      <c r="E20" s="173">
        <v>82703</v>
      </c>
      <c r="F20" s="18">
        <v>85771</v>
      </c>
      <c r="G20" s="18">
        <v>93180</v>
      </c>
      <c r="H20" s="18">
        <v>97157</v>
      </c>
      <c r="I20" s="18">
        <v>99432</v>
      </c>
      <c r="J20" s="18">
        <v>100752</v>
      </c>
      <c r="K20" s="18">
        <v>99571</v>
      </c>
      <c r="L20" s="18">
        <v>91282</v>
      </c>
      <c r="M20" s="18">
        <v>93479</v>
      </c>
      <c r="N20" s="18">
        <v>96163</v>
      </c>
      <c r="O20" s="18">
        <v>97963</v>
      </c>
      <c r="P20" s="18">
        <v>99322</v>
      </c>
      <c r="Q20" s="18">
        <v>100499</v>
      </c>
      <c r="R20" s="18">
        <v>100325</v>
      </c>
    </row>
    <row r="21" spans="1:18" ht="11.1" customHeight="1">
      <c r="A21" s="169" t="s">
        <v>206</v>
      </c>
      <c r="B21" s="18">
        <v>1020</v>
      </c>
      <c r="C21" s="173">
        <v>1016</v>
      </c>
      <c r="D21" s="173">
        <v>1092</v>
      </c>
      <c r="E21" s="173">
        <v>1139</v>
      </c>
      <c r="F21" s="18">
        <v>1175</v>
      </c>
      <c r="G21" s="18">
        <v>1242</v>
      </c>
      <c r="H21" s="18">
        <v>1302</v>
      </c>
      <c r="I21" s="18">
        <v>1320</v>
      </c>
      <c r="J21" s="18">
        <v>1410</v>
      </c>
      <c r="K21" s="18">
        <v>1448</v>
      </c>
      <c r="L21" s="18">
        <v>1442</v>
      </c>
      <c r="M21" s="18">
        <v>1493</v>
      </c>
      <c r="N21" s="18">
        <v>1565</v>
      </c>
      <c r="O21" s="18">
        <v>1616</v>
      </c>
      <c r="P21" s="18">
        <v>1628</v>
      </c>
      <c r="Q21" s="18">
        <v>1639</v>
      </c>
      <c r="R21" s="18">
        <v>1657</v>
      </c>
    </row>
    <row r="22" spans="1:18" ht="21" customHeight="1">
      <c r="A22" s="169" t="s">
        <v>240</v>
      </c>
      <c r="B22" s="18">
        <v>1872</v>
      </c>
      <c r="C22" s="173">
        <v>1785</v>
      </c>
      <c r="D22" s="173">
        <v>1907</v>
      </c>
      <c r="E22" s="173">
        <v>1964</v>
      </c>
      <c r="F22" s="18">
        <v>2134</v>
      </c>
      <c r="G22" s="18">
        <v>2245</v>
      </c>
      <c r="H22" s="18">
        <v>2324</v>
      </c>
      <c r="I22" s="18">
        <v>2409</v>
      </c>
      <c r="J22" s="18">
        <v>2448</v>
      </c>
      <c r="K22" s="18">
        <v>2533</v>
      </c>
      <c r="L22" s="18">
        <v>2591</v>
      </c>
      <c r="M22" s="18">
        <v>2691</v>
      </c>
      <c r="N22" s="18">
        <v>2736</v>
      </c>
      <c r="O22" s="18">
        <v>2836</v>
      </c>
      <c r="P22" s="18">
        <v>2852</v>
      </c>
      <c r="Q22" s="18">
        <v>2879</v>
      </c>
      <c r="R22" s="18">
        <v>2915</v>
      </c>
    </row>
    <row r="23" spans="1:18" ht="21" customHeight="1">
      <c r="A23" s="169" t="s">
        <v>220</v>
      </c>
      <c r="B23" s="18">
        <v>7</v>
      </c>
      <c r="C23" s="173">
        <v>5</v>
      </c>
      <c r="D23" s="173">
        <v>8</v>
      </c>
      <c r="E23" s="173">
        <v>7</v>
      </c>
      <c r="F23" s="18">
        <v>7</v>
      </c>
      <c r="G23" s="18">
        <v>8</v>
      </c>
      <c r="H23" s="18">
        <v>7</v>
      </c>
      <c r="I23" s="18">
        <v>6</v>
      </c>
      <c r="J23" s="18">
        <v>6</v>
      </c>
      <c r="K23" s="18">
        <v>6</v>
      </c>
      <c r="L23" s="18">
        <v>7</v>
      </c>
      <c r="M23" s="18">
        <v>4</v>
      </c>
      <c r="N23" s="18">
        <v>5</v>
      </c>
      <c r="O23" s="18">
        <v>4</v>
      </c>
      <c r="P23" s="18">
        <v>4</v>
      </c>
      <c r="Q23" s="18">
        <v>4</v>
      </c>
      <c r="R23" s="18">
        <v>4</v>
      </c>
    </row>
    <row r="24" spans="1:18" ht="21" customHeight="1">
      <c r="A24" s="169" t="s">
        <v>241</v>
      </c>
      <c r="B24" s="18">
        <v>794</v>
      </c>
      <c r="C24" s="173">
        <v>804</v>
      </c>
      <c r="D24" s="173">
        <v>789</v>
      </c>
      <c r="E24" s="173">
        <v>809</v>
      </c>
      <c r="F24" s="18">
        <v>837</v>
      </c>
      <c r="G24" s="18">
        <v>840</v>
      </c>
      <c r="H24" s="18">
        <v>836</v>
      </c>
      <c r="I24" s="18">
        <v>814</v>
      </c>
      <c r="J24" s="18">
        <v>843</v>
      </c>
      <c r="K24" s="18">
        <v>846</v>
      </c>
      <c r="L24" s="18">
        <v>830</v>
      </c>
      <c r="M24" s="18">
        <v>822</v>
      </c>
      <c r="N24" s="18">
        <v>793</v>
      </c>
      <c r="O24" s="18">
        <v>753</v>
      </c>
      <c r="P24" s="18">
        <v>695</v>
      </c>
      <c r="Q24" s="18">
        <v>697</v>
      </c>
      <c r="R24" s="18">
        <v>650</v>
      </c>
    </row>
    <row r="25" spans="1:18" ht="21" customHeight="1">
      <c r="A25" s="169" t="s">
        <v>222</v>
      </c>
      <c r="B25" s="18">
        <v>46</v>
      </c>
      <c r="C25" s="173">
        <v>46</v>
      </c>
      <c r="D25" s="173">
        <v>53</v>
      </c>
      <c r="E25" s="173">
        <v>52</v>
      </c>
      <c r="F25" s="18">
        <v>64</v>
      </c>
      <c r="G25" s="18">
        <v>62</v>
      </c>
      <c r="H25" s="18">
        <v>56</v>
      </c>
      <c r="I25" s="18">
        <v>57</v>
      </c>
      <c r="J25" s="18">
        <v>51</v>
      </c>
      <c r="K25" s="18">
        <v>53</v>
      </c>
      <c r="L25" s="18">
        <v>54</v>
      </c>
      <c r="M25" s="18">
        <v>48</v>
      </c>
      <c r="N25" s="18">
        <v>46</v>
      </c>
      <c r="O25" s="18">
        <v>48</v>
      </c>
      <c r="P25" s="18">
        <v>48</v>
      </c>
      <c r="Q25" s="18">
        <v>46</v>
      </c>
      <c r="R25" s="18">
        <v>41</v>
      </c>
    </row>
    <row r="26" spans="1:18" ht="21" customHeight="1">
      <c r="A26" s="169" t="s">
        <v>223</v>
      </c>
      <c r="B26" s="18">
        <v>7856</v>
      </c>
      <c r="C26" s="173">
        <v>7586</v>
      </c>
      <c r="D26" s="173">
        <v>7800</v>
      </c>
      <c r="E26" s="173">
        <v>7794</v>
      </c>
      <c r="F26" s="18">
        <v>8112</v>
      </c>
      <c r="G26" s="18">
        <v>8443</v>
      </c>
      <c r="H26" s="18">
        <v>8648</v>
      </c>
      <c r="I26" s="18">
        <v>8989</v>
      </c>
      <c r="J26" s="18">
        <v>9344</v>
      </c>
      <c r="K26" s="18">
        <v>9315</v>
      </c>
      <c r="L26" s="18">
        <v>8187</v>
      </c>
      <c r="M26" s="18">
        <v>8326</v>
      </c>
      <c r="N26" s="18">
        <v>8550</v>
      </c>
      <c r="O26" s="18">
        <v>8641</v>
      </c>
      <c r="P26" s="18">
        <v>8764</v>
      </c>
      <c r="Q26" s="18">
        <v>9232</v>
      </c>
      <c r="R26" s="18">
        <v>9614</v>
      </c>
    </row>
    <row r="27" spans="1:18" ht="21" customHeight="1">
      <c r="A27" s="169" t="s">
        <v>224</v>
      </c>
      <c r="B27" s="18">
        <v>111</v>
      </c>
      <c r="C27" s="173">
        <v>100</v>
      </c>
      <c r="D27" s="173">
        <v>106</v>
      </c>
      <c r="E27" s="173">
        <v>108</v>
      </c>
      <c r="F27" s="18">
        <v>108</v>
      </c>
      <c r="G27" s="18">
        <v>116</v>
      </c>
      <c r="H27" s="18">
        <v>112</v>
      </c>
      <c r="I27" s="18">
        <v>119</v>
      </c>
      <c r="J27" s="18">
        <v>128</v>
      </c>
      <c r="K27" s="18">
        <v>134</v>
      </c>
      <c r="L27" s="18">
        <v>129</v>
      </c>
      <c r="M27" s="18">
        <v>125</v>
      </c>
      <c r="N27" s="18">
        <v>131</v>
      </c>
      <c r="O27" s="18">
        <v>124</v>
      </c>
      <c r="P27" s="18">
        <v>129</v>
      </c>
      <c r="Q27" s="18">
        <v>142</v>
      </c>
      <c r="R27" s="18">
        <v>147</v>
      </c>
    </row>
    <row r="28" spans="1:18" ht="21" customHeight="1">
      <c r="A28" s="169" t="s">
        <v>225</v>
      </c>
      <c r="B28" s="173">
        <v>257</v>
      </c>
      <c r="C28" s="173">
        <v>250</v>
      </c>
      <c r="D28" s="173">
        <v>259</v>
      </c>
      <c r="E28" s="173">
        <v>279</v>
      </c>
      <c r="F28" s="18">
        <v>281</v>
      </c>
      <c r="G28" s="18">
        <v>298</v>
      </c>
      <c r="H28" s="18">
        <v>309</v>
      </c>
      <c r="I28" s="18">
        <v>325</v>
      </c>
      <c r="J28" s="18">
        <v>336</v>
      </c>
      <c r="K28" s="18">
        <v>356</v>
      </c>
      <c r="L28" s="18">
        <v>372</v>
      </c>
      <c r="M28" s="18">
        <v>386</v>
      </c>
      <c r="N28" s="18">
        <v>391</v>
      </c>
      <c r="O28" s="18">
        <v>420</v>
      </c>
      <c r="P28" s="18">
        <v>409</v>
      </c>
      <c r="Q28" s="18">
        <v>418</v>
      </c>
      <c r="R28" s="18">
        <v>416</v>
      </c>
    </row>
    <row r="29" spans="1:18" ht="21" customHeight="1">
      <c r="A29" s="169" t="s">
        <v>226</v>
      </c>
      <c r="B29" s="173">
        <v>32</v>
      </c>
      <c r="C29" s="173">
        <v>22</v>
      </c>
      <c r="D29" s="173">
        <v>23</v>
      </c>
      <c r="E29" s="173">
        <v>30</v>
      </c>
      <c r="F29" s="18">
        <v>30</v>
      </c>
      <c r="G29" s="18">
        <v>37</v>
      </c>
      <c r="H29" s="18">
        <v>35</v>
      </c>
      <c r="I29" s="18">
        <v>36</v>
      </c>
      <c r="J29" s="18">
        <v>32</v>
      </c>
      <c r="K29" s="18">
        <v>32</v>
      </c>
      <c r="L29" s="18">
        <v>33</v>
      </c>
      <c r="M29" s="18">
        <v>5</v>
      </c>
      <c r="N29" s="18">
        <v>6</v>
      </c>
      <c r="O29" s="18">
        <v>6</v>
      </c>
      <c r="P29" s="18">
        <v>8</v>
      </c>
      <c r="Q29" s="18">
        <v>9</v>
      </c>
      <c r="R29" s="18">
        <v>10</v>
      </c>
    </row>
    <row r="30" spans="1:18" ht="21" customHeight="1">
      <c r="A30" s="169" t="s">
        <v>229</v>
      </c>
      <c r="B30" s="173">
        <v>14</v>
      </c>
      <c r="C30" s="173">
        <v>14</v>
      </c>
      <c r="D30" s="173">
        <v>14</v>
      </c>
      <c r="E30" s="173">
        <v>13</v>
      </c>
      <c r="F30" s="18">
        <v>11</v>
      </c>
      <c r="G30" s="18">
        <v>10</v>
      </c>
      <c r="H30" s="18">
        <v>12</v>
      </c>
      <c r="I30" s="18">
        <v>16</v>
      </c>
      <c r="J30" s="18">
        <v>18</v>
      </c>
      <c r="K30" s="18">
        <v>18</v>
      </c>
      <c r="L30" s="18">
        <v>22</v>
      </c>
      <c r="M30" s="18">
        <v>21</v>
      </c>
      <c r="N30" s="18">
        <v>17</v>
      </c>
      <c r="O30" s="18">
        <v>19</v>
      </c>
      <c r="P30" s="18">
        <v>18</v>
      </c>
      <c r="Q30" s="18">
        <v>18</v>
      </c>
      <c r="R30" s="18">
        <v>24</v>
      </c>
    </row>
    <row r="31" spans="1:18" ht="30" customHeight="1">
      <c r="A31" s="185" t="s">
        <v>227</v>
      </c>
      <c r="B31" s="18">
        <v>18</v>
      </c>
      <c r="C31" s="173">
        <v>17</v>
      </c>
      <c r="D31" s="173">
        <v>16</v>
      </c>
      <c r="E31" s="173">
        <v>16</v>
      </c>
      <c r="F31" s="18">
        <v>13</v>
      </c>
      <c r="G31" s="18">
        <v>16</v>
      </c>
      <c r="H31" s="18">
        <v>16</v>
      </c>
      <c r="I31" s="18">
        <v>14</v>
      </c>
      <c r="J31" s="18">
        <v>19</v>
      </c>
      <c r="K31" s="18">
        <v>22</v>
      </c>
      <c r="L31" s="18">
        <v>23</v>
      </c>
      <c r="M31" s="18">
        <v>3</v>
      </c>
      <c r="N31" s="18">
        <v>3</v>
      </c>
      <c r="O31" s="18">
        <v>5</v>
      </c>
      <c r="P31" s="18">
        <v>7</v>
      </c>
      <c r="Q31" s="18">
        <v>7</v>
      </c>
      <c r="R31" s="18">
        <v>7</v>
      </c>
    </row>
    <row r="32" spans="1:18" ht="21" customHeight="1">
      <c r="A32" s="169" t="s">
        <v>236</v>
      </c>
      <c r="B32" s="18">
        <v>18</v>
      </c>
      <c r="C32" s="173">
        <v>16</v>
      </c>
      <c r="D32" s="173">
        <v>17</v>
      </c>
      <c r="E32" s="173">
        <v>16</v>
      </c>
      <c r="F32" s="18">
        <v>17</v>
      </c>
      <c r="G32" s="18">
        <v>20</v>
      </c>
      <c r="H32" s="18">
        <v>21</v>
      </c>
      <c r="I32" s="18">
        <v>21</v>
      </c>
      <c r="J32" s="18">
        <v>24</v>
      </c>
      <c r="K32" s="18">
        <v>24</v>
      </c>
      <c r="L32" s="18">
        <v>19</v>
      </c>
      <c r="M32" s="18">
        <v>16</v>
      </c>
      <c r="N32" s="18">
        <v>16</v>
      </c>
      <c r="O32" s="18">
        <v>17</v>
      </c>
      <c r="P32" s="18">
        <v>32</v>
      </c>
      <c r="Q32" s="18">
        <v>36</v>
      </c>
      <c r="R32" s="18">
        <v>39</v>
      </c>
    </row>
    <row r="33" spans="1:18" ht="11.1" customHeight="1">
      <c r="A33" s="169" t="s">
        <v>208</v>
      </c>
      <c r="B33" s="18">
        <v>404</v>
      </c>
      <c r="C33" s="173">
        <v>381</v>
      </c>
      <c r="D33" s="173">
        <v>395</v>
      </c>
      <c r="E33" s="173">
        <v>391</v>
      </c>
      <c r="F33" s="18">
        <v>394</v>
      </c>
      <c r="G33" s="18">
        <v>422</v>
      </c>
      <c r="H33" s="18">
        <v>429</v>
      </c>
      <c r="I33" s="18">
        <v>449</v>
      </c>
      <c r="J33" s="18">
        <v>448</v>
      </c>
      <c r="K33" s="18">
        <v>456</v>
      </c>
      <c r="L33" s="18">
        <v>470</v>
      </c>
      <c r="M33" s="18">
        <v>477</v>
      </c>
      <c r="N33" s="18">
        <v>498</v>
      </c>
      <c r="O33" s="18">
        <v>523</v>
      </c>
      <c r="P33" s="18">
        <v>534</v>
      </c>
      <c r="Q33" s="18">
        <v>535</v>
      </c>
      <c r="R33" s="18">
        <v>551</v>
      </c>
    </row>
    <row r="34" spans="1:18" ht="11.1" customHeight="1">
      <c r="A34" s="169" t="s">
        <v>207</v>
      </c>
      <c r="B34" s="18">
        <v>3842</v>
      </c>
      <c r="C34" s="173">
        <v>3765</v>
      </c>
      <c r="D34" s="173">
        <v>3816</v>
      </c>
      <c r="E34" s="173">
        <v>3909</v>
      </c>
      <c r="F34" s="18">
        <v>3999</v>
      </c>
      <c r="G34" s="18">
        <v>4062</v>
      </c>
      <c r="H34" s="18">
        <v>4083</v>
      </c>
      <c r="I34" s="18">
        <v>4076</v>
      </c>
      <c r="J34" s="18">
        <v>4179</v>
      </c>
      <c r="K34" s="18">
        <v>4201</v>
      </c>
      <c r="L34" s="18">
        <v>3878</v>
      </c>
      <c r="M34" s="18">
        <v>3822</v>
      </c>
      <c r="N34" s="18">
        <v>3802</v>
      </c>
      <c r="O34" s="18">
        <v>3723</v>
      </c>
      <c r="P34" s="18">
        <v>3667</v>
      </c>
      <c r="Q34" s="18">
        <v>3751</v>
      </c>
      <c r="R34" s="18">
        <v>3719</v>
      </c>
    </row>
    <row r="35" spans="1:18" ht="11.1" customHeight="1">
      <c r="A35" s="169" t="s">
        <v>209</v>
      </c>
      <c r="B35" s="18">
        <v>3877</v>
      </c>
      <c r="C35" s="173">
        <v>3828</v>
      </c>
      <c r="D35" s="173">
        <v>4912</v>
      </c>
      <c r="E35" s="173">
        <v>5092</v>
      </c>
      <c r="F35" s="18">
        <v>5253</v>
      </c>
      <c r="G35" s="18">
        <v>5399</v>
      </c>
      <c r="H35" s="18">
        <v>5518</v>
      </c>
      <c r="I35" s="18">
        <v>5622</v>
      </c>
      <c r="J35" s="18">
        <v>5700</v>
      </c>
      <c r="K35" s="18">
        <v>5731</v>
      </c>
      <c r="L35" s="18">
        <v>5788</v>
      </c>
      <c r="M35" s="84">
        <v>5892</v>
      </c>
      <c r="N35" s="18">
        <v>5892</v>
      </c>
      <c r="O35" s="18">
        <v>5894</v>
      </c>
      <c r="P35" s="18">
        <v>5873</v>
      </c>
      <c r="Q35" s="18">
        <v>5988</v>
      </c>
      <c r="R35" s="18">
        <v>366</v>
      </c>
    </row>
    <row r="36" spans="1:18" ht="11.1" customHeight="1">
      <c r="A36" s="166" t="s">
        <v>198</v>
      </c>
      <c r="B36" s="25">
        <f t="shared" ref="B36:R36" si="8">SUM(B37:B39)</f>
        <v>159825</v>
      </c>
      <c r="C36" s="25">
        <f t="shared" ref="C36" si="9">SUM(C37:C39)</f>
        <v>157894</v>
      </c>
      <c r="D36" s="25">
        <f t="shared" ref="D36:E36" si="10">SUM(D37:D39)</f>
        <v>154730</v>
      </c>
      <c r="E36" s="25">
        <f t="shared" si="10"/>
        <v>152933</v>
      </c>
      <c r="F36" s="25">
        <f t="shared" si="8"/>
        <v>149824</v>
      </c>
      <c r="G36" s="25">
        <f t="shared" si="8"/>
        <v>145590</v>
      </c>
      <c r="H36" s="25">
        <f t="shared" si="8"/>
        <v>142511</v>
      </c>
      <c r="I36" s="25">
        <f t="shared" si="8"/>
        <v>142198</v>
      </c>
      <c r="J36" s="25">
        <f t="shared" si="8"/>
        <v>144600</v>
      </c>
      <c r="K36" s="25">
        <f t="shared" si="8"/>
        <v>146838</v>
      </c>
      <c r="L36" s="25">
        <f t="shared" si="8"/>
        <v>143953</v>
      </c>
      <c r="M36" s="25">
        <f t="shared" si="8"/>
        <v>141935</v>
      </c>
      <c r="N36" s="25">
        <f t="shared" si="8"/>
        <v>141992</v>
      </c>
      <c r="O36" s="25">
        <f t="shared" si="8"/>
        <v>142160</v>
      </c>
      <c r="P36" s="25">
        <f t="shared" si="8"/>
        <v>143504</v>
      </c>
      <c r="Q36" s="25">
        <f t="shared" si="8"/>
        <v>144708</v>
      </c>
      <c r="R36" s="25">
        <f t="shared" si="8"/>
        <v>144702</v>
      </c>
    </row>
    <row r="37" spans="1:18" ht="11.1" customHeight="1">
      <c r="A37" s="168" t="s">
        <v>210</v>
      </c>
      <c r="B37" s="18">
        <v>154942</v>
      </c>
      <c r="C37" s="173">
        <v>153024</v>
      </c>
      <c r="D37" s="173">
        <v>149957</v>
      </c>
      <c r="E37" s="173">
        <v>148156</v>
      </c>
      <c r="F37" s="18">
        <v>145128</v>
      </c>
      <c r="G37" s="18">
        <v>140958</v>
      </c>
      <c r="H37" s="18">
        <v>137967</v>
      </c>
      <c r="I37" s="18">
        <v>137688</v>
      </c>
      <c r="J37" s="18">
        <v>140012</v>
      </c>
      <c r="K37" s="18">
        <v>142298</v>
      </c>
      <c r="L37" s="18">
        <v>139554</v>
      </c>
      <c r="M37" s="18">
        <v>137589</v>
      </c>
      <c r="N37" s="18">
        <v>137630</v>
      </c>
      <c r="O37" s="18">
        <v>137799</v>
      </c>
      <c r="P37" s="18">
        <v>139195</v>
      </c>
      <c r="Q37" s="18">
        <v>140357</v>
      </c>
      <c r="R37" s="18">
        <v>140486</v>
      </c>
    </row>
    <row r="38" spans="1:18" ht="21" customHeight="1">
      <c r="A38" s="169" t="s">
        <v>230</v>
      </c>
      <c r="B38" s="18">
        <v>2339</v>
      </c>
      <c r="C38" s="173">
        <v>2324</v>
      </c>
      <c r="D38" s="173">
        <v>2322</v>
      </c>
      <c r="E38" s="173">
        <v>2379</v>
      </c>
      <c r="F38" s="18">
        <v>2367</v>
      </c>
      <c r="G38" s="18">
        <v>2403</v>
      </c>
      <c r="H38" s="18">
        <v>2391</v>
      </c>
      <c r="I38" s="18">
        <v>2410</v>
      </c>
      <c r="J38" s="18">
        <v>2485</v>
      </c>
      <c r="K38" s="18">
        <v>2500</v>
      </c>
      <c r="L38" s="18">
        <v>2500</v>
      </c>
      <c r="M38" s="18">
        <v>2486</v>
      </c>
      <c r="N38" s="18">
        <v>2491</v>
      </c>
      <c r="O38" s="18">
        <v>2510</v>
      </c>
      <c r="P38" s="18">
        <v>2503</v>
      </c>
      <c r="Q38" s="18">
        <v>2500</v>
      </c>
      <c r="R38" s="18">
        <v>2503</v>
      </c>
    </row>
    <row r="39" spans="1:18" s="21" customFormat="1" ht="11.1" customHeight="1">
      <c r="A39" s="168" t="s">
        <v>211</v>
      </c>
      <c r="B39" s="18">
        <v>2544</v>
      </c>
      <c r="C39" s="173">
        <v>2546</v>
      </c>
      <c r="D39" s="173">
        <v>2451</v>
      </c>
      <c r="E39" s="173">
        <v>2398</v>
      </c>
      <c r="F39" s="18">
        <v>2329</v>
      </c>
      <c r="G39" s="18">
        <v>2229</v>
      </c>
      <c r="H39" s="18">
        <v>2153</v>
      </c>
      <c r="I39" s="18">
        <v>2100</v>
      </c>
      <c r="J39" s="18">
        <v>2103</v>
      </c>
      <c r="K39" s="18">
        <v>2040</v>
      </c>
      <c r="L39" s="18">
        <v>1899</v>
      </c>
      <c r="M39" s="18">
        <v>1860</v>
      </c>
      <c r="N39" s="18">
        <v>1871</v>
      </c>
      <c r="O39" s="18">
        <v>1851</v>
      </c>
      <c r="P39" s="18">
        <v>1806</v>
      </c>
      <c r="Q39" s="18">
        <v>1851</v>
      </c>
      <c r="R39" s="18">
        <v>1713</v>
      </c>
    </row>
    <row r="40" spans="1:18" ht="11.1" customHeight="1">
      <c r="A40" s="59" t="s">
        <v>244</v>
      </c>
      <c r="B40" s="25">
        <f t="shared" ref="B40:R40" si="11">SUM(B41:B51)</f>
        <v>15355</v>
      </c>
      <c r="C40" s="25">
        <f t="shared" ref="C40" si="12">SUM(C41:C51)</f>
        <v>15518</v>
      </c>
      <c r="D40" s="25">
        <f t="shared" ref="D40:E40" si="13">SUM(D41:D51)</f>
        <v>15566</v>
      </c>
      <c r="E40" s="25">
        <f t="shared" si="13"/>
        <v>15511</v>
      </c>
      <c r="F40" s="25">
        <f t="shared" si="11"/>
        <v>15114</v>
      </c>
      <c r="G40" s="25">
        <f t="shared" si="11"/>
        <v>15126</v>
      </c>
      <c r="H40" s="25">
        <f t="shared" si="11"/>
        <v>15220</v>
      </c>
      <c r="I40" s="25">
        <f t="shared" si="11"/>
        <v>15377</v>
      </c>
      <c r="J40" s="25">
        <f t="shared" si="11"/>
        <v>15298</v>
      </c>
      <c r="K40" s="25">
        <f t="shared" si="11"/>
        <v>14647</v>
      </c>
      <c r="L40" s="25">
        <f t="shared" si="11"/>
        <v>12290</v>
      </c>
      <c r="M40" s="25">
        <f t="shared" si="11"/>
        <v>10690</v>
      </c>
      <c r="N40" s="25">
        <f t="shared" si="11"/>
        <v>9518</v>
      </c>
      <c r="O40" s="25">
        <f t="shared" si="11"/>
        <v>8586</v>
      </c>
      <c r="P40" s="25">
        <f t="shared" si="11"/>
        <v>7916</v>
      </c>
      <c r="Q40" s="25">
        <f t="shared" si="11"/>
        <v>7770</v>
      </c>
      <c r="R40" s="25">
        <f t="shared" si="11"/>
        <v>7727</v>
      </c>
    </row>
    <row r="41" spans="1:18" ht="11.1" customHeight="1">
      <c r="A41" s="168" t="s">
        <v>212</v>
      </c>
      <c r="B41" s="18">
        <v>15</v>
      </c>
      <c r="C41" s="173">
        <v>11</v>
      </c>
      <c r="D41" s="173">
        <v>11</v>
      </c>
      <c r="E41" s="173">
        <v>7</v>
      </c>
      <c r="F41" s="18">
        <v>9</v>
      </c>
      <c r="G41" s="18">
        <v>11</v>
      </c>
      <c r="H41" s="18">
        <v>14</v>
      </c>
      <c r="I41" s="18">
        <v>16</v>
      </c>
      <c r="J41" s="84">
        <v>20</v>
      </c>
      <c r="K41" s="84">
        <v>26</v>
      </c>
      <c r="L41" s="84">
        <v>18</v>
      </c>
      <c r="M41" s="84">
        <v>17</v>
      </c>
      <c r="N41" s="18">
        <v>20</v>
      </c>
      <c r="O41" s="18">
        <v>21</v>
      </c>
      <c r="P41" s="18">
        <v>17</v>
      </c>
      <c r="Q41" s="18">
        <v>18</v>
      </c>
      <c r="R41" s="18">
        <v>18</v>
      </c>
    </row>
    <row r="42" spans="1:18" ht="11.1" customHeight="1">
      <c r="A42" s="169" t="s">
        <v>213</v>
      </c>
      <c r="B42" s="18">
        <v>3420</v>
      </c>
      <c r="C42" s="173">
        <v>3719</v>
      </c>
      <c r="D42" s="173">
        <v>3856</v>
      </c>
      <c r="E42" s="173">
        <v>3997</v>
      </c>
      <c r="F42" s="18">
        <v>3952</v>
      </c>
      <c r="G42" s="18">
        <v>4165</v>
      </c>
      <c r="H42" s="18">
        <v>4532</v>
      </c>
      <c r="I42" s="18">
        <v>4862</v>
      </c>
      <c r="J42" s="84">
        <v>4983</v>
      </c>
      <c r="K42" s="84">
        <v>4982</v>
      </c>
      <c r="L42" s="84">
        <v>4179</v>
      </c>
      <c r="M42" s="84">
        <v>3590</v>
      </c>
      <c r="N42" s="18">
        <v>3201</v>
      </c>
      <c r="O42" s="18">
        <v>2800</v>
      </c>
      <c r="P42" s="18">
        <v>2503</v>
      </c>
      <c r="Q42" s="18">
        <v>2327</v>
      </c>
      <c r="R42" s="18">
        <v>2203</v>
      </c>
    </row>
    <row r="43" spans="1:18" ht="11.1" customHeight="1">
      <c r="A43" s="169" t="s">
        <v>214</v>
      </c>
      <c r="B43" s="18">
        <v>10066</v>
      </c>
      <c r="C43" s="173">
        <v>9935</v>
      </c>
      <c r="D43" s="173">
        <v>9870</v>
      </c>
      <c r="E43" s="173">
        <v>9780</v>
      </c>
      <c r="F43" s="18">
        <v>9588</v>
      </c>
      <c r="G43" s="18">
        <v>9505</v>
      </c>
      <c r="H43" s="18">
        <v>9402</v>
      </c>
      <c r="I43" s="18">
        <v>9334</v>
      </c>
      <c r="J43" s="84">
        <v>9206</v>
      </c>
      <c r="K43" s="84">
        <v>8686</v>
      </c>
      <c r="L43" s="84">
        <v>7241</v>
      </c>
      <c r="M43" s="84">
        <v>6297</v>
      </c>
      <c r="N43" s="18">
        <v>5603</v>
      </c>
      <c r="O43" s="18">
        <v>5082</v>
      </c>
      <c r="P43" s="18">
        <v>4746</v>
      </c>
      <c r="Q43" s="18">
        <v>4777</v>
      </c>
      <c r="R43" s="18">
        <v>4886</v>
      </c>
    </row>
    <row r="44" spans="1:18" s="21" customFormat="1" ht="11.1" customHeight="1">
      <c r="A44" s="169" t="s">
        <v>238</v>
      </c>
      <c r="B44" s="173">
        <v>2</v>
      </c>
      <c r="C44" s="173">
        <v>3</v>
      </c>
      <c r="D44" s="173">
        <v>3</v>
      </c>
      <c r="E44" s="173">
        <v>5</v>
      </c>
      <c r="F44" s="18">
        <v>6</v>
      </c>
      <c r="G44" s="18">
        <v>6</v>
      </c>
      <c r="H44" s="18">
        <v>7</v>
      </c>
      <c r="I44" s="18">
        <v>7</v>
      </c>
      <c r="J44" s="84">
        <v>6</v>
      </c>
      <c r="K44" s="84">
        <v>7</v>
      </c>
      <c r="L44" s="84">
        <v>7</v>
      </c>
      <c r="M44" s="84">
        <v>7</v>
      </c>
      <c r="N44" s="18">
        <v>6</v>
      </c>
      <c r="O44" s="18">
        <v>5</v>
      </c>
      <c r="P44" s="18">
        <v>2</v>
      </c>
      <c r="Q44" s="18">
        <v>4</v>
      </c>
      <c r="R44" s="18">
        <v>5</v>
      </c>
    </row>
    <row r="45" spans="1:18" ht="21" customHeight="1">
      <c r="A45" s="169" t="s">
        <v>234</v>
      </c>
      <c r="B45" s="18">
        <v>1</v>
      </c>
      <c r="C45" s="173">
        <v>1</v>
      </c>
      <c r="D45" s="173">
        <v>2</v>
      </c>
      <c r="E45" s="173">
        <v>3</v>
      </c>
      <c r="F45" s="18">
        <v>2</v>
      </c>
      <c r="G45" s="18">
        <v>3</v>
      </c>
      <c r="H45" s="18">
        <v>5</v>
      </c>
      <c r="I45" s="18">
        <v>4</v>
      </c>
      <c r="J45" s="84">
        <v>5</v>
      </c>
      <c r="K45" s="84">
        <v>3</v>
      </c>
      <c r="L45" s="84">
        <v>2</v>
      </c>
      <c r="M45" s="99">
        <v>2</v>
      </c>
      <c r="N45" s="18">
        <v>4</v>
      </c>
      <c r="O45" s="18">
        <v>4</v>
      </c>
      <c r="P45" s="18">
        <v>6</v>
      </c>
      <c r="Q45" s="18">
        <v>7</v>
      </c>
      <c r="R45" s="18">
        <v>5</v>
      </c>
    </row>
    <row r="46" spans="1:18" ht="11.1" customHeight="1">
      <c r="A46" s="169" t="s">
        <v>239</v>
      </c>
      <c r="B46" s="18">
        <v>3</v>
      </c>
      <c r="C46" s="173">
        <v>3</v>
      </c>
      <c r="D46" s="173">
        <v>2</v>
      </c>
      <c r="E46" s="173">
        <v>2</v>
      </c>
      <c r="F46" s="18">
        <v>3</v>
      </c>
      <c r="G46" s="18">
        <v>3</v>
      </c>
      <c r="H46" s="18">
        <v>4</v>
      </c>
      <c r="I46" s="18">
        <v>4</v>
      </c>
      <c r="J46" s="84">
        <v>5</v>
      </c>
      <c r="K46" s="84">
        <v>3</v>
      </c>
      <c r="L46" s="84">
        <v>4</v>
      </c>
      <c r="M46" s="99">
        <v>4</v>
      </c>
      <c r="N46" s="18">
        <v>3</v>
      </c>
      <c r="O46" s="18">
        <v>4</v>
      </c>
      <c r="P46" s="18">
        <v>4</v>
      </c>
      <c r="Q46" s="18">
        <v>4</v>
      </c>
      <c r="R46" s="18">
        <v>4</v>
      </c>
    </row>
    <row r="47" spans="1:18" ht="11.1" customHeight="1">
      <c r="A47" s="169" t="s">
        <v>235</v>
      </c>
      <c r="B47" s="18">
        <v>10</v>
      </c>
      <c r="C47" s="173">
        <v>7</v>
      </c>
      <c r="D47" s="173">
        <v>7</v>
      </c>
      <c r="E47" s="173">
        <v>6</v>
      </c>
      <c r="F47" s="18">
        <v>6</v>
      </c>
      <c r="G47" s="18">
        <v>5</v>
      </c>
      <c r="H47" s="18">
        <v>4</v>
      </c>
      <c r="I47" s="18">
        <v>6</v>
      </c>
      <c r="J47" s="84">
        <v>6</v>
      </c>
      <c r="K47" s="84">
        <v>5</v>
      </c>
      <c r="L47" s="84">
        <v>4</v>
      </c>
      <c r="M47" s="86">
        <v>1</v>
      </c>
      <c r="N47" s="18">
        <v>2</v>
      </c>
      <c r="O47" s="18">
        <v>2</v>
      </c>
      <c r="P47" s="18">
        <v>2</v>
      </c>
      <c r="Q47" s="18">
        <v>2</v>
      </c>
      <c r="R47" s="18">
        <v>1</v>
      </c>
    </row>
    <row r="48" spans="1:18" ht="11.1" customHeight="1">
      <c r="A48" s="169" t="s">
        <v>215</v>
      </c>
      <c r="B48" s="18">
        <v>1823</v>
      </c>
      <c r="C48" s="173">
        <v>1824</v>
      </c>
      <c r="D48" s="173">
        <v>1806</v>
      </c>
      <c r="E48" s="173">
        <v>1704</v>
      </c>
      <c r="F48" s="18">
        <v>1541</v>
      </c>
      <c r="G48" s="18">
        <v>1420</v>
      </c>
      <c r="H48" s="18">
        <v>1242</v>
      </c>
      <c r="I48" s="18">
        <v>1132</v>
      </c>
      <c r="J48" s="84">
        <v>1053</v>
      </c>
      <c r="K48" s="84">
        <v>919</v>
      </c>
      <c r="L48" s="84">
        <v>823</v>
      </c>
      <c r="M48" s="84">
        <v>759</v>
      </c>
      <c r="N48" s="18">
        <v>664</v>
      </c>
      <c r="O48" s="18">
        <v>651</v>
      </c>
      <c r="P48" s="18">
        <v>617</v>
      </c>
      <c r="Q48" s="18">
        <v>615</v>
      </c>
      <c r="R48" s="18">
        <v>592</v>
      </c>
    </row>
    <row r="49" spans="1:18" ht="11.1" customHeight="1">
      <c r="A49" s="169" t="s">
        <v>64</v>
      </c>
      <c r="B49" s="18">
        <v>2</v>
      </c>
      <c r="C49" s="173">
        <v>2</v>
      </c>
      <c r="D49" s="173">
        <v>1</v>
      </c>
      <c r="E49" s="173">
        <v>1</v>
      </c>
      <c r="F49" s="18">
        <v>1</v>
      </c>
      <c r="G49" s="18">
        <v>1</v>
      </c>
      <c r="H49" s="18">
        <v>1</v>
      </c>
      <c r="I49" s="18">
        <v>3</v>
      </c>
      <c r="J49" s="84">
        <v>3</v>
      </c>
      <c r="K49" s="84">
        <v>4</v>
      </c>
      <c r="L49" s="84">
        <v>2</v>
      </c>
      <c r="M49" s="84">
        <v>3</v>
      </c>
      <c r="N49" s="18">
        <v>5</v>
      </c>
      <c r="O49" s="18">
        <v>5</v>
      </c>
      <c r="P49" s="18">
        <v>4</v>
      </c>
      <c r="Q49" s="18">
        <v>1</v>
      </c>
      <c r="R49" s="18">
        <v>3</v>
      </c>
    </row>
    <row r="50" spans="1:18" ht="11.1" customHeight="1">
      <c r="A50" s="169" t="s">
        <v>65</v>
      </c>
      <c r="B50" s="18">
        <v>2</v>
      </c>
      <c r="C50" s="173">
        <v>1</v>
      </c>
      <c r="D50" s="173">
        <v>0</v>
      </c>
      <c r="E50" s="173">
        <v>0</v>
      </c>
      <c r="F50" s="18">
        <v>0</v>
      </c>
      <c r="G50" s="18">
        <v>0</v>
      </c>
      <c r="H50" s="18">
        <v>0</v>
      </c>
      <c r="I50" s="18">
        <v>0</v>
      </c>
      <c r="J50" s="84">
        <v>1</v>
      </c>
      <c r="K50" s="84">
        <v>1</v>
      </c>
      <c r="L50" s="84">
        <v>1</v>
      </c>
      <c r="M50" s="84">
        <v>0</v>
      </c>
      <c r="N50" s="18">
        <v>1</v>
      </c>
      <c r="O50" s="18">
        <v>1</v>
      </c>
      <c r="P50" s="18">
        <v>1</v>
      </c>
      <c r="Q50" s="148" t="s">
        <v>51</v>
      </c>
      <c r="R50" s="148" t="s">
        <v>51</v>
      </c>
    </row>
    <row r="51" spans="1:18" ht="11.1" customHeight="1">
      <c r="A51" s="169" t="s">
        <v>216</v>
      </c>
      <c r="B51" s="18">
        <v>11</v>
      </c>
      <c r="C51" s="173">
        <v>12</v>
      </c>
      <c r="D51" s="173">
        <v>8</v>
      </c>
      <c r="E51" s="173">
        <v>6</v>
      </c>
      <c r="F51" s="18">
        <v>6</v>
      </c>
      <c r="G51" s="18">
        <v>7</v>
      </c>
      <c r="H51" s="18">
        <v>9</v>
      </c>
      <c r="I51" s="18">
        <v>9</v>
      </c>
      <c r="J51" s="84">
        <v>10</v>
      </c>
      <c r="K51" s="84">
        <v>11</v>
      </c>
      <c r="L51" s="84">
        <v>9</v>
      </c>
      <c r="M51" s="84">
        <v>10</v>
      </c>
      <c r="N51" s="18">
        <v>9</v>
      </c>
      <c r="O51" s="18">
        <v>11</v>
      </c>
      <c r="P51" s="18">
        <v>14</v>
      </c>
      <c r="Q51" s="18">
        <v>15</v>
      </c>
      <c r="R51" s="18">
        <v>10</v>
      </c>
    </row>
    <row r="52" spans="1:18" ht="11.1" customHeight="1">
      <c r="A52" s="59" t="s">
        <v>243</v>
      </c>
      <c r="B52" s="82">
        <f t="shared" ref="B52:Q52" si="14">SUM(B53:B55)</f>
        <v>18139</v>
      </c>
      <c r="C52" s="175">
        <f t="shared" ref="C52" si="15">SUM(C53:C55)</f>
        <v>17991</v>
      </c>
      <c r="D52" s="175">
        <f t="shared" ref="D52:F52" si="16">SUM(D53:D55)</f>
        <v>19460</v>
      </c>
      <c r="E52" s="175">
        <f t="shared" si="16"/>
        <v>19927</v>
      </c>
      <c r="F52" s="82">
        <f t="shared" si="16"/>
        <v>20381</v>
      </c>
      <c r="G52" s="82">
        <f t="shared" si="14"/>
        <v>20802</v>
      </c>
      <c r="H52" s="82">
        <f t="shared" si="14"/>
        <v>21141</v>
      </c>
      <c r="I52" s="82">
        <f t="shared" si="14"/>
        <v>21275</v>
      </c>
      <c r="J52" s="82">
        <f t="shared" si="14"/>
        <v>21268</v>
      </c>
      <c r="K52" s="82">
        <f t="shared" si="14"/>
        <v>21055</v>
      </c>
      <c r="L52" s="82">
        <f t="shared" si="14"/>
        <v>21274</v>
      </c>
      <c r="M52" s="82">
        <f t="shared" si="14"/>
        <v>21597</v>
      </c>
      <c r="N52" s="25">
        <f t="shared" si="14"/>
        <v>21369</v>
      </c>
      <c r="O52" s="25">
        <f t="shared" si="14"/>
        <v>21100</v>
      </c>
      <c r="P52" s="25">
        <f t="shared" si="14"/>
        <v>20950</v>
      </c>
      <c r="Q52" s="25">
        <f t="shared" si="14"/>
        <v>21826</v>
      </c>
      <c r="R52" s="25">
        <f>SUM(R53:R54)</f>
        <v>8473</v>
      </c>
    </row>
    <row r="53" spans="1:18" ht="11.1" customHeight="1">
      <c r="A53" s="168" t="s">
        <v>203</v>
      </c>
      <c r="B53" s="18">
        <v>10266</v>
      </c>
      <c r="C53" s="173">
        <v>10141</v>
      </c>
      <c r="D53" s="173">
        <v>13714</v>
      </c>
      <c r="E53" s="173">
        <v>14023</v>
      </c>
      <c r="F53" s="18">
        <v>14309</v>
      </c>
      <c r="G53" s="18">
        <v>14559</v>
      </c>
      <c r="H53" s="18">
        <v>14732</v>
      </c>
      <c r="I53" s="18">
        <v>14834</v>
      </c>
      <c r="J53" s="18">
        <v>14844</v>
      </c>
      <c r="K53" s="18">
        <v>14773</v>
      </c>
      <c r="L53" s="18">
        <v>14951</v>
      </c>
      <c r="M53" s="18">
        <v>15090</v>
      </c>
      <c r="N53" s="18">
        <v>14934</v>
      </c>
      <c r="O53" s="18">
        <v>14849</v>
      </c>
      <c r="P53" s="18">
        <v>14784</v>
      </c>
      <c r="Q53" s="18">
        <v>15165</v>
      </c>
      <c r="R53" s="18">
        <v>7372</v>
      </c>
    </row>
    <row r="54" spans="1:18" ht="11.1" customHeight="1">
      <c r="A54" s="168" t="s">
        <v>217</v>
      </c>
      <c r="B54" s="18">
        <v>4293</v>
      </c>
      <c r="C54" s="173">
        <v>4348</v>
      </c>
      <c r="D54" s="173">
        <v>3723</v>
      </c>
      <c r="E54" s="173">
        <v>3877</v>
      </c>
      <c r="F54" s="18">
        <v>4013</v>
      </c>
      <c r="G54" s="18">
        <v>4137</v>
      </c>
      <c r="H54" s="18">
        <v>4260</v>
      </c>
      <c r="I54" s="18">
        <v>4307</v>
      </c>
      <c r="J54" s="18">
        <v>4352</v>
      </c>
      <c r="K54" s="18">
        <v>4334</v>
      </c>
      <c r="L54" s="18">
        <v>4377</v>
      </c>
      <c r="M54" s="18">
        <v>4520</v>
      </c>
      <c r="N54" s="18">
        <v>4556</v>
      </c>
      <c r="O54" s="18">
        <v>4505</v>
      </c>
      <c r="P54" s="18">
        <v>4535</v>
      </c>
      <c r="Q54" s="18">
        <v>4880</v>
      </c>
      <c r="R54" s="18">
        <v>1101</v>
      </c>
    </row>
    <row r="55" spans="1:18" ht="11.1" customHeight="1">
      <c r="A55" s="168" t="s">
        <v>218</v>
      </c>
      <c r="B55" s="18">
        <v>3580</v>
      </c>
      <c r="C55" s="173">
        <v>3502</v>
      </c>
      <c r="D55" s="173">
        <v>2023</v>
      </c>
      <c r="E55" s="173">
        <v>2027</v>
      </c>
      <c r="F55" s="18">
        <v>2059</v>
      </c>
      <c r="G55" s="18">
        <v>2106</v>
      </c>
      <c r="H55" s="18">
        <v>2149</v>
      </c>
      <c r="I55" s="18">
        <v>2134</v>
      </c>
      <c r="J55" s="18">
        <v>2072</v>
      </c>
      <c r="K55" s="18">
        <v>1948</v>
      </c>
      <c r="L55" s="18">
        <v>1946</v>
      </c>
      <c r="M55" s="18">
        <v>1987</v>
      </c>
      <c r="N55" s="18">
        <v>1879</v>
      </c>
      <c r="O55" s="18">
        <v>1746</v>
      </c>
      <c r="P55" s="18">
        <v>1631</v>
      </c>
      <c r="Q55" s="18">
        <v>1781</v>
      </c>
      <c r="R55" s="27" t="s">
        <v>51</v>
      </c>
    </row>
    <row r="56" spans="1:18" ht="11.1" customHeight="1">
      <c r="A56" s="59" t="s">
        <v>357</v>
      </c>
      <c r="B56" s="25">
        <v>106692</v>
      </c>
      <c r="C56" s="25">
        <v>104382</v>
      </c>
      <c r="D56" s="25">
        <v>102628</v>
      </c>
      <c r="E56" s="25">
        <v>100993</v>
      </c>
      <c r="F56" s="25">
        <v>98842</v>
      </c>
      <c r="G56" s="25">
        <v>98328</v>
      </c>
      <c r="H56" s="25">
        <v>97409</v>
      </c>
      <c r="I56" s="25">
        <v>96473</v>
      </c>
      <c r="J56" s="25">
        <v>94863</v>
      </c>
      <c r="K56" s="25">
        <v>93202</v>
      </c>
      <c r="L56" s="25">
        <v>92175</v>
      </c>
      <c r="M56" s="25">
        <v>91343</v>
      </c>
      <c r="N56" s="25">
        <v>90555</v>
      </c>
      <c r="O56" s="25">
        <v>89596</v>
      </c>
      <c r="P56" s="25">
        <v>87816</v>
      </c>
      <c r="Q56" s="25">
        <v>86089</v>
      </c>
      <c r="R56" s="25">
        <v>82875</v>
      </c>
    </row>
    <row r="57" spans="1:18" ht="11.1" customHeight="1">
      <c r="A57" s="59" t="s">
        <v>131</v>
      </c>
      <c r="B57" s="25">
        <v>306652</v>
      </c>
      <c r="C57" s="25">
        <v>302572</v>
      </c>
      <c r="D57" s="25">
        <v>304329</v>
      </c>
      <c r="E57" s="25">
        <v>306066</v>
      </c>
      <c r="F57" s="25">
        <v>307120</v>
      </c>
      <c r="G57" s="25">
        <v>311952</v>
      </c>
      <c r="H57" s="25">
        <v>314122</v>
      </c>
      <c r="I57" s="25">
        <v>318001</v>
      </c>
      <c r="J57" s="25">
        <v>323495</v>
      </c>
      <c r="K57" s="25">
        <v>325247</v>
      </c>
      <c r="L57" s="25">
        <v>309865</v>
      </c>
      <c r="M57" s="23">
        <v>309333</v>
      </c>
      <c r="N57" s="23">
        <v>311828</v>
      </c>
      <c r="O57" s="23">
        <v>313545</v>
      </c>
      <c r="P57" s="23">
        <v>317389</v>
      </c>
      <c r="Q57" s="23">
        <v>317389</v>
      </c>
      <c r="R57" s="23">
        <v>315276</v>
      </c>
    </row>
    <row r="58" spans="1:18" ht="11.1" customHeight="1">
      <c r="A58" s="107" t="s">
        <v>359</v>
      </c>
      <c r="B58" s="23">
        <v>69166</v>
      </c>
      <c r="C58" s="23">
        <v>20362</v>
      </c>
      <c r="D58" s="247" t="s">
        <v>51</v>
      </c>
      <c r="E58" s="247" t="s">
        <v>51</v>
      </c>
      <c r="F58" s="247" t="s">
        <v>51</v>
      </c>
      <c r="G58" s="247" t="s">
        <v>51</v>
      </c>
      <c r="H58" s="247" t="s">
        <v>51</v>
      </c>
      <c r="I58" s="247" t="s">
        <v>51</v>
      </c>
      <c r="J58" s="247" t="s">
        <v>51</v>
      </c>
      <c r="K58" s="247" t="s">
        <v>51</v>
      </c>
      <c r="L58" s="23"/>
      <c r="M58" s="96"/>
      <c r="N58" s="96"/>
      <c r="O58" s="96"/>
      <c r="P58" s="96"/>
      <c r="Q58" s="96"/>
      <c r="R58" s="96"/>
    </row>
    <row r="59" spans="1:18" ht="11.1" customHeight="1">
      <c r="A59" s="89"/>
      <c r="B59" s="89"/>
      <c r="C59" s="89"/>
      <c r="D59" s="89"/>
      <c r="E59" s="89"/>
      <c r="F59" s="89"/>
      <c r="G59" s="89"/>
      <c r="H59" s="89"/>
      <c r="I59" s="89"/>
      <c r="J59" s="89"/>
      <c r="K59" s="89"/>
      <c r="L59" s="97"/>
      <c r="M59" s="97"/>
      <c r="N59" s="96"/>
      <c r="O59" s="10"/>
      <c r="P59" s="96"/>
      <c r="Q59" s="96"/>
      <c r="R59" s="80"/>
    </row>
    <row r="60" spans="1:18" ht="11.1" customHeight="1">
      <c r="A60" s="146" t="s">
        <v>109</v>
      </c>
      <c r="B60" s="89"/>
      <c r="C60" s="89"/>
      <c r="D60" s="89"/>
      <c r="E60" s="89"/>
      <c r="F60" s="89"/>
      <c r="G60" s="89"/>
      <c r="H60" s="89"/>
      <c r="I60" s="89"/>
      <c r="J60" s="89"/>
      <c r="K60" s="89"/>
      <c r="L60" s="97"/>
      <c r="M60" s="97"/>
      <c r="N60" s="96"/>
      <c r="O60" s="10"/>
      <c r="P60" s="96"/>
      <c r="Q60" s="96"/>
      <c r="R60" s="80"/>
    </row>
    <row r="61" spans="1:18" ht="11.1" customHeight="1">
      <c r="A61" s="146" t="s">
        <v>110</v>
      </c>
      <c r="B61" s="89"/>
      <c r="C61" s="89"/>
      <c r="D61" s="89"/>
      <c r="E61" s="89"/>
      <c r="F61" s="89"/>
      <c r="G61" s="89"/>
      <c r="H61" s="89"/>
      <c r="I61" s="89"/>
      <c r="J61" s="89"/>
      <c r="K61" s="89"/>
      <c r="L61" s="97"/>
      <c r="M61" s="97"/>
      <c r="N61" s="96"/>
      <c r="O61" s="10"/>
      <c r="P61" s="96"/>
      <c r="Q61" s="96"/>
      <c r="R61" s="80"/>
    </row>
    <row r="62" spans="1:18" ht="11.1" customHeight="1">
      <c r="A62" s="146" t="s">
        <v>384</v>
      </c>
      <c r="B62" s="89"/>
      <c r="C62" s="89"/>
      <c r="D62" s="89"/>
      <c r="E62" s="89"/>
      <c r="F62" s="89"/>
      <c r="G62" s="89"/>
      <c r="H62" s="89"/>
      <c r="I62" s="89"/>
      <c r="J62" s="89"/>
      <c r="K62" s="89"/>
      <c r="L62" s="97"/>
      <c r="M62" s="97"/>
      <c r="N62" s="96"/>
      <c r="O62" s="10"/>
      <c r="P62" s="96"/>
      <c r="Q62" s="96"/>
      <c r="R62" s="80"/>
    </row>
    <row r="63" spans="1:18" s="94" customFormat="1" ht="11.1" customHeight="1">
      <c r="A63" s="11" t="s">
        <v>146</v>
      </c>
      <c r="B63" s="11"/>
      <c r="C63" s="11"/>
      <c r="D63" s="11"/>
      <c r="E63" s="11"/>
      <c r="F63" s="11"/>
      <c r="G63" s="11"/>
      <c r="H63" s="11"/>
      <c r="I63" s="11"/>
      <c r="J63" s="11"/>
      <c r="K63" s="11"/>
      <c r="L63" s="4"/>
      <c r="M63" s="4"/>
      <c r="N63" s="4"/>
      <c r="O63" s="4"/>
      <c r="P63" s="4"/>
      <c r="Q63" s="4"/>
      <c r="R63" s="4"/>
    </row>
    <row r="64" spans="1:18" s="21" customFormat="1" ht="11.1" customHeight="1">
      <c r="A64" s="11" t="s">
        <v>147</v>
      </c>
      <c r="B64" s="11"/>
      <c r="C64" s="11"/>
      <c r="D64" s="11"/>
      <c r="E64" s="11"/>
      <c r="F64" s="11"/>
      <c r="G64" s="11"/>
      <c r="H64" s="11"/>
      <c r="I64" s="11"/>
      <c r="J64" s="11"/>
      <c r="K64" s="11"/>
      <c r="L64" s="4"/>
      <c r="M64" s="4"/>
      <c r="N64" s="4"/>
      <c r="O64" s="4"/>
      <c r="P64" s="4"/>
      <c r="Q64" s="4"/>
      <c r="R64" s="4"/>
    </row>
    <row r="65" spans="1:18" s="21" customFormat="1" ht="11.1" customHeight="1">
      <c r="A65" s="11" t="s">
        <v>148</v>
      </c>
      <c r="B65" s="11"/>
      <c r="C65" s="11"/>
      <c r="D65" s="11"/>
      <c r="E65" s="11"/>
      <c r="F65" s="11"/>
      <c r="G65" s="11"/>
      <c r="H65" s="11"/>
      <c r="I65" s="11"/>
      <c r="J65" s="11"/>
      <c r="K65" s="11"/>
      <c r="L65" s="4"/>
      <c r="M65" s="4"/>
      <c r="N65" s="4"/>
      <c r="O65" s="4"/>
      <c r="P65" s="4"/>
      <c r="Q65" s="4"/>
      <c r="R65" s="4"/>
    </row>
    <row r="66" spans="1:18" s="21" customFormat="1" ht="10.5" customHeight="1">
      <c r="A66" s="11" t="s">
        <v>149</v>
      </c>
      <c r="B66" s="11"/>
      <c r="C66" s="11"/>
      <c r="D66" s="11"/>
      <c r="E66" s="11"/>
      <c r="F66" s="11"/>
      <c r="G66" s="11"/>
      <c r="H66" s="11"/>
      <c r="I66" s="11"/>
      <c r="J66" s="11"/>
      <c r="K66" s="11"/>
      <c r="L66" s="4"/>
      <c r="M66" s="4"/>
      <c r="N66" s="4"/>
      <c r="O66" s="4"/>
      <c r="P66" s="4"/>
      <c r="Q66" s="4"/>
      <c r="R66" s="4"/>
    </row>
    <row r="67" spans="1:18" s="4" customFormat="1">
      <c r="A67" s="11" t="s">
        <v>15</v>
      </c>
      <c r="B67" s="11"/>
      <c r="C67" s="11"/>
      <c r="D67" s="11"/>
      <c r="E67" s="11"/>
      <c r="F67" s="11"/>
      <c r="G67" s="11"/>
      <c r="H67" s="11"/>
      <c r="I67" s="11"/>
      <c r="J67" s="11"/>
      <c r="K67" s="11"/>
    </row>
    <row r="68" spans="1:18" s="4" customFormat="1">
      <c r="A68" s="11" t="s">
        <v>111</v>
      </c>
      <c r="B68" s="11"/>
      <c r="C68" s="11"/>
      <c r="D68" s="11"/>
      <c r="E68" s="11"/>
      <c r="F68" s="11"/>
      <c r="G68" s="11"/>
      <c r="H68" s="11"/>
      <c r="I68" s="11"/>
      <c r="J68" s="11"/>
      <c r="K68" s="11"/>
      <c r="M68" s="93"/>
      <c r="O68" s="93"/>
    </row>
    <row r="69" spans="1:18" s="4" customFormat="1">
      <c r="A69" s="11" t="s">
        <v>112</v>
      </c>
      <c r="B69" s="11"/>
      <c r="C69" s="11"/>
      <c r="D69" s="11"/>
      <c r="E69" s="11"/>
      <c r="F69" s="11"/>
      <c r="G69" s="11"/>
      <c r="H69" s="11"/>
      <c r="I69" s="11"/>
      <c r="J69" s="11"/>
      <c r="K69" s="11"/>
      <c r="M69" s="93"/>
      <c r="N69" s="3"/>
      <c r="O69" s="93"/>
    </row>
    <row r="70" spans="1:18" s="4" customFormat="1">
      <c r="A70" s="6" t="s">
        <v>150</v>
      </c>
      <c r="B70" s="6"/>
      <c r="C70" s="6"/>
      <c r="D70" s="6"/>
      <c r="E70" s="6"/>
      <c r="F70" s="6"/>
      <c r="G70" s="6"/>
      <c r="H70" s="6"/>
      <c r="I70" s="6"/>
      <c r="J70" s="6"/>
      <c r="K70" s="6"/>
      <c r="L70" s="5"/>
      <c r="M70" s="13"/>
      <c r="N70" s="3"/>
      <c r="O70" s="13"/>
      <c r="P70" s="3"/>
      <c r="Q70" s="3"/>
      <c r="R70" s="3"/>
    </row>
    <row r="71" spans="1:18" s="4" customFormat="1">
      <c r="A71" s="6" t="s">
        <v>129</v>
      </c>
      <c r="B71" s="6"/>
      <c r="C71" s="6"/>
      <c r="D71" s="6"/>
      <c r="E71" s="6"/>
      <c r="F71" s="6"/>
      <c r="G71" s="6"/>
      <c r="H71" s="6"/>
      <c r="I71" s="6"/>
      <c r="J71" s="6"/>
      <c r="K71" s="6"/>
      <c r="L71" s="5"/>
      <c r="M71" s="13"/>
      <c r="N71" s="3"/>
      <c r="O71" s="13"/>
      <c r="P71" s="3"/>
      <c r="Q71" s="3"/>
      <c r="R71" s="3"/>
    </row>
    <row r="72" spans="1:18" s="4" customFormat="1" ht="11.1" customHeight="1">
      <c r="A72" s="6" t="s">
        <v>130</v>
      </c>
      <c r="B72" s="6"/>
      <c r="C72" s="6"/>
      <c r="D72" s="6"/>
      <c r="E72" s="6"/>
      <c r="F72" s="6"/>
      <c r="G72" s="6"/>
      <c r="H72" s="6"/>
      <c r="I72" s="6"/>
      <c r="J72" s="6"/>
      <c r="K72" s="6"/>
      <c r="L72" s="5"/>
      <c r="M72" s="13"/>
      <c r="N72" s="3"/>
      <c r="O72" s="13"/>
      <c r="P72" s="3"/>
      <c r="Q72" s="3"/>
      <c r="R72" s="3"/>
    </row>
    <row r="73" spans="1:18" s="4" customFormat="1" ht="11.1" customHeight="1">
      <c r="A73" s="6" t="s">
        <v>360</v>
      </c>
      <c r="B73" s="6"/>
      <c r="C73" s="6"/>
      <c r="D73" s="6"/>
      <c r="E73" s="6"/>
      <c r="F73" s="6"/>
      <c r="G73" s="6"/>
      <c r="H73" s="6"/>
      <c r="I73" s="6"/>
      <c r="J73" s="6"/>
      <c r="K73" s="6"/>
      <c r="L73" s="5"/>
      <c r="M73" s="13"/>
      <c r="N73" s="3"/>
      <c r="O73" s="13"/>
      <c r="P73" s="3"/>
      <c r="Q73" s="3"/>
      <c r="R73" s="3"/>
    </row>
    <row r="74" spans="1:18" s="4" customFormat="1" ht="11.1" customHeight="1">
      <c r="A74" s="11" t="s">
        <v>383</v>
      </c>
      <c r="B74" s="6"/>
      <c r="C74" s="6"/>
      <c r="D74" s="6"/>
      <c r="E74" s="6"/>
      <c r="F74" s="6"/>
      <c r="G74" s="6"/>
      <c r="H74" s="6"/>
      <c r="I74" s="6"/>
      <c r="J74" s="6"/>
      <c r="K74" s="6"/>
      <c r="L74" s="5"/>
      <c r="M74" s="13"/>
      <c r="N74" s="10"/>
      <c r="O74" s="13"/>
      <c r="P74" s="3"/>
      <c r="Q74" s="3"/>
      <c r="R74" s="3"/>
    </row>
    <row r="75" spans="1:18" s="3" customFormat="1" ht="11.1" customHeight="1">
      <c r="A75" s="12"/>
      <c r="B75" s="6"/>
      <c r="C75" s="6"/>
      <c r="D75" s="6"/>
      <c r="E75" s="6"/>
      <c r="F75" s="6"/>
      <c r="G75" s="6"/>
      <c r="H75" s="6"/>
      <c r="I75" s="6"/>
      <c r="J75" s="6"/>
      <c r="K75" s="6"/>
      <c r="L75" s="5"/>
      <c r="M75" s="13"/>
      <c r="N75" s="4"/>
      <c r="O75" s="13"/>
    </row>
    <row r="76" spans="1:18" s="3" customFormat="1" ht="11.1" customHeight="1">
      <c r="A76" s="12"/>
      <c r="B76" s="12"/>
      <c r="C76" s="12"/>
      <c r="D76" s="12"/>
      <c r="E76" s="12"/>
      <c r="F76" s="12"/>
      <c r="G76" s="12"/>
      <c r="H76" s="12"/>
      <c r="I76" s="12"/>
      <c r="J76" s="12"/>
      <c r="K76" s="12"/>
      <c r="M76" s="13"/>
      <c r="N76" s="10"/>
      <c r="O76" s="13"/>
      <c r="P76" s="13"/>
      <c r="Q76" s="1"/>
      <c r="R76" s="2"/>
    </row>
    <row r="77" spans="1:18" s="3" customFormat="1" ht="11.1" customHeight="1">
      <c r="A77" s="12"/>
      <c r="B77" s="12"/>
      <c r="C77" s="12"/>
      <c r="D77" s="12"/>
      <c r="E77" s="12"/>
      <c r="F77" s="12"/>
      <c r="G77" s="12"/>
      <c r="H77" s="12"/>
      <c r="I77" s="12"/>
      <c r="J77" s="12"/>
      <c r="K77" s="12"/>
      <c r="M77" s="13"/>
      <c r="N77" s="10"/>
      <c r="O77" s="13"/>
      <c r="P77" s="13"/>
      <c r="Q77" s="1"/>
      <c r="R77" s="2"/>
    </row>
    <row r="78" spans="1:18" s="3" customFormat="1" ht="11.1" customHeight="1">
      <c r="A78" s="12"/>
      <c r="B78" s="12"/>
      <c r="C78" s="12"/>
      <c r="D78" s="12"/>
      <c r="E78" s="12"/>
      <c r="F78" s="12"/>
      <c r="G78" s="12"/>
      <c r="H78" s="12"/>
      <c r="I78" s="12"/>
      <c r="J78" s="12"/>
      <c r="K78" s="12"/>
      <c r="M78" s="13"/>
      <c r="N78" s="10"/>
      <c r="O78" s="13"/>
      <c r="P78" s="13"/>
      <c r="Q78" s="1"/>
      <c r="R78" s="2"/>
    </row>
    <row r="79" spans="1:18">
      <c r="N79" s="10"/>
    </row>
  </sheetData>
  <pageMargins left="0.5" right="0.17" top="1" bottom="1" header="0.5" footer="0.5"/>
  <pageSetup firstPageNumber="6" fitToHeight="2" orientation="portrait" useFirstPageNumber="1" r:id="rId1"/>
  <headerFooter alignWithMargins="0">
    <oddFooter>&amp;C&amp;P of 31</oddFooter>
  </headerFooter>
  <rowBreaks count="1" manualBreakCount="1">
    <brk id="39"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showGridLines="0" zoomScaleNormal="100" workbookViewId="0">
      <pane xSplit="1" ySplit="8" topLeftCell="B9" activePane="bottomRight" state="frozen"/>
      <selection activeCell="D1" sqref="D1"/>
      <selection pane="topRight" activeCell="D1" sqref="D1"/>
      <selection pane="bottomLeft" activeCell="D1" sqref="D1"/>
      <selection pane="bottomRight" activeCell="K1" sqref="K1"/>
    </sheetView>
  </sheetViews>
  <sheetFormatPr defaultColWidth="11.77734375" defaultRowHeight="10.199999999999999"/>
  <cols>
    <col min="1" max="1" width="29.6640625" style="3" customWidth="1"/>
    <col min="2" max="2" width="8.77734375" style="1" customWidth="1"/>
    <col min="3" max="3" width="9.33203125" style="1" customWidth="1"/>
    <col min="4" max="4" width="9.5546875" style="1" customWidth="1"/>
    <col min="5" max="5" width="12.33203125" style="1" customWidth="1"/>
    <col min="6" max="6" width="11" style="1" customWidth="1"/>
    <col min="7" max="7" width="7.33203125" style="1" customWidth="1"/>
    <col min="8" max="8" width="12.21875" style="1" customWidth="1"/>
    <col min="9" max="9" width="8.77734375" style="1" customWidth="1"/>
    <col min="10" max="16384" width="11.77734375" style="1"/>
  </cols>
  <sheetData>
    <row r="1" spans="1:10" ht="11.25" customHeight="1">
      <c r="D1" s="127" t="s">
        <v>82</v>
      </c>
    </row>
    <row r="2" spans="1:10" ht="13.5" customHeight="1">
      <c r="D2" s="127" t="s">
        <v>81</v>
      </c>
      <c r="J2" s="5"/>
    </row>
    <row r="3" spans="1:10">
      <c r="A3" s="3" t="s">
        <v>7</v>
      </c>
      <c r="C3" s="3"/>
      <c r="D3" s="127" t="s">
        <v>80</v>
      </c>
    </row>
    <row r="4" spans="1:10">
      <c r="D4" s="142" t="str">
        <f>"DECEMBER 31, 2017"</f>
        <v>DECEMBER 31, 2017</v>
      </c>
    </row>
    <row r="5" spans="1:10">
      <c r="D5" s="127"/>
    </row>
    <row r="6" spans="1:10" ht="33.75" customHeight="1">
      <c r="A6" s="153" t="s">
        <v>78</v>
      </c>
      <c r="B6" s="154" t="s">
        <v>159</v>
      </c>
      <c r="C6" s="155" t="s">
        <v>84</v>
      </c>
      <c r="D6" s="153" t="s">
        <v>77</v>
      </c>
      <c r="E6" s="155" t="s">
        <v>76</v>
      </c>
      <c r="F6" s="156" t="s">
        <v>160</v>
      </c>
      <c r="G6" s="155" t="s">
        <v>79</v>
      </c>
      <c r="H6" s="156" t="s">
        <v>161</v>
      </c>
      <c r="I6" s="156" t="s">
        <v>361</v>
      </c>
    </row>
    <row r="7" spans="1:10">
      <c r="A7" s="143" t="s">
        <v>248</v>
      </c>
      <c r="B7" s="115">
        <f>B8+B81</f>
        <v>609305</v>
      </c>
      <c r="C7" s="115">
        <f t="shared" ref="C7:I7" si="0">C8+C81</f>
        <v>149121</v>
      </c>
      <c r="D7" s="115">
        <f t="shared" si="0"/>
        <v>174516</v>
      </c>
      <c r="E7" s="115">
        <f t="shared" si="0"/>
        <v>114186</v>
      </c>
      <c r="F7" s="115">
        <f t="shared" si="0"/>
        <v>165228</v>
      </c>
      <c r="G7" s="115">
        <f t="shared" si="0"/>
        <v>6254</v>
      </c>
      <c r="H7" s="179">
        <f t="shared" si="0"/>
        <v>106692</v>
      </c>
      <c r="I7" s="179">
        <f t="shared" si="0"/>
        <v>69166</v>
      </c>
    </row>
    <row r="8" spans="1:10">
      <c r="A8" s="143" t="s">
        <v>249</v>
      </c>
      <c r="B8" s="87">
        <f>(B9+B10+B17+B33+B42+B50+B57+B64+B73-B81)</f>
        <v>566888</v>
      </c>
      <c r="C8" s="87">
        <f t="shared" ref="C8:H8" si="1">(C9+C10+C17+C33+C42+C50+C57+C64+C73-C81)</f>
        <v>138156</v>
      </c>
      <c r="D8" s="87">
        <f t="shared" si="1"/>
        <v>166681</v>
      </c>
      <c r="E8" s="87">
        <f t="shared" si="1"/>
        <v>98507</v>
      </c>
      <c r="F8" s="87">
        <f t="shared" si="1"/>
        <v>157314</v>
      </c>
      <c r="G8" s="87">
        <f t="shared" si="1"/>
        <v>6230</v>
      </c>
      <c r="H8" s="175">
        <f t="shared" si="1"/>
        <v>103805</v>
      </c>
      <c r="I8" s="175">
        <f>I9+I10+I17+I33+I42+I50+I57+I64+SUM(I75:I79)</f>
        <v>68586</v>
      </c>
    </row>
    <row r="9" spans="1:10">
      <c r="A9" s="143" t="s">
        <v>246</v>
      </c>
      <c r="B9" s="87">
        <f>SUM(C9:G9)</f>
        <v>7998</v>
      </c>
      <c r="C9" s="81">
        <v>1546</v>
      </c>
      <c r="D9" s="81">
        <v>2588</v>
      </c>
      <c r="E9" s="81">
        <v>1563</v>
      </c>
      <c r="F9" s="81">
        <v>2242</v>
      </c>
      <c r="G9" s="81">
        <v>59</v>
      </c>
      <c r="H9" s="182">
        <v>1418</v>
      </c>
      <c r="I9" s="182">
        <v>540</v>
      </c>
    </row>
    <row r="10" spans="1:10">
      <c r="A10" s="143" t="s">
        <v>250</v>
      </c>
      <c r="B10" s="87">
        <f>SUM(B11:B16)</f>
        <v>42983</v>
      </c>
      <c r="C10" s="81">
        <f t="shared" ref="C10" si="2">SUM(C11:C16)</f>
        <v>10114</v>
      </c>
      <c r="D10" s="81">
        <f t="shared" ref="D10:I10" si="3">SUM(D11:D16)</f>
        <v>13713</v>
      </c>
      <c r="E10" s="81">
        <f t="shared" si="3"/>
        <v>7113</v>
      </c>
      <c r="F10" s="81">
        <f t="shared" si="3"/>
        <v>11478</v>
      </c>
      <c r="G10" s="81">
        <f t="shared" si="3"/>
        <v>565</v>
      </c>
      <c r="H10" s="182">
        <f t="shared" si="3"/>
        <v>7803</v>
      </c>
      <c r="I10" s="182">
        <f t="shared" si="3"/>
        <v>5510</v>
      </c>
    </row>
    <row r="11" spans="1:10">
      <c r="A11" s="186" t="s">
        <v>251</v>
      </c>
      <c r="B11" s="86">
        <f>SUM(C11:G11)</f>
        <v>5041</v>
      </c>
      <c r="C11" s="83">
        <v>1218</v>
      </c>
      <c r="D11" s="83">
        <v>2044</v>
      </c>
      <c r="E11" s="83">
        <v>927</v>
      </c>
      <c r="F11" s="83">
        <v>748</v>
      </c>
      <c r="G11" s="83">
        <v>104</v>
      </c>
      <c r="H11" s="178">
        <v>826</v>
      </c>
      <c r="I11" s="178">
        <v>819</v>
      </c>
    </row>
    <row r="12" spans="1:10">
      <c r="A12" s="186" t="s">
        <v>256</v>
      </c>
      <c r="B12" s="86">
        <f>SUM(C12:G12)</f>
        <v>6961</v>
      </c>
      <c r="C12" s="83">
        <v>1626</v>
      </c>
      <c r="D12" s="83">
        <v>2595</v>
      </c>
      <c r="E12" s="83">
        <v>1268</v>
      </c>
      <c r="F12" s="83">
        <v>1384</v>
      </c>
      <c r="G12" s="83">
        <v>88</v>
      </c>
      <c r="H12" s="178">
        <v>1417</v>
      </c>
      <c r="I12" s="178">
        <v>865</v>
      </c>
    </row>
    <row r="13" spans="1:10">
      <c r="A13" s="163" t="s">
        <v>252</v>
      </c>
      <c r="B13" s="86">
        <f t="shared" ref="B13" si="4">SUM(C13:G13)</f>
        <v>6019</v>
      </c>
      <c r="C13" s="83">
        <v>1407</v>
      </c>
      <c r="D13" s="83">
        <v>1597</v>
      </c>
      <c r="E13" s="83">
        <v>834</v>
      </c>
      <c r="F13" s="83">
        <v>2116</v>
      </c>
      <c r="G13" s="83">
        <v>65</v>
      </c>
      <c r="H13" s="178">
        <v>1087</v>
      </c>
      <c r="I13" s="178">
        <v>802</v>
      </c>
    </row>
    <row r="14" spans="1:10">
      <c r="A14" s="186" t="s">
        <v>253</v>
      </c>
      <c r="B14" s="86">
        <f>SUM(C14:G14)</f>
        <v>9271</v>
      </c>
      <c r="C14" s="83">
        <v>2301</v>
      </c>
      <c r="D14" s="83">
        <v>3032</v>
      </c>
      <c r="E14" s="83">
        <v>1580</v>
      </c>
      <c r="F14" s="83">
        <v>2196</v>
      </c>
      <c r="G14" s="83">
        <v>162</v>
      </c>
      <c r="H14" s="178">
        <v>1631</v>
      </c>
      <c r="I14" s="178">
        <v>1208</v>
      </c>
    </row>
    <row r="15" spans="1:10">
      <c r="A15" s="186" t="s">
        <v>254</v>
      </c>
      <c r="B15" s="86">
        <f>SUM(C15:G15)</f>
        <v>3566</v>
      </c>
      <c r="C15" s="83">
        <v>932</v>
      </c>
      <c r="D15" s="83">
        <v>1313</v>
      </c>
      <c r="E15" s="83">
        <v>626</v>
      </c>
      <c r="F15" s="83">
        <v>658</v>
      </c>
      <c r="G15" s="83">
        <v>37</v>
      </c>
      <c r="H15" s="178">
        <v>537</v>
      </c>
      <c r="I15" s="178">
        <v>535</v>
      </c>
    </row>
    <row r="16" spans="1:10">
      <c r="A16" s="163" t="s">
        <v>255</v>
      </c>
      <c r="B16" s="86">
        <f t="shared" ref="B16" si="5">SUM(C16:G16)</f>
        <v>12125</v>
      </c>
      <c r="C16" s="83">
        <v>2630</v>
      </c>
      <c r="D16" s="83">
        <v>3132</v>
      </c>
      <c r="E16" s="83">
        <v>1878</v>
      </c>
      <c r="F16" s="83">
        <v>4376</v>
      </c>
      <c r="G16" s="83">
        <v>109</v>
      </c>
      <c r="H16" s="178">
        <v>2305</v>
      </c>
      <c r="I16" s="178">
        <v>1281</v>
      </c>
    </row>
    <row r="17" spans="1:9">
      <c r="A17" s="143" t="s">
        <v>247</v>
      </c>
      <c r="B17" s="87">
        <f t="shared" ref="B17:I17" si="6">SUM(B18:B32)</f>
        <v>101508</v>
      </c>
      <c r="C17" s="87">
        <f t="shared" si="6"/>
        <v>25781</v>
      </c>
      <c r="D17" s="87">
        <f t="shared" si="6"/>
        <v>30869</v>
      </c>
      <c r="E17" s="87">
        <f t="shared" si="6"/>
        <v>16632</v>
      </c>
      <c r="F17" s="87">
        <f t="shared" si="6"/>
        <v>27137</v>
      </c>
      <c r="G17" s="87">
        <f t="shared" si="6"/>
        <v>1089</v>
      </c>
      <c r="H17" s="175">
        <f t="shared" si="6"/>
        <v>18280</v>
      </c>
      <c r="I17" s="175">
        <f t="shared" si="6"/>
        <v>14677</v>
      </c>
    </row>
    <row r="18" spans="1:9">
      <c r="A18" s="163" t="s">
        <v>264</v>
      </c>
      <c r="B18" s="86">
        <f t="shared" ref="B18:B32" si="7">SUM(C18:G18)</f>
        <v>4810</v>
      </c>
      <c r="C18" s="86">
        <v>1008</v>
      </c>
      <c r="D18" s="86">
        <v>1610</v>
      </c>
      <c r="E18" s="86">
        <v>765</v>
      </c>
      <c r="F18" s="86">
        <v>1398</v>
      </c>
      <c r="G18" s="86">
        <v>29</v>
      </c>
      <c r="H18" s="176">
        <v>886</v>
      </c>
      <c r="I18" s="176">
        <v>673</v>
      </c>
    </row>
    <row r="19" spans="1:9">
      <c r="A19" s="186" t="s">
        <v>257</v>
      </c>
      <c r="B19" s="86">
        <f t="shared" si="7"/>
        <v>1345</v>
      </c>
      <c r="C19" s="83">
        <v>320</v>
      </c>
      <c r="D19" s="83">
        <v>368</v>
      </c>
      <c r="E19" s="83">
        <v>216</v>
      </c>
      <c r="F19" s="83">
        <v>429</v>
      </c>
      <c r="G19" s="83">
        <v>12</v>
      </c>
      <c r="H19" s="178">
        <v>268</v>
      </c>
      <c r="I19" s="178">
        <v>247</v>
      </c>
    </row>
    <row r="20" spans="1:9">
      <c r="A20" s="186" t="s">
        <v>292</v>
      </c>
      <c r="B20" s="86">
        <f t="shared" si="7"/>
        <v>602</v>
      </c>
      <c r="C20" s="83">
        <v>195</v>
      </c>
      <c r="D20" s="83">
        <v>193</v>
      </c>
      <c r="E20" s="83">
        <v>92</v>
      </c>
      <c r="F20" s="83">
        <v>118</v>
      </c>
      <c r="G20" s="83">
        <v>4</v>
      </c>
      <c r="H20" s="178">
        <v>113</v>
      </c>
      <c r="I20" s="178">
        <v>98</v>
      </c>
    </row>
    <row r="21" spans="1:9">
      <c r="A21" s="163" t="s">
        <v>258</v>
      </c>
      <c r="B21" s="86">
        <f t="shared" si="7"/>
        <v>2451</v>
      </c>
      <c r="C21" s="86">
        <v>543</v>
      </c>
      <c r="D21" s="86">
        <v>860</v>
      </c>
      <c r="E21" s="86">
        <v>452</v>
      </c>
      <c r="F21" s="86">
        <v>543</v>
      </c>
      <c r="G21" s="86">
        <v>53</v>
      </c>
      <c r="H21" s="176">
        <v>382</v>
      </c>
      <c r="I21" s="176">
        <v>397</v>
      </c>
    </row>
    <row r="22" spans="1:9">
      <c r="A22" s="186" t="s">
        <v>259</v>
      </c>
      <c r="B22" s="86">
        <f t="shared" si="7"/>
        <v>7961</v>
      </c>
      <c r="C22" s="83">
        <v>2566</v>
      </c>
      <c r="D22" s="83">
        <v>2219</v>
      </c>
      <c r="E22" s="83">
        <v>1245</v>
      </c>
      <c r="F22" s="83">
        <v>1838</v>
      </c>
      <c r="G22" s="83">
        <v>93</v>
      </c>
      <c r="H22" s="178">
        <v>1389</v>
      </c>
      <c r="I22" s="178">
        <v>1172</v>
      </c>
    </row>
    <row r="23" spans="1:9">
      <c r="A23" s="163" t="s">
        <v>260</v>
      </c>
      <c r="B23" s="86">
        <f t="shared" si="7"/>
        <v>7820</v>
      </c>
      <c r="C23" s="83">
        <v>2158</v>
      </c>
      <c r="D23" s="83">
        <v>2737</v>
      </c>
      <c r="E23" s="83">
        <v>1221</v>
      </c>
      <c r="F23" s="83">
        <v>1640</v>
      </c>
      <c r="G23" s="83">
        <v>64</v>
      </c>
      <c r="H23" s="178">
        <v>1206</v>
      </c>
      <c r="I23" s="178">
        <v>1096</v>
      </c>
    </row>
    <row r="24" spans="1:9">
      <c r="A24" s="163" t="s">
        <v>293</v>
      </c>
      <c r="B24" s="86">
        <f t="shared" si="7"/>
        <v>3654</v>
      </c>
      <c r="C24" s="83">
        <v>644</v>
      </c>
      <c r="D24" s="83">
        <v>986</v>
      </c>
      <c r="E24" s="83">
        <v>545</v>
      </c>
      <c r="F24" s="83">
        <v>1431</v>
      </c>
      <c r="G24" s="83">
        <v>48</v>
      </c>
      <c r="H24" s="178">
        <v>762</v>
      </c>
      <c r="I24" s="178">
        <v>391</v>
      </c>
    </row>
    <row r="25" spans="1:9">
      <c r="A25" s="186" t="s">
        <v>294</v>
      </c>
      <c r="B25" s="86">
        <f t="shared" si="7"/>
        <v>8723</v>
      </c>
      <c r="C25" s="83">
        <v>2275</v>
      </c>
      <c r="D25" s="83">
        <v>2620</v>
      </c>
      <c r="E25" s="83">
        <v>1357</v>
      </c>
      <c r="F25" s="83">
        <v>2426</v>
      </c>
      <c r="G25" s="83">
        <v>45</v>
      </c>
      <c r="H25" s="178">
        <v>1632</v>
      </c>
      <c r="I25" s="178">
        <v>1275</v>
      </c>
    </row>
    <row r="26" spans="1:9">
      <c r="A26" s="186" t="s">
        <v>295</v>
      </c>
      <c r="B26" s="86">
        <f t="shared" si="7"/>
        <v>16053</v>
      </c>
      <c r="C26" s="83">
        <v>4891</v>
      </c>
      <c r="D26" s="83">
        <v>5170</v>
      </c>
      <c r="E26" s="83">
        <v>2684</v>
      </c>
      <c r="F26" s="83">
        <v>3156</v>
      </c>
      <c r="G26" s="83">
        <v>152</v>
      </c>
      <c r="H26" s="178">
        <v>2662</v>
      </c>
      <c r="I26" s="178">
        <v>2429</v>
      </c>
    </row>
    <row r="27" spans="1:9">
      <c r="A27" s="163" t="s">
        <v>296</v>
      </c>
      <c r="B27" s="86">
        <f t="shared" ref="B27" si="8">SUM(C27:G27)</f>
        <v>14739</v>
      </c>
      <c r="C27" s="83">
        <v>3264</v>
      </c>
      <c r="D27" s="83">
        <v>4348</v>
      </c>
      <c r="E27" s="83">
        <v>2371</v>
      </c>
      <c r="F27" s="83">
        <v>4588</v>
      </c>
      <c r="G27" s="83">
        <v>168</v>
      </c>
      <c r="H27" s="178">
        <v>2739</v>
      </c>
      <c r="I27" s="178">
        <v>2202</v>
      </c>
    </row>
    <row r="28" spans="1:9">
      <c r="A28" s="186" t="s">
        <v>261</v>
      </c>
      <c r="B28" s="86">
        <f t="shared" si="7"/>
        <v>15141</v>
      </c>
      <c r="C28" s="83">
        <v>3581</v>
      </c>
      <c r="D28" s="83">
        <v>4629</v>
      </c>
      <c r="E28" s="83">
        <v>2387</v>
      </c>
      <c r="F28" s="83">
        <v>4343</v>
      </c>
      <c r="G28" s="83">
        <v>201</v>
      </c>
      <c r="H28" s="178">
        <v>2820</v>
      </c>
      <c r="I28" s="178">
        <v>1964</v>
      </c>
    </row>
    <row r="29" spans="1:9">
      <c r="A29" s="163" t="s">
        <v>297</v>
      </c>
      <c r="B29" s="86">
        <f t="shared" si="7"/>
        <v>957</v>
      </c>
      <c r="C29" s="83">
        <v>258</v>
      </c>
      <c r="D29" s="83">
        <v>298</v>
      </c>
      <c r="E29" s="83">
        <v>150</v>
      </c>
      <c r="F29" s="83">
        <v>242</v>
      </c>
      <c r="G29" s="83">
        <v>9</v>
      </c>
      <c r="H29" s="178">
        <v>152</v>
      </c>
      <c r="I29" s="178">
        <v>131</v>
      </c>
    </row>
    <row r="30" spans="1:9">
      <c r="A30" s="163" t="s">
        <v>262</v>
      </c>
      <c r="B30" s="86">
        <f t="shared" si="7"/>
        <v>1248</v>
      </c>
      <c r="C30" s="83">
        <v>279</v>
      </c>
      <c r="D30" s="83">
        <v>463</v>
      </c>
      <c r="E30" s="83">
        <v>258</v>
      </c>
      <c r="F30" s="83">
        <v>237</v>
      </c>
      <c r="G30" s="83">
        <v>11</v>
      </c>
      <c r="H30" s="178">
        <v>187</v>
      </c>
      <c r="I30" s="178">
        <v>166</v>
      </c>
    </row>
    <row r="31" spans="1:9">
      <c r="A31" s="186" t="s">
        <v>263</v>
      </c>
      <c r="B31" s="86">
        <f t="shared" si="7"/>
        <v>14284</v>
      </c>
      <c r="C31" s="83">
        <v>3312</v>
      </c>
      <c r="D31" s="83">
        <v>3802</v>
      </c>
      <c r="E31" s="83">
        <v>2573</v>
      </c>
      <c r="F31" s="83">
        <v>4438</v>
      </c>
      <c r="G31" s="83">
        <v>159</v>
      </c>
      <c r="H31" s="178">
        <v>2799</v>
      </c>
      <c r="I31" s="178">
        <v>2146</v>
      </c>
    </row>
    <row r="32" spans="1:9">
      <c r="A32" s="163" t="s">
        <v>316</v>
      </c>
      <c r="B32" s="86">
        <f t="shared" si="7"/>
        <v>1720</v>
      </c>
      <c r="C32" s="83">
        <v>487</v>
      </c>
      <c r="D32" s="83">
        <v>566</v>
      </c>
      <c r="E32" s="83">
        <v>316</v>
      </c>
      <c r="F32" s="83">
        <v>310</v>
      </c>
      <c r="G32" s="83">
        <v>41</v>
      </c>
      <c r="H32" s="178">
        <v>283</v>
      </c>
      <c r="I32" s="178">
        <v>290</v>
      </c>
    </row>
    <row r="33" spans="1:9">
      <c r="A33" s="26" t="s">
        <v>298</v>
      </c>
      <c r="B33" s="87">
        <f>SUM(B34:B41)</f>
        <v>83060</v>
      </c>
      <c r="C33" s="81">
        <f t="shared" ref="C33:I33" si="9">SUM(C34:C41)</f>
        <v>19035</v>
      </c>
      <c r="D33" s="81">
        <f t="shared" si="9"/>
        <v>27408</v>
      </c>
      <c r="E33" s="81">
        <f t="shared" si="9"/>
        <v>13618</v>
      </c>
      <c r="F33" s="81">
        <f t="shared" si="9"/>
        <v>21554</v>
      </c>
      <c r="G33" s="81">
        <f t="shared" si="9"/>
        <v>1445</v>
      </c>
      <c r="H33" s="182">
        <f t="shared" ref="H33" si="10">SUM(H34:H41)</f>
        <v>15977</v>
      </c>
      <c r="I33" s="182">
        <f t="shared" si="9"/>
        <v>10486</v>
      </c>
    </row>
    <row r="34" spans="1:9">
      <c r="A34" s="163" t="s">
        <v>270</v>
      </c>
      <c r="B34" s="86">
        <f t="shared" ref="B34:B41" si="11">SUM(C34:G34)</f>
        <v>16579</v>
      </c>
      <c r="C34" s="83">
        <v>3850</v>
      </c>
      <c r="D34" s="83">
        <v>5074</v>
      </c>
      <c r="E34" s="83">
        <v>2457</v>
      </c>
      <c r="F34" s="83">
        <v>4905</v>
      </c>
      <c r="G34" s="83">
        <v>293</v>
      </c>
      <c r="H34" s="178">
        <v>3455</v>
      </c>
      <c r="I34" s="178">
        <v>2372</v>
      </c>
    </row>
    <row r="35" spans="1:9">
      <c r="A35" s="163" t="s">
        <v>265</v>
      </c>
      <c r="B35" s="86">
        <f t="shared" si="11"/>
        <v>9878</v>
      </c>
      <c r="C35" s="83">
        <v>2435</v>
      </c>
      <c r="D35" s="83">
        <v>3296</v>
      </c>
      <c r="E35" s="83">
        <v>1583</v>
      </c>
      <c r="F35" s="83">
        <v>2357</v>
      </c>
      <c r="G35" s="83">
        <v>207</v>
      </c>
      <c r="H35" s="178">
        <v>1728</v>
      </c>
      <c r="I35" s="178">
        <v>1193</v>
      </c>
    </row>
    <row r="36" spans="1:9">
      <c r="A36" s="163" t="s">
        <v>266</v>
      </c>
      <c r="B36" s="86">
        <f t="shared" si="11"/>
        <v>13774</v>
      </c>
      <c r="C36" s="83">
        <v>3207</v>
      </c>
      <c r="D36" s="83">
        <v>4696</v>
      </c>
      <c r="E36" s="83">
        <v>2250</v>
      </c>
      <c r="F36" s="83">
        <v>3402</v>
      </c>
      <c r="G36" s="83">
        <v>219</v>
      </c>
      <c r="H36" s="178">
        <v>2560</v>
      </c>
      <c r="I36" s="178">
        <v>1717</v>
      </c>
    </row>
    <row r="37" spans="1:9">
      <c r="A37" s="163" t="s">
        <v>267</v>
      </c>
      <c r="B37" s="86">
        <f t="shared" si="11"/>
        <v>12483</v>
      </c>
      <c r="C37" s="83">
        <v>2466</v>
      </c>
      <c r="D37" s="83">
        <v>3956</v>
      </c>
      <c r="E37" s="83">
        <v>2019</v>
      </c>
      <c r="F37" s="83">
        <v>3930</v>
      </c>
      <c r="G37" s="83">
        <v>112</v>
      </c>
      <c r="H37" s="178">
        <v>2679</v>
      </c>
      <c r="I37" s="178">
        <v>1339</v>
      </c>
    </row>
    <row r="38" spans="1:9">
      <c r="A38" s="163" t="s">
        <v>315</v>
      </c>
      <c r="B38" s="86">
        <f t="shared" si="11"/>
        <v>3505</v>
      </c>
      <c r="C38" s="83">
        <v>961</v>
      </c>
      <c r="D38" s="83">
        <v>1078</v>
      </c>
      <c r="E38" s="83">
        <v>1131</v>
      </c>
      <c r="F38" s="83">
        <v>309</v>
      </c>
      <c r="G38" s="83">
        <v>26</v>
      </c>
      <c r="H38" s="178">
        <v>490</v>
      </c>
      <c r="I38" s="178">
        <v>377</v>
      </c>
    </row>
    <row r="39" spans="1:9">
      <c r="A39" s="163" t="s">
        <v>268</v>
      </c>
      <c r="B39" s="86">
        <f t="shared" si="11"/>
        <v>15322</v>
      </c>
      <c r="C39" s="83">
        <v>3555</v>
      </c>
      <c r="D39" s="83">
        <v>5134</v>
      </c>
      <c r="E39" s="83">
        <v>2334</v>
      </c>
      <c r="F39" s="83">
        <v>4028</v>
      </c>
      <c r="G39" s="83">
        <v>271</v>
      </c>
      <c r="H39" s="178">
        <v>2980</v>
      </c>
      <c r="I39" s="178">
        <v>2097</v>
      </c>
    </row>
    <row r="40" spans="1:9">
      <c r="A40" s="163" t="s">
        <v>299</v>
      </c>
      <c r="B40" s="86">
        <f t="shared" si="11"/>
        <v>2333</v>
      </c>
      <c r="C40" s="83">
        <v>526</v>
      </c>
      <c r="D40" s="83">
        <v>777</v>
      </c>
      <c r="E40" s="83">
        <v>522</v>
      </c>
      <c r="F40" s="83">
        <v>452</v>
      </c>
      <c r="G40" s="83">
        <v>56</v>
      </c>
      <c r="H40" s="178">
        <v>435</v>
      </c>
      <c r="I40" s="178">
        <v>220</v>
      </c>
    </row>
    <row r="41" spans="1:9">
      <c r="A41" s="163" t="s">
        <v>269</v>
      </c>
      <c r="B41" s="86">
        <f t="shared" si="11"/>
        <v>9186</v>
      </c>
      <c r="C41" s="83">
        <v>2035</v>
      </c>
      <c r="D41" s="83">
        <v>3397</v>
      </c>
      <c r="E41" s="83">
        <v>1322</v>
      </c>
      <c r="F41" s="83">
        <v>2171</v>
      </c>
      <c r="G41" s="83">
        <v>261</v>
      </c>
      <c r="H41" s="178">
        <v>1650</v>
      </c>
      <c r="I41" s="178">
        <v>1171</v>
      </c>
    </row>
    <row r="42" spans="1:9">
      <c r="A42" s="26" t="s">
        <v>300</v>
      </c>
      <c r="B42" s="87">
        <f>SUM(B43:B49)</f>
        <v>66705</v>
      </c>
      <c r="C42" s="81">
        <f t="shared" ref="C42:I42" si="12">SUM(C43:C49)</f>
        <v>15231</v>
      </c>
      <c r="D42" s="81">
        <f t="shared" si="12"/>
        <v>19628</v>
      </c>
      <c r="E42" s="81">
        <f t="shared" si="12"/>
        <v>12006</v>
      </c>
      <c r="F42" s="81">
        <f t="shared" si="12"/>
        <v>19168</v>
      </c>
      <c r="G42" s="81">
        <f t="shared" si="12"/>
        <v>672</v>
      </c>
      <c r="H42" s="182">
        <f t="shared" ref="H42" si="13">SUM(H43:H49)</f>
        <v>13183</v>
      </c>
      <c r="I42" s="182">
        <f t="shared" si="12"/>
        <v>7884</v>
      </c>
    </row>
    <row r="43" spans="1:9">
      <c r="A43" s="163" t="s">
        <v>277</v>
      </c>
      <c r="B43" s="86">
        <f t="shared" ref="B43:B49" si="14">SUM(C43:G43)</f>
        <v>18097</v>
      </c>
      <c r="C43" s="83">
        <v>3858</v>
      </c>
      <c r="D43" s="83">
        <v>4656</v>
      </c>
      <c r="E43" s="83">
        <v>2971</v>
      </c>
      <c r="F43" s="83">
        <v>6468</v>
      </c>
      <c r="G43" s="83">
        <v>144</v>
      </c>
      <c r="H43" s="178">
        <v>3854</v>
      </c>
      <c r="I43" s="178">
        <v>2346</v>
      </c>
    </row>
    <row r="44" spans="1:9">
      <c r="A44" s="163" t="s">
        <v>271</v>
      </c>
      <c r="B44" s="86">
        <f t="shared" si="14"/>
        <v>5095</v>
      </c>
      <c r="C44" s="83">
        <v>1143</v>
      </c>
      <c r="D44" s="83">
        <v>1727</v>
      </c>
      <c r="E44" s="83">
        <v>1031</v>
      </c>
      <c r="F44" s="83">
        <v>1111</v>
      </c>
      <c r="G44" s="83">
        <v>83</v>
      </c>
      <c r="H44" s="178">
        <v>931</v>
      </c>
      <c r="I44" s="178">
        <v>672</v>
      </c>
    </row>
    <row r="45" spans="1:9">
      <c r="A45" s="163" t="s">
        <v>272</v>
      </c>
      <c r="B45" s="86">
        <f t="shared" si="14"/>
        <v>3817</v>
      </c>
      <c r="C45" s="83">
        <v>886</v>
      </c>
      <c r="D45" s="83">
        <v>1360</v>
      </c>
      <c r="E45" s="83">
        <v>860</v>
      </c>
      <c r="F45" s="83">
        <v>676</v>
      </c>
      <c r="G45" s="83">
        <v>35</v>
      </c>
      <c r="H45" s="178">
        <v>693</v>
      </c>
      <c r="I45" s="178">
        <v>438</v>
      </c>
    </row>
    <row r="46" spans="1:9">
      <c r="A46" s="163" t="s">
        <v>273</v>
      </c>
      <c r="B46" s="86">
        <f t="shared" si="14"/>
        <v>9177</v>
      </c>
      <c r="C46" s="83">
        <v>2244</v>
      </c>
      <c r="D46" s="83">
        <v>3196</v>
      </c>
      <c r="E46" s="83">
        <v>2019</v>
      </c>
      <c r="F46" s="83">
        <v>1615</v>
      </c>
      <c r="G46" s="83">
        <v>103</v>
      </c>
      <c r="H46" s="178">
        <v>1727</v>
      </c>
      <c r="I46" s="178">
        <v>1315</v>
      </c>
    </row>
    <row r="47" spans="1:9">
      <c r="A47" s="186" t="s">
        <v>274</v>
      </c>
      <c r="B47" s="86">
        <f t="shared" si="14"/>
        <v>8570</v>
      </c>
      <c r="C47" s="83">
        <v>2188</v>
      </c>
      <c r="D47" s="83">
        <v>2174</v>
      </c>
      <c r="E47" s="83">
        <v>1547</v>
      </c>
      <c r="F47" s="83">
        <v>2588</v>
      </c>
      <c r="G47" s="83">
        <v>73</v>
      </c>
      <c r="H47" s="178">
        <v>1787</v>
      </c>
      <c r="I47" s="178">
        <v>894</v>
      </c>
    </row>
    <row r="48" spans="1:9">
      <c r="A48" s="163" t="s">
        <v>275</v>
      </c>
      <c r="B48" s="86">
        <f t="shared" si="14"/>
        <v>20080</v>
      </c>
      <c r="C48" s="83">
        <v>4459</v>
      </c>
      <c r="D48" s="83">
        <v>5793</v>
      </c>
      <c r="E48" s="83">
        <v>3245</v>
      </c>
      <c r="F48" s="83">
        <v>6370</v>
      </c>
      <c r="G48" s="83">
        <v>213</v>
      </c>
      <c r="H48" s="178">
        <v>3902</v>
      </c>
      <c r="I48" s="178">
        <v>1978</v>
      </c>
    </row>
    <row r="49" spans="1:11">
      <c r="A49" s="163" t="s">
        <v>276</v>
      </c>
      <c r="B49" s="86">
        <f t="shared" si="14"/>
        <v>1869</v>
      </c>
      <c r="C49" s="83">
        <v>453</v>
      </c>
      <c r="D49" s="83">
        <v>722</v>
      </c>
      <c r="E49" s="83">
        <v>333</v>
      </c>
      <c r="F49" s="83">
        <v>340</v>
      </c>
      <c r="G49" s="83">
        <v>21</v>
      </c>
      <c r="H49" s="178">
        <v>289</v>
      </c>
      <c r="I49" s="178">
        <v>241</v>
      </c>
    </row>
    <row r="50" spans="1:11">
      <c r="A50" s="26" t="s">
        <v>301</v>
      </c>
      <c r="B50" s="87">
        <f t="shared" ref="B50:I50" si="15">SUM(B51:B56)</f>
        <v>94086</v>
      </c>
      <c r="C50" s="87">
        <f t="shared" si="15"/>
        <v>23913</v>
      </c>
      <c r="D50" s="87">
        <f t="shared" si="15"/>
        <v>22503</v>
      </c>
      <c r="E50" s="87">
        <f t="shared" si="15"/>
        <v>16356</v>
      </c>
      <c r="F50" s="87">
        <f t="shared" si="15"/>
        <v>30378</v>
      </c>
      <c r="G50" s="87">
        <f t="shared" si="15"/>
        <v>936</v>
      </c>
      <c r="H50" s="175">
        <f t="shared" si="15"/>
        <v>17116</v>
      </c>
      <c r="I50" s="175">
        <f t="shared" si="15"/>
        <v>9827</v>
      </c>
      <c r="J50" s="10"/>
    </row>
    <row r="51" spans="1:11">
      <c r="A51" s="163" t="s">
        <v>245</v>
      </c>
      <c r="B51" s="86">
        <f t="shared" ref="B51" si="16">SUM(C51:G51)</f>
        <v>7430</v>
      </c>
      <c r="C51" s="83">
        <v>1787</v>
      </c>
      <c r="D51" s="83">
        <v>2082</v>
      </c>
      <c r="E51" s="83">
        <v>1970</v>
      </c>
      <c r="F51" s="83">
        <v>1510</v>
      </c>
      <c r="G51" s="83">
        <v>81</v>
      </c>
      <c r="H51" s="178">
        <v>1642</v>
      </c>
      <c r="I51" s="178">
        <v>1025</v>
      </c>
    </row>
    <row r="52" spans="1:11">
      <c r="A52" s="163" t="s">
        <v>279</v>
      </c>
      <c r="B52" s="86">
        <f t="shared" ref="B52:B56" si="17">SUM(C52:G52)</f>
        <v>59568</v>
      </c>
      <c r="C52" s="83">
        <v>16184</v>
      </c>
      <c r="D52" s="83">
        <v>13445</v>
      </c>
      <c r="E52" s="83">
        <v>10507</v>
      </c>
      <c r="F52" s="83">
        <v>18862</v>
      </c>
      <c r="G52" s="83">
        <v>570</v>
      </c>
      <c r="H52" s="178">
        <v>10556</v>
      </c>
      <c r="I52" s="178">
        <v>5667</v>
      </c>
    </row>
    <row r="53" spans="1:11">
      <c r="A53" s="163" t="s">
        <v>278</v>
      </c>
      <c r="B53" s="86">
        <f t="shared" si="17"/>
        <v>18510</v>
      </c>
      <c r="C53" s="83">
        <v>3848</v>
      </c>
      <c r="D53" s="83">
        <v>4544</v>
      </c>
      <c r="E53" s="83">
        <v>2495</v>
      </c>
      <c r="F53" s="83">
        <v>7465</v>
      </c>
      <c r="G53" s="83">
        <v>158</v>
      </c>
      <c r="H53" s="178">
        <v>3493</v>
      </c>
      <c r="I53" s="178">
        <v>2127</v>
      </c>
    </row>
    <row r="54" spans="1:11">
      <c r="A54" s="163" t="s">
        <v>303</v>
      </c>
      <c r="B54" s="86">
        <f t="shared" si="17"/>
        <v>1596</v>
      </c>
      <c r="C54" s="83">
        <v>633</v>
      </c>
      <c r="D54" s="83">
        <v>335</v>
      </c>
      <c r="E54" s="83">
        <v>218</v>
      </c>
      <c r="F54" s="83">
        <v>360</v>
      </c>
      <c r="G54" s="83">
        <v>50</v>
      </c>
      <c r="H54" s="178">
        <v>221</v>
      </c>
      <c r="I54" s="178">
        <v>106</v>
      </c>
    </row>
    <row r="55" spans="1:11">
      <c r="A55" s="163" t="s">
        <v>304</v>
      </c>
      <c r="B55" s="86">
        <f t="shared" si="17"/>
        <v>6810</v>
      </c>
      <c r="C55" s="83">
        <v>1416</v>
      </c>
      <c r="D55" s="83">
        <v>2041</v>
      </c>
      <c r="E55" s="83">
        <v>1138</v>
      </c>
      <c r="F55" s="83">
        <v>2139</v>
      </c>
      <c r="G55" s="83">
        <v>76</v>
      </c>
      <c r="H55" s="178">
        <v>1187</v>
      </c>
      <c r="I55" s="178">
        <v>896</v>
      </c>
    </row>
    <row r="56" spans="1:11">
      <c r="A56" s="163" t="s">
        <v>305</v>
      </c>
      <c r="B56" s="86">
        <f t="shared" si="17"/>
        <v>172</v>
      </c>
      <c r="C56" s="83">
        <v>45</v>
      </c>
      <c r="D56" s="83">
        <v>56</v>
      </c>
      <c r="E56" s="83">
        <v>28</v>
      </c>
      <c r="F56" s="83">
        <v>42</v>
      </c>
      <c r="G56" s="83">
        <v>1</v>
      </c>
      <c r="H56" s="178">
        <v>17</v>
      </c>
      <c r="I56" s="178">
        <v>6</v>
      </c>
    </row>
    <row r="57" spans="1:11">
      <c r="A57" s="26" t="s">
        <v>306</v>
      </c>
      <c r="B57" s="87">
        <f>SUM(B58:B63)</f>
        <v>79378</v>
      </c>
      <c r="C57" s="81">
        <f t="shared" ref="C57:I57" si="18">SUM(C58:C63)</f>
        <v>19860</v>
      </c>
      <c r="D57" s="81">
        <f t="shared" si="18"/>
        <v>22022</v>
      </c>
      <c r="E57" s="81">
        <f t="shared" si="18"/>
        <v>14190</v>
      </c>
      <c r="F57" s="81">
        <f t="shared" si="18"/>
        <v>22596</v>
      </c>
      <c r="G57" s="81">
        <f t="shared" si="18"/>
        <v>710</v>
      </c>
      <c r="H57" s="182">
        <f t="shared" ref="H57" si="19">SUM(H58:H63)</f>
        <v>13601</v>
      </c>
      <c r="I57" s="182">
        <f t="shared" si="18"/>
        <v>9195</v>
      </c>
    </row>
    <row r="58" spans="1:11">
      <c r="A58" s="163" t="s">
        <v>284</v>
      </c>
      <c r="B58" s="86">
        <f>SUM(C58:G58)</f>
        <v>5228</v>
      </c>
      <c r="C58" s="83">
        <v>1401</v>
      </c>
      <c r="D58" s="83">
        <v>1691</v>
      </c>
      <c r="E58" s="83">
        <v>1084</v>
      </c>
      <c r="F58" s="83">
        <v>966</v>
      </c>
      <c r="G58" s="83">
        <v>86</v>
      </c>
      <c r="H58" s="178">
        <v>789</v>
      </c>
      <c r="I58" s="178">
        <v>534</v>
      </c>
    </row>
    <row r="59" spans="1:11">
      <c r="A59" s="163" t="s">
        <v>280</v>
      </c>
      <c r="B59" s="86">
        <f>SUM(C59:G59)</f>
        <v>5475</v>
      </c>
      <c r="C59" s="83">
        <v>1401</v>
      </c>
      <c r="D59" s="83">
        <v>1622</v>
      </c>
      <c r="E59" s="83">
        <v>1163</v>
      </c>
      <c r="F59" s="83">
        <v>1223</v>
      </c>
      <c r="G59" s="83">
        <v>66</v>
      </c>
      <c r="H59" s="178">
        <v>913</v>
      </c>
      <c r="I59" s="178">
        <v>758</v>
      </c>
    </row>
    <row r="60" spans="1:11">
      <c r="A60" s="163" t="s">
        <v>281</v>
      </c>
      <c r="B60" s="86">
        <f t="shared" ref="B60" si="20">SUM(C60:G60)</f>
        <v>4224</v>
      </c>
      <c r="C60" s="83">
        <v>1275</v>
      </c>
      <c r="D60" s="83">
        <v>1128</v>
      </c>
      <c r="E60" s="83">
        <v>830</v>
      </c>
      <c r="F60" s="83">
        <v>959</v>
      </c>
      <c r="G60" s="83">
        <v>32</v>
      </c>
      <c r="H60" s="178">
        <v>637</v>
      </c>
      <c r="I60" s="178">
        <v>513</v>
      </c>
    </row>
    <row r="61" spans="1:11">
      <c r="A61" s="163" t="s">
        <v>307</v>
      </c>
      <c r="B61" s="86">
        <f>SUM(C61:G61)</f>
        <v>4294</v>
      </c>
      <c r="C61" s="83">
        <v>1076</v>
      </c>
      <c r="D61" s="83">
        <v>1461</v>
      </c>
      <c r="E61" s="83">
        <v>1001</v>
      </c>
      <c r="F61" s="83">
        <v>683</v>
      </c>
      <c r="G61" s="83">
        <v>73</v>
      </c>
      <c r="H61" s="178">
        <v>617</v>
      </c>
      <c r="I61" s="178">
        <v>469</v>
      </c>
    </row>
    <row r="62" spans="1:11">
      <c r="A62" s="163" t="s">
        <v>282</v>
      </c>
      <c r="B62" s="86">
        <f>SUM(C62:G62)</f>
        <v>8143</v>
      </c>
      <c r="C62" s="83">
        <v>2363</v>
      </c>
      <c r="D62" s="83">
        <v>2557</v>
      </c>
      <c r="E62" s="83">
        <v>1551</v>
      </c>
      <c r="F62" s="83">
        <v>1618</v>
      </c>
      <c r="G62" s="83">
        <v>54</v>
      </c>
      <c r="H62" s="178">
        <v>1352</v>
      </c>
      <c r="I62" s="178">
        <v>861</v>
      </c>
    </row>
    <row r="63" spans="1:11">
      <c r="A63" s="163" t="s">
        <v>283</v>
      </c>
      <c r="B63" s="86">
        <f>SUM(C63:G63)</f>
        <v>52014</v>
      </c>
      <c r="C63" s="83">
        <v>12344</v>
      </c>
      <c r="D63" s="83">
        <v>13563</v>
      </c>
      <c r="E63" s="83">
        <v>8561</v>
      </c>
      <c r="F63" s="83">
        <v>17147</v>
      </c>
      <c r="G63" s="83">
        <v>399</v>
      </c>
      <c r="H63" s="178">
        <v>9293</v>
      </c>
      <c r="I63" s="178">
        <v>6060</v>
      </c>
    </row>
    <row r="64" spans="1:11">
      <c r="A64" s="26" t="s">
        <v>308</v>
      </c>
      <c r="B64" s="87">
        <f>SUM(B65:B71)</f>
        <v>90468</v>
      </c>
      <c r="C64" s="87">
        <f t="shared" ref="C64:H64" si="21">SUM(C65:C71)</f>
        <v>22380</v>
      </c>
      <c r="D64" s="87">
        <f t="shared" si="21"/>
        <v>27841</v>
      </c>
      <c r="E64" s="87">
        <f t="shared" si="21"/>
        <v>16878</v>
      </c>
      <c r="F64" s="87">
        <f t="shared" si="21"/>
        <v>22619</v>
      </c>
      <c r="G64" s="87">
        <f t="shared" si="21"/>
        <v>750</v>
      </c>
      <c r="H64" s="175">
        <f t="shared" si="21"/>
        <v>16263</v>
      </c>
      <c r="I64" s="175">
        <f>SUM(I65:I71)</f>
        <v>10435</v>
      </c>
      <c r="J64" s="10"/>
      <c r="K64" s="10"/>
    </row>
    <row r="65" spans="1:9">
      <c r="A65" s="163" t="s">
        <v>309</v>
      </c>
      <c r="B65" s="86">
        <f t="shared" ref="B65:B81" si="22">SUM(C65:G65)</f>
        <v>3</v>
      </c>
      <c r="C65" s="36">
        <v>0</v>
      </c>
      <c r="D65" s="36">
        <v>0</v>
      </c>
      <c r="E65" s="36">
        <v>0</v>
      </c>
      <c r="F65" s="36">
        <v>3</v>
      </c>
      <c r="G65" s="83">
        <v>0</v>
      </c>
      <c r="H65" s="178">
        <v>0</v>
      </c>
      <c r="I65" s="178">
        <v>0</v>
      </c>
    </row>
    <row r="66" spans="1:9">
      <c r="A66" s="163" t="s">
        <v>285</v>
      </c>
      <c r="B66" s="86">
        <f t="shared" si="22"/>
        <v>19543</v>
      </c>
      <c r="C66" s="140">
        <v>4602</v>
      </c>
      <c r="D66" s="83">
        <v>4982</v>
      </c>
      <c r="E66" s="83">
        <v>4037</v>
      </c>
      <c r="F66" s="83">
        <v>5753</v>
      </c>
      <c r="G66" s="83">
        <v>169</v>
      </c>
      <c r="H66" s="178">
        <v>4103</v>
      </c>
      <c r="I66" s="178">
        <v>1713</v>
      </c>
    </row>
    <row r="67" spans="1:9">
      <c r="A67" s="163" t="s">
        <v>286</v>
      </c>
      <c r="B67" s="86">
        <f t="shared" si="22"/>
        <v>59929</v>
      </c>
      <c r="C67" s="83">
        <v>15528</v>
      </c>
      <c r="D67" s="83">
        <v>20517</v>
      </c>
      <c r="E67" s="83">
        <v>10720</v>
      </c>
      <c r="F67" s="83">
        <v>12651</v>
      </c>
      <c r="G67" s="83">
        <v>513</v>
      </c>
      <c r="H67" s="178">
        <v>9750</v>
      </c>
      <c r="I67" s="178">
        <v>7434</v>
      </c>
    </row>
    <row r="68" spans="1:9">
      <c r="A68" s="163" t="s">
        <v>287</v>
      </c>
      <c r="B68" s="86">
        <f t="shared" ref="B68:B71" si="23">SUM(C68:G68)</f>
        <v>184</v>
      </c>
      <c r="C68" s="83">
        <v>30</v>
      </c>
      <c r="D68" s="83">
        <v>18</v>
      </c>
      <c r="E68" s="83">
        <v>20</v>
      </c>
      <c r="F68" s="83">
        <v>116</v>
      </c>
      <c r="G68" s="83">
        <v>0</v>
      </c>
      <c r="H68" s="178">
        <v>46</v>
      </c>
      <c r="I68" s="178">
        <v>17</v>
      </c>
    </row>
    <row r="69" spans="1:9">
      <c r="A69" s="163" t="s">
        <v>288</v>
      </c>
      <c r="B69" s="86">
        <f t="shared" si="23"/>
        <v>3281</v>
      </c>
      <c r="C69" s="83">
        <v>790</v>
      </c>
      <c r="D69" s="83">
        <v>525</v>
      </c>
      <c r="E69" s="83">
        <v>686</v>
      </c>
      <c r="F69" s="83">
        <v>1265</v>
      </c>
      <c r="G69" s="83">
        <v>15</v>
      </c>
      <c r="H69" s="178">
        <v>738</v>
      </c>
      <c r="I69" s="178">
        <v>490</v>
      </c>
    </row>
    <row r="70" spans="1:9">
      <c r="A70" s="163" t="s">
        <v>289</v>
      </c>
      <c r="B70" s="86">
        <f t="shared" si="23"/>
        <v>7511</v>
      </c>
      <c r="C70" s="83">
        <v>1424</v>
      </c>
      <c r="D70" s="83">
        <v>1798</v>
      </c>
      <c r="E70" s="83">
        <v>1411</v>
      </c>
      <c r="F70" s="83">
        <v>2825</v>
      </c>
      <c r="G70" s="83">
        <v>53</v>
      </c>
      <c r="H70" s="178">
        <v>1622</v>
      </c>
      <c r="I70" s="178">
        <v>778</v>
      </c>
    </row>
    <row r="71" spans="1:9">
      <c r="A71" s="163" t="s">
        <v>312</v>
      </c>
      <c r="B71" s="86">
        <f t="shared" si="23"/>
        <v>17</v>
      </c>
      <c r="C71" s="83">
        <v>6</v>
      </c>
      <c r="D71" s="83">
        <v>1</v>
      </c>
      <c r="E71" s="83">
        <v>4</v>
      </c>
      <c r="F71" s="83">
        <v>6</v>
      </c>
      <c r="G71" s="83">
        <v>0</v>
      </c>
      <c r="H71" s="178">
        <v>4</v>
      </c>
      <c r="I71" s="178">
        <v>3</v>
      </c>
    </row>
    <row r="72" spans="1:9">
      <c r="A72" s="26" t="s">
        <v>314</v>
      </c>
      <c r="B72" s="87">
        <f>SUM(C72:G72)</f>
        <v>22</v>
      </c>
      <c r="C72" s="87">
        <v>6</v>
      </c>
      <c r="D72" s="87">
        <v>1</v>
      </c>
      <c r="E72" s="87">
        <v>6</v>
      </c>
      <c r="F72" s="87">
        <v>9</v>
      </c>
      <c r="G72" s="87">
        <v>0</v>
      </c>
      <c r="H72" s="175">
        <v>5</v>
      </c>
      <c r="I72" s="175">
        <v>3</v>
      </c>
    </row>
    <row r="73" spans="1:9">
      <c r="A73" s="188" t="s">
        <v>368</v>
      </c>
      <c r="B73" s="87">
        <f>SUM(B75:B81)</f>
        <v>43119</v>
      </c>
      <c r="C73" s="87">
        <f t="shared" ref="C73:I73" si="24">SUM(C75:C81)</f>
        <v>11261</v>
      </c>
      <c r="D73" s="87">
        <f t="shared" si="24"/>
        <v>7944</v>
      </c>
      <c r="E73" s="87">
        <f t="shared" si="24"/>
        <v>15830</v>
      </c>
      <c r="F73" s="87">
        <f t="shared" si="24"/>
        <v>8056</v>
      </c>
      <c r="G73" s="87">
        <f t="shared" si="24"/>
        <v>28</v>
      </c>
      <c r="H73" s="87">
        <f t="shared" si="24"/>
        <v>3051</v>
      </c>
      <c r="I73" s="87">
        <f t="shared" si="24"/>
        <v>612</v>
      </c>
    </row>
    <row r="74" spans="1:9">
      <c r="A74" s="190" t="s">
        <v>313</v>
      </c>
      <c r="B74" s="87">
        <f>SUM(C74:G74)</f>
        <v>697</v>
      </c>
      <c r="C74" s="87">
        <v>296</v>
      </c>
      <c r="D74" s="87">
        <v>109</v>
      </c>
      <c r="E74" s="87">
        <v>149</v>
      </c>
      <c r="F74" s="87">
        <v>139</v>
      </c>
      <c r="G74" s="87">
        <v>4</v>
      </c>
      <c r="H74" s="175">
        <v>163</v>
      </c>
      <c r="I74" s="175">
        <v>32</v>
      </c>
    </row>
    <row r="75" spans="1:9" ht="12">
      <c r="A75" s="191" t="s">
        <v>302</v>
      </c>
      <c r="B75" s="86">
        <f>SUM(C75:G75)</f>
        <v>19</v>
      </c>
      <c r="C75" s="83">
        <v>1</v>
      </c>
      <c r="D75" s="83">
        <v>6</v>
      </c>
      <c r="E75" s="83">
        <v>4</v>
      </c>
      <c r="F75" s="83">
        <v>8</v>
      </c>
      <c r="G75" s="83">
        <v>0</v>
      </c>
      <c r="H75" s="178">
        <v>8</v>
      </c>
      <c r="I75" s="178">
        <v>2</v>
      </c>
    </row>
    <row r="76" spans="1:9" ht="12">
      <c r="A76" s="191" t="s">
        <v>291</v>
      </c>
      <c r="B76" s="86">
        <f t="shared" ref="B76" si="25">SUM(C76:G76)</f>
        <v>261</v>
      </c>
      <c r="C76" s="86">
        <v>74</v>
      </c>
      <c r="D76" s="86">
        <v>49</v>
      </c>
      <c r="E76" s="86">
        <v>56</v>
      </c>
      <c r="F76" s="86">
        <v>80</v>
      </c>
      <c r="G76" s="86">
        <v>2</v>
      </c>
      <c r="H76" s="176">
        <v>91</v>
      </c>
      <c r="I76" s="176">
        <v>16</v>
      </c>
    </row>
    <row r="77" spans="1:9" ht="11.4">
      <c r="A77" s="191" t="s">
        <v>317</v>
      </c>
      <c r="B77" s="86">
        <f t="shared" ref="B77" si="26">SUM(C77:G77)</f>
        <v>417</v>
      </c>
      <c r="C77" s="36">
        <v>221</v>
      </c>
      <c r="D77" s="36">
        <v>54</v>
      </c>
      <c r="E77" s="36">
        <v>89</v>
      </c>
      <c r="F77" s="36">
        <v>51</v>
      </c>
      <c r="G77" s="83">
        <v>2</v>
      </c>
      <c r="H77" s="178">
        <v>64</v>
      </c>
      <c r="I77" s="178">
        <v>14</v>
      </c>
    </row>
    <row r="78" spans="1:9">
      <c r="A78" s="162" t="s">
        <v>310</v>
      </c>
      <c r="B78" s="86">
        <f>SUM(C78:G78)</f>
        <v>3</v>
      </c>
      <c r="C78" s="83">
        <v>0</v>
      </c>
      <c r="D78" s="83">
        <v>0</v>
      </c>
      <c r="E78" s="83">
        <v>2</v>
      </c>
      <c r="F78" s="83">
        <v>1</v>
      </c>
      <c r="G78" s="83">
        <v>0</v>
      </c>
      <c r="H78" s="178">
        <v>1</v>
      </c>
      <c r="I78" s="178">
        <v>0</v>
      </c>
    </row>
    <row r="79" spans="1:9">
      <c r="A79" s="162" t="s">
        <v>311</v>
      </c>
      <c r="B79" s="86">
        <f>SUM(C79:G79)</f>
        <v>2</v>
      </c>
      <c r="C79" s="83">
        <v>0</v>
      </c>
      <c r="D79" s="83">
        <v>0</v>
      </c>
      <c r="E79" s="83">
        <v>0</v>
      </c>
      <c r="F79" s="83">
        <v>2</v>
      </c>
      <c r="G79" s="83">
        <v>0</v>
      </c>
      <c r="H79" s="178">
        <v>0</v>
      </c>
      <c r="I79" s="178">
        <v>0</v>
      </c>
    </row>
    <row r="80" spans="1:9">
      <c r="A80" s="162" t="s">
        <v>290</v>
      </c>
      <c r="B80" s="86">
        <f>SUM(C80:G80)</f>
        <v>0</v>
      </c>
      <c r="C80" s="83">
        <v>0</v>
      </c>
      <c r="D80" s="83">
        <v>0</v>
      </c>
      <c r="E80" s="83">
        <v>0</v>
      </c>
      <c r="F80" s="83">
        <v>0</v>
      </c>
      <c r="G80" s="83">
        <v>0</v>
      </c>
      <c r="H80" s="178">
        <v>0</v>
      </c>
      <c r="I80" s="178">
        <v>0</v>
      </c>
    </row>
    <row r="81" spans="1:9" ht="10.5" customHeight="1">
      <c r="A81" s="189" t="s">
        <v>362</v>
      </c>
      <c r="B81" s="139">
        <f t="shared" si="22"/>
        <v>42417</v>
      </c>
      <c r="C81" s="78">
        <v>10965</v>
      </c>
      <c r="D81" s="78">
        <v>7835</v>
      </c>
      <c r="E81" s="78">
        <v>15679</v>
      </c>
      <c r="F81" s="78">
        <v>7914</v>
      </c>
      <c r="G81" s="78">
        <v>24</v>
      </c>
      <c r="H81" s="181">
        <v>2887</v>
      </c>
      <c r="I81" s="181">
        <v>580</v>
      </c>
    </row>
    <row r="82" spans="1:9" ht="10.5" customHeight="1">
      <c r="A82" s="24"/>
      <c r="B82" s="80"/>
      <c r="C82" s="85"/>
      <c r="D82" s="85"/>
      <c r="E82" s="85"/>
      <c r="F82" s="85"/>
      <c r="G82" s="85"/>
      <c r="H82" s="138"/>
      <c r="I82" s="138"/>
    </row>
    <row r="83" spans="1:9" s="4" customFormat="1">
      <c r="A83" s="3" t="s">
        <v>135</v>
      </c>
    </row>
    <row r="84" spans="1:9" s="4" customFormat="1">
      <c r="A84" s="150" t="s">
        <v>136</v>
      </c>
    </row>
    <row r="85" spans="1:9">
      <c r="A85" s="5" t="s">
        <v>75</v>
      </c>
    </row>
    <row r="86" spans="1:9">
      <c r="A86" s="5" t="s">
        <v>74</v>
      </c>
    </row>
    <row r="87" spans="1:9">
      <c r="A87" s="5" t="s">
        <v>114</v>
      </c>
    </row>
    <row r="88" spans="1:9">
      <c r="A88" s="3" t="s">
        <v>99</v>
      </c>
    </row>
    <row r="89" spans="1:9">
      <c r="A89" s="1" t="s">
        <v>83</v>
      </c>
    </row>
    <row r="90" spans="1:9">
      <c r="A90" s="1" t="s">
        <v>363</v>
      </c>
    </row>
    <row r="91" spans="1:9">
      <c r="A91" s="1" t="s">
        <v>364</v>
      </c>
    </row>
    <row r="92" spans="1:9">
      <c r="A92" s="5" t="s">
        <v>369</v>
      </c>
    </row>
    <row r="93" spans="1:9">
      <c r="A93" s="5" t="s">
        <v>370</v>
      </c>
    </row>
    <row r="97" s="7" customFormat="1"/>
  </sheetData>
  <pageMargins left="0.5" right="0.18" top="1" bottom="1" header="0.5" footer="0.5"/>
  <pageSetup firstPageNumber="8" fitToHeight="2" orientation="portrait" useFirstPageNumber="1" r:id="rId1"/>
  <headerFooter alignWithMargins="0">
    <oddFooter>&amp;C&amp;P of 31</oddFooter>
  </headerFooter>
  <rowBreaks count="1" manualBreakCount="1">
    <brk id="56" max="8" man="1"/>
  </rowBreaks>
  <ignoredErrors>
    <ignoredError sqref="B10 B42 C74:I74" formula="1"/>
    <ignoredError sqref="C10:D10 I10 E10 I33 C33:E33 C42:E42 I42 C57:E57 I57 F57:G57 F42:G42 F33:G33 F10:G10" formula="1" unlockedFormula="1"/>
    <ignoredError sqref="B9 I8 B11:B32 B34:B41 B43:B49 B58:B63 B51:B56 B75:B79 B80:B81" formulaRange="1"/>
    <ignoredError sqref="H10 H33:H63" unlockedFormula="1"/>
    <ignoredError sqref="B33 B57 B50 B64:B74 C64:I73" formula="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94"/>
  <sheetViews>
    <sheetView showGridLines="0" zoomScaleNormal="100" workbookViewId="0">
      <pane xSplit="1" ySplit="8" topLeftCell="B9" activePane="bottomRight" state="frozen"/>
      <selection activeCell="D1" sqref="D1"/>
      <selection pane="topRight" activeCell="D1" sqref="D1"/>
      <selection pane="bottomLeft" activeCell="D1" sqref="D1"/>
      <selection pane="bottomRight" activeCell="K1" sqref="K1"/>
    </sheetView>
  </sheetViews>
  <sheetFormatPr defaultColWidth="11.77734375" defaultRowHeight="10.199999999999999"/>
  <cols>
    <col min="1" max="1" width="29.6640625" style="3" customWidth="1"/>
    <col min="2" max="2" width="8" style="3" customWidth="1"/>
    <col min="3" max="3" width="9.44140625" style="3" customWidth="1"/>
    <col min="4" max="4" width="10" style="3" customWidth="1"/>
    <col min="5" max="5" width="12.5546875" style="3" customWidth="1"/>
    <col min="6" max="6" width="11.33203125" style="3" customWidth="1"/>
    <col min="7" max="7" width="7.77734375" style="3" customWidth="1"/>
    <col min="8" max="8" width="12.109375" style="3" customWidth="1"/>
    <col min="9" max="9" width="8.5546875" style="3" customWidth="1"/>
    <col min="10" max="10" width="9.6640625" style="3" customWidth="1"/>
    <col min="11" max="247" width="11.77734375" style="3" customWidth="1"/>
    <col min="248" max="16384" width="11.77734375" style="1"/>
  </cols>
  <sheetData>
    <row r="1" spans="1:247" s="3" customFormat="1">
      <c r="D1" s="127" t="s">
        <v>86</v>
      </c>
    </row>
    <row r="2" spans="1:247" s="3" customFormat="1" ht="13.5" customHeight="1">
      <c r="D2" s="127" t="s">
        <v>85</v>
      </c>
    </row>
    <row r="3" spans="1:247" s="3" customFormat="1">
      <c r="A3" s="97" t="s">
        <v>7</v>
      </c>
      <c r="D3" s="127" t="s">
        <v>80</v>
      </c>
    </row>
    <row r="4" spans="1:247">
      <c r="D4" s="142" t="str">
        <f>'Table 5'!D4</f>
        <v>DECEMBER 31, 2017</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row>
    <row r="5" spans="1:247">
      <c r="D5" s="127"/>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row>
    <row r="6" spans="1:247" ht="33.75" customHeight="1">
      <c r="A6" s="153" t="s">
        <v>78</v>
      </c>
      <c r="B6" s="154" t="s">
        <v>159</v>
      </c>
      <c r="C6" s="155" t="s">
        <v>84</v>
      </c>
      <c r="D6" s="153" t="s">
        <v>77</v>
      </c>
      <c r="E6" s="155" t="s">
        <v>76</v>
      </c>
      <c r="F6" s="156" t="s">
        <v>160</v>
      </c>
      <c r="G6" s="155" t="s">
        <v>79</v>
      </c>
      <c r="H6" s="156" t="s">
        <v>161</v>
      </c>
      <c r="I6" s="156" t="s">
        <v>361</v>
      </c>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c r="A7" s="183" t="s">
        <v>248</v>
      </c>
      <c r="B7" s="115">
        <f t="shared" ref="B7:I7" si="0">SUM(B8+B81)</f>
        <v>42694</v>
      </c>
      <c r="C7" s="115">
        <f t="shared" si="0"/>
        <v>19219</v>
      </c>
      <c r="D7" s="115">
        <f t="shared" si="0"/>
        <v>9971</v>
      </c>
      <c r="E7" s="115">
        <f t="shared" si="0"/>
        <v>6267</v>
      </c>
      <c r="F7" s="115">
        <f t="shared" si="0"/>
        <v>6994</v>
      </c>
      <c r="G7" s="115">
        <f t="shared" si="0"/>
        <v>243</v>
      </c>
      <c r="H7" s="115">
        <f t="shared" si="0"/>
        <v>7105</v>
      </c>
      <c r="I7" s="115">
        <f t="shared" si="0"/>
        <v>3462</v>
      </c>
      <c r="J7" s="80"/>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row>
    <row r="8" spans="1:247">
      <c r="A8" s="183" t="s">
        <v>249</v>
      </c>
      <c r="B8" s="87">
        <f>(B9+B10+B17+B33+B42+B50+B57+B64+B73-B81)</f>
        <v>40087</v>
      </c>
      <c r="C8" s="87">
        <f t="shared" ref="C8:H8" si="1">(C9+C10+C17+C33+C42+C50+C57+C64+C73-C81)</f>
        <v>18216</v>
      </c>
      <c r="D8" s="87">
        <f t="shared" si="1"/>
        <v>9413</v>
      </c>
      <c r="E8" s="87">
        <f t="shared" si="1"/>
        <v>5411</v>
      </c>
      <c r="F8" s="87">
        <f t="shared" si="1"/>
        <v>6805</v>
      </c>
      <c r="G8" s="87">
        <f t="shared" si="1"/>
        <v>242</v>
      </c>
      <c r="H8" s="87">
        <f t="shared" si="1"/>
        <v>6929</v>
      </c>
      <c r="I8" s="87">
        <f>(I9+I10+I17+I33+I42+I50+I57+I64+I73-I81-I80)</f>
        <v>3425</v>
      </c>
      <c r="J8" s="80"/>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row>
    <row r="9" spans="1:247">
      <c r="A9" s="183" t="s">
        <v>246</v>
      </c>
      <c r="B9" s="87">
        <f>SUM(C9:G9)</f>
        <v>785</v>
      </c>
      <c r="C9" s="81">
        <v>304</v>
      </c>
      <c r="D9" s="81">
        <v>225</v>
      </c>
      <c r="E9" s="81">
        <v>103</v>
      </c>
      <c r="F9" s="81">
        <v>151</v>
      </c>
      <c r="G9" s="81">
        <v>2</v>
      </c>
      <c r="H9" s="182">
        <v>128</v>
      </c>
      <c r="I9" s="141">
        <v>35</v>
      </c>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row>
    <row r="10" spans="1:247">
      <c r="A10" s="183" t="s">
        <v>250</v>
      </c>
      <c r="B10" s="87">
        <f>SUM(B11:B16)</f>
        <v>2696</v>
      </c>
      <c r="C10" s="81">
        <f>SUM(C11:C16)</f>
        <v>1284</v>
      </c>
      <c r="D10" s="81">
        <f t="shared" ref="D10:I10" si="2">SUM(D11:D16)</f>
        <v>664</v>
      </c>
      <c r="E10" s="81">
        <f t="shared" si="2"/>
        <v>310</v>
      </c>
      <c r="F10" s="81">
        <f t="shared" si="2"/>
        <v>414</v>
      </c>
      <c r="G10" s="81">
        <f t="shared" si="2"/>
        <v>24</v>
      </c>
      <c r="H10" s="81">
        <f t="shared" ref="H10" si="3">SUM(H11:H16)</f>
        <v>403</v>
      </c>
      <c r="I10" s="81">
        <f t="shared" si="2"/>
        <v>243</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row>
    <row r="11" spans="1:247">
      <c r="A11" s="186" t="s">
        <v>251</v>
      </c>
      <c r="B11" s="86">
        <f>SUM(C11:G11)</f>
        <v>296</v>
      </c>
      <c r="C11" s="83">
        <v>141</v>
      </c>
      <c r="D11" s="83">
        <v>91</v>
      </c>
      <c r="E11" s="83">
        <v>43</v>
      </c>
      <c r="F11" s="83">
        <v>18</v>
      </c>
      <c r="G11" s="83">
        <v>3</v>
      </c>
      <c r="H11" s="83">
        <v>35</v>
      </c>
      <c r="I11" s="83">
        <v>41</v>
      </c>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row>
    <row r="12" spans="1:247">
      <c r="A12" s="186" t="s">
        <v>256</v>
      </c>
      <c r="B12" s="86">
        <f>SUM(C12:G12)</f>
        <v>458</v>
      </c>
      <c r="C12" s="83">
        <v>211</v>
      </c>
      <c r="D12" s="83">
        <v>134</v>
      </c>
      <c r="E12" s="83">
        <v>53</v>
      </c>
      <c r="F12" s="83">
        <v>56</v>
      </c>
      <c r="G12" s="83">
        <v>4</v>
      </c>
      <c r="H12" s="83">
        <v>85</v>
      </c>
      <c r="I12" s="83">
        <v>48</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row>
    <row r="13" spans="1:247">
      <c r="A13" s="163" t="s">
        <v>252</v>
      </c>
      <c r="B13" s="86">
        <f t="shared" ref="B13" si="4">SUM(C13:G13)</f>
        <v>389</v>
      </c>
      <c r="C13" s="83">
        <v>198</v>
      </c>
      <c r="D13" s="83">
        <v>75</v>
      </c>
      <c r="E13" s="83">
        <v>35</v>
      </c>
      <c r="F13" s="83">
        <v>77</v>
      </c>
      <c r="G13" s="83">
        <v>4</v>
      </c>
      <c r="H13" s="83">
        <v>48</v>
      </c>
      <c r="I13" s="83">
        <v>28</v>
      </c>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row>
    <row r="14" spans="1:247">
      <c r="A14" s="186" t="s">
        <v>253</v>
      </c>
      <c r="B14" s="86">
        <f>SUM(C14:G14)</f>
        <v>591</v>
      </c>
      <c r="C14" s="83">
        <v>280</v>
      </c>
      <c r="D14" s="83">
        <v>150</v>
      </c>
      <c r="E14" s="83">
        <v>77</v>
      </c>
      <c r="F14" s="83">
        <v>75</v>
      </c>
      <c r="G14" s="83">
        <v>9</v>
      </c>
      <c r="H14" s="83">
        <v>82</v>
      </c>
      <c r="I14" s="83">
        <v>52</v>
      </c>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row>
    <row r="15" spans="1:247">
      <c r="A15" s="186" t="s">
        <v>254</v>
      </c>
      <c r="B15" s="86">
        <f>SUM(C15:G15)</f>
        <v>188</v>
      </c>
      <c r="C15" s="83">
        <v>109</v>
      </c>
      <c r="D15" s="83">
        <v>47</v>
      </c>
      <c r="E15" s="83">
        <v>16</v>
      </c>
      <c r="F15" s="83">
        <v>16</v>
      </c>
      <c r="G15" s="83">
        <v>0</v>
      </c>
      <c r="H15" s="83">
        <v>23</v>
      </c>
      <c r="I15" s="83">
        <v>29</v>
      </c>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row>
    <row r="16" spans="1:247">
      <c r="A16" s="163" t="s">
        <v>255</v>
      </c>
      <c r="B16" s="86">
        <f>SUM(C16:G16)</f>
        <v>774</v>
      </c>
      <c r="C16" s="83">
        <v>345</v>
      </c>
      <c r="D16" s="83">
        <v>167</v>
      </c>
      <c r="E16" s="83">
        <v>86</v>
      </c>
      <c r="F16" s="83">
        <v>172</v>
      </c>
      <c r="G16" s="83">
        <v>4</v>
      </c>
      <c r="H16" s="83">
        <v>130</v>
      </c>
      <c r="I16" s="83">
        <v>45</v>
      </c>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row>
    <row r="17" spans="1:247">
      <c r="A17" s="183" t="s">
        <v>247</v>
      </c>
      <c r="B17" s="87">
        <f t="shared" ref="B17:I17" si="5">SUM(B18:B32)</f>
        <v>7110</v>
      </c>
      <c r="C17" s="87">
        <f t="shared" si="5"/>
        <v>3414</v>
      </c>
      <c r="D17" s="87">
        <f t="shared" si="5"/>
        <v>1598</v>
      </c>
      <c r="E17" s="87">
        <f t="shared" si="5"/>
        <v>905</v>
      </c>
      <c r="F17" s="87">
        <f t="shared" si="5"/>
        <v>1141</v>
      </c>
      <c r="G17" s="87">
        <f t="shared" si="5"/>
        <v>52</v>
      </c>
      <c r="H17" s="87">
        <f t="shared" si="5"/>
        <v>1140</v>
      </c>
      <c r="I17" s="87">
        <f t="shared" si="5"/>
        <v>715</v>
      </c>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row>
    <row r="18" spans="1:247">
      <c r="A18" s="163" t="s">
        <v>264</v>
      </c>
      <c r="B18" s="86">
        <f t="shared" ref="B18" si="6">SUM(C18:G18)</f>
        <v>282</v>
      </c>
      <c r="C18" s="86">
        <v>114</v>
      </c>
      <c r="D18" s="86">
        <v>76</v>
      </c>
      <c r="E18" s="86">
        <v>44</v>
      </c>
      <c r="F18" s="86">
        <v>47</v>
      </c>
      <c r="G18" s="86">
        <v>1</v>
      </c>
      <c r="H18" s="177">
        <v>68</v>
      </c>
      <c r="I18" s="83">
        <v>38</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row>
    <row r="19" spans="1:247">
      <c r="A19" s="186" t="s">
        <v>257</v>
      </c>
      <c r="B19" s="86">
        <f t="shared" ref="B19:B32" si="7">SUM(C19:G19)</f>
        <v>90</v>
      </c>
      <c r="C19" s="83">
        <v>49</v>
      </c>
      <c r="D19" s="83">
        <v>18</v>
      </c>
      <c r="E19" s="83">
        <v>5</v>
      </c>
      <c r="F19" s="83">
        <v>17</v>
      </c>
      <c r="G19" s="83">
        <v>1</v>
      </c>
      <c r="H19" s="83">
        <v>11</v>
      </c>
      <c r="I19" s="83">
        <v>11</v>
      </c>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row>
    <row r="20" spans="1:247">
      <c r="A20" s="186" t="s">
        <v>292</v>
      </c>
      <c r="B20" s="86">
        <f t="shared" si="7"/>
        <v>68</v>
      </c>
      <c r="C20" s="83">
        <v>36</v>
      </c>
      <c r="D20" s="83">
        <v>14</v>
      </c>
      <c r="E20" s="83">
        <v>12</v>
      </c>
      <c r="F20" s="83">
        <v>6</v>
      </c>
      <c r="G20" s="83">
        <v>0</v>
      </c>
      <c r="H20" s="83">
        <v>16</v>
      </c>
      <c r="I20" s="83">
        <v>14</v>
      </c>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row>
    <row r="21" spans="1:247">
      <c r="A21" s="163" t="s">
        <v>258</v>
      </c>
      <c r="B21" s="86">
        <f t="shared" si="7"/>
        <v>173</v>
      </c>
      <c r="C21" s="86">
        <v>82</v>
      </c>
      <c r="D21" s="86">
        <v>41</v>
      </c>
      <c r="E21" s="86">
        <v>22</v>
      </c>
      <c r="F21" s="86">
        <v>28</v>
      </c>
      <c r="G21" s="86">
        <v>0</v>
      </c>
      <c r="H21" s="177">
        <v>30</v>
      </c>
      <c r="I21" s="83">
        <v>17</v>
      </c>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row>
    <row r="22" spans="1:247">
      <c r="A22" s="186" t="s">
        <v>259</v>
      </c>
      <c r="B22" s="86">
        <f t="shared" si="7"/>
        <v>697</v>
      </c>
      <c r="C22" s="83">
        <v>400</v>
      </c>
      <c r="D22" s="83">
        <v>144</v>
      </c>
      <c r="E22" s="83">
        <v>78</v>
      </c>
      <c r="F22" s="83">
        <v>70</v>
      </c>
      <c r="G22" s="83">
        <v>5</v>
      </c>
      <c r="H22" s="83">
        <v>84</v>
      </c>
      <c r="I22" s="83">
        <v>62</v>
      </c>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row>
    <row r="23" spans="1:247">
      <c r="A23" s="163" t="s">
        <v>260</v>
      </c>
      <c r="B23" s="86">
        <f t="shared" si="7"/>
        <v>575</v>
      </c>
      <c r="C23" s="83">
        <v>244</v>
      </c>
      <c r="D23" s="83">
        <v>173</v>
      </c>
      <c r="E23" s="83">
        <v>70</v>
      </c>
      <c r="F23" s="83">
        <v>79</v>
      </c>
      <c r="G23" s="83">
        <v>9</v>
      </c>
      <c r="H23" s="83">
        <v>81</v>
      </c>
      <c r="I23" s="83">
        <v>60</v>
      </c>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row>
    <row r="24" spans="1:247">
      <c r="A24" s="163" t="s">
        <v>293</v>
      </c>
      <c r="B24" s="86">
        <f t="shared" si="7"/>
        <v>243</v>
      </c>
      <c r="C24" s="86">
        <v>89</v>
      </c>
      <c r="D24" s="86">
        <v>50</v>
      </c>
      <c r="E24" s="86">
        <v>46</v>
      </c>
      <c r="F24" s="86">
        <v>56</v>
      </c>
      <c r="G24" s="86">
        <v>2</v>
      </c>
      <c r="H24" s="177">
        <v>53</v>
      </c>
      <c r="I24" s="83">
        <v>21</v>
      </c>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row>
    <row r="25" spans="1:247">
      <c r="A25" s="186" t="s">
        <v>294</v>
      </c>
      <c r="B25" s="86">
        <f t="shared" si="7"/>
        <v>574</v>
      </c>
      <c r="C25" s="83">
        <v>272</v>
      </c>
      <c r="D25" s="83">
        <v>99</v>
      </c>
      <c r="E25" s="83">
        <v>79</v>
      </c>
      <c r="F25" s="83">
        <v>122</v>
      </c>
      <c r="G25" s="83">
        <v>2</v>
      </c>
      <c r="H25" s="83">
        <v>102</v>
      </c>
      <c r="I25" s="83">
        <v>48</v>
      </c>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row>
    <row r="26" spans="1:247">
      <c r="A26" s="186" t="s">
        <v>295</v>
      </c>
      <c r="B26" s="86">
        <f t="shared" si="7"/>
        <v>1205</v>
      </c>
      <c r="C26" s="83">
        <v>658</v>
      </c>
      <c r="D26" s="83">
        <v>283</v>
      </c>
      <c r="E26" s="83">
        <v>122</v>
      </c>
      <c r="F26" s="83">
        <v>135</v>
      </c>
      <c r="G26" s="83">
        <v>7</v>
      </c>
      <c r="H26" s="83">
        <v>136</v>
      </c>
      <c r="I26" s="83">
        <v>133</v>
      </c>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row>
    <row r="27" spans="1:247">
      <c r="A27" s="163" t="s">
        <v>296</v>
      </c>
      <c r="B27" s="86">
        <f t="shared" ref="B27" si="8">SUM(C27:G27)</f>
        <v>882</v>
      </c>
      <c r="C27" s="83">
        <v>392</v>
      </c>
      <c r="D27" s="83">
        <v>200</v>
      </c>
      <c r="E27" s="83">
        <v>113</v>
      </c>
      <c r="F27" s="83">
        <v>172</v>
      </c>
      <c r="G27" s="83">
        <v>5</v>
      </c>
      <c r="H27" s="83">
        <v>165</v>
      </c>
      <c r="I27" s="83">
        <v>86</v>
      </c>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row>
    <row r="28" spans="1:247">
      <c r="A28" s="186" t="s">
        <v>261</v>
      </c>
      <c r="B28" s="86">
        <f t="shared" si="7"/>
        <v>991</v>
      </c>
      <c r="C28" s="83">
        <v>454</v>
      </c>
      <c r="D28" s="83">
        <v>222</v>
      </c>
      <c r="E28" s="83">
        <v>134</v>
      </c>
      <c r="F28" s="83">
        <v>172</v>
      </c>
      <c r="G28" s="83">
        <v>9</v>
      </c>
      <c r="H28" s="83">
        <v>156</v>
      </c>
      <c r="I28" s="83">
        <v>82</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row>
    <row r="29" spans="1:247">
      <c r="A29" s="163" t="s">
        <v>297</v>
      </c>
      <c r="B29" s="86">
        <f t="shared" si="7"/>
        <v>85</v>
      </c>
      <c r="C29" s="86">
        <v>48</v>
      </c>
      <c r="D29" s="86">
        <v>13</v>
      </c>
      <c r="E29" s="86">
        <v>9</v>
      </c>
      <c r="F29" s="86">
        <v>14</v>
      </c>
      <c r="G29" s="86">
        <v>1</v>
      </c>
      <c r="H29" s="177">
        <v>10</v>
      </c>
      <c r="I29" s="83">
        <v>4</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row>
    <row r="30" spans="1:247">
      <c r="A30" s="163" t="s">
        <v>262</v>
      </c>
      <c r="B30" s="86">
        <f t="shared" si="7"/>
        <v>102</v>
      </c>
      <c r="C30" s="86">
        <v>42</v>
      </c>
      <c r="D30" s="86">
        <v>35</v>
      </c>
      <c r="E30" s="86">
        <v>10</v>
      </c>
      <c r="F30" s="86">
        <v>15</v>
      </c>
      <c r="G30" s="86">
        <v>0</v>
      </c>
      <c r="H30" s="177">
        <v>13</v>
      </c>
      <c r="I30" s="83">
        <v>8</v>
      </c>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row>
    <row r="31" spans="1:247">
      <c r="A31" s="186" t="s">
        <v>263</v>
      </c>
      <c r="B31" s="86">
        <f t="shared" si="7"/>
        <v>1027</v>
      </c>
      <c r="C31" s="83">
        <v>469</v>
      </c>
      <c r="D31" s="83">
        <v>204</v>
      </c>
      <c r="E31" s="83">
        <v>150</v>
      </c>
      <c r="F31" s="83">
        <v>196</v>
      </c>
      <c r="G31" s="83">
        <v>8</v>
      </c>
      <c r="H31" s="83">
        <v>198</v>
      </c>
      <c r="I31" s="83">
        <v>117</v>
      </c>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row>
    <row r="32" spans="1:247">
      <c r="A32" s="163" t="s">
        <v>316</v>
      </c>
      <c r="B32" s="86">
        <f t="shared" si="7"/>
        <v>116</v>
      </c>
      <c r="C32" s="83">
        <v>65</v>
      </c>
      <c r="D32" s="83">
        <v>26</v>
      </c>
      <c r="E32" s="83">
        <v>11</v>
      </c>
      <c r="F32" s="83">
        <v>12</v>
      </c>
      <c r="G32" s="83">
        <v>2</v>
      </c>
      <c r="H32" s="83">
        <v>17</v>
      </c>
      <c r="I32" s="83">
        <v>14</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row>
    <row r="33" spans="1:247">
      <c r="A33" s="174" t="s">
        <v>298</v>
      </c>
      <c r="B33" s="87">
        <f>SUM(B34:B41)</f>
        <v>5612</v>
      </c>
      <c r="C33" s="81">
        <f>SUM(C34:C41)</f>
        <v>2410</v>
      </c>
      <c r="D33" s="81">
        <f t="shared" ref="D33:I33" si="9">SUM(D34:D41)</f>
        <v>1430</v>
      </c>
      <c r="E33" s="81">
        <f t="shared" si="9"/>
        <v>715</v>
      </c>
      <c r="F33" s="81">
        <f t="shared" si="9"/>
        <v>1012</v>
      </c>
      <c r="G33" s="81">
        <f t="shared" si="9"/>
        <v>45</v>
      </c>
      <c r="H33" s="81">
        <f t="shared" ref="H33" si="10">SUM(H34:H41)</f>
        <v>1131</v>
      </c>
      <c r="I33" s="81">
        <f t="shared" si="9"/>
        <v>533</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row>
    <row r="34" spans="1:247">
      <c r="A34" s="163" t="s">
        <v>270</v>
      </c>
      <c r="B34" s="86">
        <f t="shared" ref="B34:B41" si="11">SUM(C34:G34)</f>
        <v>1147</v>
      </c>
      <c r="C34" s="83">
        <v>461</v>
      </c>
      <c r="D34" s="83">
        <v>264</v>
      </c>
      <c r="E34" s="83">
        <v>132</v>
      </c>
      <c r="F34" s="83">
        <v>284</v>
      </c>
      <c r="G34" s="83">
        <v>6</v>
      </c>
      <c r="H34" s="83">
        <v>262</v>
      </c>
      <c r="I34" s="83">
        <v>142</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row>
    <row r="35" spans="1:247">
      <c r="A35" s="163" t="s">
        <v>265</v>
      </c>
      <c r="B35" s="86">
        <f t="shared" si="11"/>
        <v>649</v>
      </c>
      <c r="C35" s="83">
        <v>309</v>
      </c>
      <c r="D35" s="83">
        <v>160</v>
      </c>
      <c r="E35" s="83">
        <v>76</v>
      </c>
      <c r="F35" s="83">
        <v>99</v>
      </c>
      <c r="G35" s="83">
        <v>5</v>
      </c>
      <c r="H35" s="83">
        <v>111</v>
      </c>
      <c r="I35" s="83">
        <v>43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row>
    <row r="36" spans="1:247">
      <c r="A36" s="163" t="s">
        <v>266</v>
      </c>
      <c r="B36" s="86">
        <f t="shared" si="11"/>
        <v>931</v>
      </c>
      <c r="C36" s="83">
        <v>391</v>
      </c>
      <c r="D36" s="83">
        <v>243</v>
      </c>
      <c r="E36" s="83">
        <v>137</v>
      </c>
      <c r="F36" s="83">
        <v>154</v>
      </c>
      <c r="G36" s="83">
        <v>6</v>
      </c>
      <c r="H36" s="83">
        <v>164</v>
      </c>
      <c r="I36" s="83">
        <v>77</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row>
    <row r="37" spans="1:247">
      <c r="A37" s="163" t="s">
        <v>267</v>
      </c>
      <c r="B37" s="86">
        <f t="shared" si="11"/>
        <v>864</v>
      </c>
      <c r="C37" s="83">
        <v>326</v>
      </c>
      <c r="D37" s="83">
        <v>220</v>
      </c>
      <c r="E37" s="83">
        <v>119</v>
      </c>
      <c r="F37" s="83">
        <v>195</v>
      </c>
      <c r="G37" s="83">
        <v>4</v>
      </c>
      <c r="H37" s="83">
        <v>222</v>
      </c>
      <c r="I37" s="83">
        <v>80</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row>
    <row r="38" spans="1:247">
      <c r="A38" s="163" t="s">
        <v>315</v>
      </c>
      <c r="B38" s="86">
        <f t="shared" si="11"/>
        <v>187</v>
      </c>
      <c r="C38" s="83">
        <v>96</v>
      </c>
      <c r="D38" s="83">
        <v>46</v>
      </c>
      <c r="E38" s="83">
        <v>28</v>
      </c>
      <c r="F38" s="83">
        <v>16</v>
      </c>
      <c r="G38" s="83">
        <v>1</v>
      </c>
      <c r="H38" s="83">
        <v>36</v>
      </c>
      <c r="I38" s="83">
        <v>21</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row>
    <row r="39" spans="1:247">
      <c r="A39" s="163" t="s">
        <v>268</v>
      </c>
      <c r="B39" s="86">
        <f t="shared" si="11"/>
        <v>992</v>
      </c>
      <c r="C39" s="83">
        <v>443</v>
      </c>
      <c r="D39" s="83">
        <v>257</v>
      </c>
      <c r="E39" s="83">
        <v>127</v>
      </c>
      <c r="F39" s="83">
        <v>150</v>
      </c>
      <c r="G39" s="83">
        <v>15</v>
      </c>
      <c r="H39" s="83">
        <v>194</v>
      </c>
      <c r="I39" s="83">
        <v>89</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row>
    <row r="40" spans="1:247">
      <c r="A40" s="163" t="s">
        <v>299</v>
      </c>
      <c r="B40" s="86">
        <f t="shared" si="11"/>
        <v>175</v>
      </c>
      <c r="C40" s="83">
        <v>87</v>
      </c>
      <c r="D40" s="83">
        <v>39</v>
      </c>
      <c r="E40" s="83">
        <v>26</v>
      </c>
      <c r="F40" s="83">
        <v>23</v>
      </c>
      <c r="G40" s="83">
        <v>0</v>
      </c>
      <c r="H40" s="83">
        <v>26</v>
      </c>
      <c r="I40" s="83">
        <v>15</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row>
    <row r="41" spans="1:247">
      <c r="A41" s="163" t="s">
        <v>269</v>
      </c>
      <c r="B41" s="86">
        <f t="shared" si="11"/>
        <v>667</v>
      </c>
      <c r="C41" s="83">
        <v>297</v>
      </c>
      <c r="D41" s="83">
        <v>201</v>
      </c>
      <c r="E41" s="83">
        <v>70</v>
      </c>
      <c r="F41" s="83">
        <v>91</v>
      </c>
      <c r="G41" s="83">
        <v>8</v>
      </c>
      <c r="H41" s="83">
        <v>116</v>
      </c>
      <c r="I41" s="83">
        <v>66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row>
    <row r="42" spans="1:247">
      <c r="A42" s="174" t="s">
        <v>300</v>
      </c>
      <c r="B42" s="87">
        <f>SUM(B43:B49)</f>
        <v>5242</v>
      </c>
      <c r="C42" s="81">
        <f>SUM(C43:C49)</f>
        <v>2139</v>
      </c>
      <c r="D42" s="81">
        <f t="shared" ref="D42:I42" si="12">SUM(D43:D49)</f>
        <v>1260</v>
      </c>
      <c r="E42" s="81">
        <f t="shared" si="12"/>
        <v>749</v>
      </c>
      <c r="F42" s="81">
        <f t="shared" si="12"/>
        <v>1067</v>
      </c>
      <c r="G42" s="81">
        <f t="shared" si="12"/>
        <v>27</v>
      </c>
      <c r="H42" s="81">
        <f t="shared" ref="H42" si="13">SUM(H43:H49)</f>
        <v>1001</v>
      </c>
      <c r="I42" s="81">
        <f t="shared" si="12"/>
        <v>432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row>
    <row r="43" spans="1:247">
      <c r="A43" s="163" t="s">
        <v>277</v>
      </c>
      <c r="B43" s="86">
        <f t="shared" ref="B43:B49" si="14">SUM(C43:G43)</f>
        <v>1557</v>
      </c>
      <c r="C43" s="83">
        <v>610</v>
      </c>
      <c r="D43" s="83">
        <v>318</v>
      </c>
      <c r="E43" s="83">
        <v>204</v>
      </c>
      <c r="F43" s="83">
        <v>421</v>
      </c>
      <c r="G43" s="83">
        <v>4</v>
      </c>
      <c r="H43" s="83">
        <v>310</v>
      </c>
      <c r="I43" s="83">
        <v>121</v>
      </c>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row>
    <row r="44" spans="1:247">
      <c r="A44" s="163" t="s">
        <v>271</v>
      </c>
      <c r="B44" s="86">
        <f t="shared" si="14"/>
        <v>349</v>
      </c>
      <c r="C44" s="83">
        <v>145</v>
      </c>
      <c r="D44" s="83">
        <v>110</v>
      </c>
      <c r="E44" s="83">
        <v>49</v>
      </c>
      <c r="F44" s="83">
        <v>42</v>
      </c>
      <c r="G44" s="83">
        <v>3</v>
      </c>
      <c r="H44" s="83">
        <v>59</v>
      </c>
      <c r="I44" s="83">
        <v>36</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row>
    <row r="45" spans="1:247">
      <c r="A45" s="163" t="s">
        <v>272</v>
      </c>
      <c r="B45" s="86">
        <f t="shared" si="14"/>
        <v>333</v>
      </c>
      <c r="C45" s="83">
        <v>151</v>
      </c>
      <c r="D45" s="83">
        <v>107</v>
      </c>
      <c r="E45" s="83">
        <v>47</v>
      </c>
      <c r="F45" s="83">
        <v>27</v>
      </c>
      <c r="G45" s="83">
        <v>1</v>
      </c>
      <c r="H45" s="83">
        <v>53</v>
      </c>
      <c r="I45" s="83">
        <v>29</v>
      </c>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row>
    <row r="46" spans="1:247">
      <c r="A46" s="163" t="s">
        <v>273</v>
      </c>
      <c r="B46" s="86">
        <f t="shared" si="14"/>
        <v>709</v>
      </c>
      <c r="C46" s="83">
        <v>279</v>
      </c>
      <c r="D46" s="83">
        <v>203</v>
      </c>
      <c r="E46" s="83">
        <v>136</v>
      </c>
      <c r="F46" s="83">
        <v>88</v>
      </c>
      <c r="G46" s="83">
        <v>3</v>
      </c>
      <c r="H46" s="83">
        <v>143</v>
      </c>
      <c r="I46" s="83">
        <v>77</v>
      </c>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row>
    <row r="47" spans="1:247">
      <c r="A47" s="186" t="s">
        <v>274</v>
      </c>
      <c r="B47" s="86">
        <f t="shared" si="14"/>
        <v>522</v>
      </c>
      <c r="C47" s="83">
        <v>233</v>
      </c>
      <c r="D47" s="83">
        <v>108</v>
      </c>
      <c r="E47" s="83">
        <v>78</v>
      </c>
      <c r="F47" s="83">
        <v>97</v>
      </c>
      <c r="G47" s="83">
        <v>6</v>
      </c>
      <c r="H47" s="83">
        <v>91</v>
      </c>
      <c r="I47" s="83">
        <v>31</v>
      </c>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row>
    <row r="48" spans="1:247">
      <c r="A48" s="163" t="s">
        <v>275</v>
      </c>
      <c r="B48" s="86">
        <f t="shared" si="14"/>
        <v>1620</v>
      </c>
      <c r="C48" s="83">
        <v>661</v>
      </c>
      <c r="D48" s="83">
        <v>364</v>
      </c>
      <c r="E48" s="83">
        <v>211</v>
      </c>
      <c r="F48" s="83">
        <v>375</v>
      </c>
      <c r="G48" s="83">
        <v>9</v>
      </c>
      <c r="H48" s="83">
        <v>331</v>
      </c>
      <c r="I48" s="83">
        <v>129</v>
      </c>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row>
    <row r="49" spans="1:247">
      <c r="A49" s="163" t="s">
        <v>276</v>
      </c>
      <c r="B49" s="86">
        <f t="shared" si="14"/>
        <v>152</v>
      </c>
      <c r="C49" s="83">
        <v>60</v>
      </c>
      <c r="D49" s="83">
        <v>50</v>
      </c>
      <c r="E49" s="83">
        <v>24</v>
      </c>
      <c r="F49" s="83">
        <v>17</v>
      </c>
      <c r="G49" s="83">
        <v>1</v>
      </c>
      <c r="H49" s="83">
        <v>14</v>
      </c>
      <c r="I49" s="83">
        <v>9</v>
      </c>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row>
    <row r="50" spans="1:247">
      <c r="A50" s="174" t="s">
        <v>301</v>
      </c>
      <c r="B50" s="87">
        <f t="shared" ref="B50:I50" si="15">SUM(B51:B56)</f>
        <v>6274</v>
      </c>
      <c r="C50" s="87">
        <f t="shared" si="15"/>
        <v>3049</v>
      </c>
      <c r="D50" s="87">
        <f t="shared" si="15"/>
        <v>1234</v>
      </c>
      <c r="E50" s="87">
        <f t="shared" si="15"/>
        <v>823</v>
      </c>
      <c r="F50" s="87">
        <f t="shared" si="15"/>
        <v>1132</v>
      </c>
      <c r="G50" s="87">
        <f t="shared" si="15"/>
        <v>36</v>
      </c>
      <c r="H50" s="87">
        <f t="shared" si="15"/>
        <v>1042</v>
      </c>
      <c r="I50" s="87">
        <f t="shared" si="15"/>
        <v>473</v>
      </c>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row>
    <row r="51" spans="1:247">
      <c r="A51" s="163" t="s">
        <v>245</v>
      </c>
      <c r="B51" s="86">
        <f t="shared" ref="B51:B56" si="16">SUM(C51:G51)</f>
        <v>380</v>
      </c>
      <c r="C51" s="83">
        <v>197</v>
      </c>
      <c r="D51" s="83">
        <v>82</v>
      </c>
      <c r="E51" s="83">
        <v>60</v>
      </c>
      <c r="F51" s="83">
        <v>37</v>
      </c>
      <c r="G51" s="83">
        <v>4</v>
      </c>
      <c r="H51" s="83">
        <v>49</v>
      </c>
      <c r="I51" s="83">
        <v>25</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row>
    <row r="52" spans="1:247">
      <c r="A52" s="163" t="s">
        <v>279</v>
      </c>
      <c r="B52" s="86">
        <f t="shared" si="16"/>
        <v>4328</v>
      </c>
      <c r="C52" s="83">
        <v>2090</v>
      </c>
      <c r="D52" s="83">
        <v>867</v>
      </c>
      <c r="E52" s="83">
        <v>605</v>
      </c>
      <c r="F52" s="83">
        <v>743</v>
      </c>
      <c r="G52" s="83">
        <v>23</v>
      </c>
      <c r="H52" s="83">
        <v>708</v>
      </c>
      <c r="I52" s="83">
        <v>312</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row>
    <row r="53" spans="1:247">
      <c r="A53" s="163" t="s">
        <v>278</v>
      </c>
      <c r="B53" s="86">
        <f t="shared" si="16"/>
        <v>1087</v>
      </c>
      <c r="C53" s="83">
        <v>507</v>
      </c>
      <c r="D53" s="83">
        <v>190</v>
      </c>
      <c r="E53" s="83">
        <v>107</v>
      </c>
      <c r="F53" s="83">
        <v>276</v>
      </c>
      <c r="G53" s="83">
        <v>7</v>
      </c>
      <c r="H53" s="83">
        <v>210</v>
      </c>
      <c r="I53" s="83">
        <v>89</v>
      </c>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row>
    <row r="54" spans="1:247">
      <c r="A54" s="163" t="s">
        <v>303</v>
      </c>
      <c r="B54" s="86">
        <f t="shared" si="16"/>
        <v>72</v>
      </c>
      <c r="C54" s="83">
        <v>50</v>
      </c>
      <c r="D54" s="83">
        <v>8</v>
      </c>
      <c r="E54" s="83">
        <v>8</v>
      </c>
      <c r="F54" s="83">
        <v>5</v>
      </c>
      <c r="G54" s="83">
        <v>1</v>
      </c>
      <c r="H54" s="83">
        <v>6</v>
      </c>
      <c r="I54" s="83">
        <v>1</v>
      </c>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row>
    <row r="55" spans="1:247">
      <c r="A55" s="163" t="s">
        <v>304</v>
      </c>
      <c r="B55" s="86">
        <f t="shared" si="16"/>
        <v>385</v>
      </c>
      <c r="C55" s="83">
        <v>193</v>
      </c>
      <c r="D55" s="83">
        <v>81</v>
      </c>
      <c r="E55" s="83">
        <v>41</v>
      </c>
      <c r="F55" s="83">
        <v>69</v>
      </c>
      <c r="G55" s="83">
        <v>1</v>
      </c>
      <c r="H55" s="83">
        <v>69</v>
      </c>
      <c r="I55" s="83">
        <v>45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row>
    <row r="56" spans="1:247">
      <c r="A56" s="163" t="s">
        <v>305</v>
      </c>
      <c r="B56" s="86">
        <f t="shared" si="16"/>
        <v>22</v>
      </c>
      <c r="C56" s="83">
        <v>12</v>
      </c>
      <c r="D56" s="83">
        <v>6</v>
      </c>
      <c r="E56" s="83">
        <v>2</v>
      </c>
      <c r="F56" s="83">
        <v>2</v>
      </c>
      <c r="G56" s="83">
        <v>0</v>
      </c>
      <c r="H56" s="83">
        <v>0</v>
      </c>
      <c r="I56" s="83">
        <v>1</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row>
    <row r="57" spans="1:247">
      <c r="A57" s="174" t="s">
        <v>306</v>
      </c>
      <c r="B57" s="87">
        <f t="shared" ref="B57:I57" si="17">SUM(B58:B63)</f>
        <v>5011</v>
      </c>
      <c r="C57" s="81">
        <f t="shared" si="17"/>
        <v>2446</v>
      </c>
      <c r="D57" s="81">
        <f t="shared" si="17"/>
        <v>1172</v>
      </c>
      <c r="E57" s="81">
        <f t="shared" si="17"/>
        <v>659</v>
      </c>
      <c r="F57" s="81">
        <f t="shared" si="17"/>
        <v>711</v>
      </c>
      <c r="G57" s="81">
        <f t="shared" si="17"/>
        <v>23</v>
      </c>
      <c r="H57" s="81">
        <f t="shared" ref="H57" si="18">SUM(H58:H63)</f>
        <v>744</v>
      </c>
      <c r="I57" s="81">
        <f t="shared" si="17"/>
        <v>421</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row>
    <row r="58" spans="1:247">
      <c r="A58" s="163" t="s">
        <v>284</v>
      </c>
      <c r="B58" s="86">
        <f>SUM(C58:G58)</f>
        <v>281</v>
      </c>
      <c r="C58" s="83">
        <v>149</v>
      </c>
      <c r="D58" s="83">
        <v>72</v>
      </c>
      <c r="E58" s="83">
        <v>25</v>
      </c>
      <c r="F58" s="83">
        <v>32</v>
      </c>
      <c r="G58" s="83">
        <v>3</v>
      </c>
      <c r="H58" s="83">
        <v>36</v>
      </c>
      <c r="I58" s="83">
        <v>22</v>
      </c>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row>
    <row r="59" spans="1:247">
      <c r="A59" s="163" t="s">
        <v>280</v>
      </c>
      <c r="B59" s="86">
        <f>SUM(C59:G59)</f>
        <v>291</v>
      </c>
      <c r="C59" s="83">
        <v>162</v>
      </c>
      <c r="D59" s="83">
        <v>62</v>
      </c>
      <c r="E59" s="83">
        <v>34</v>
      </c>
      <c r="F59" s="83">
        <v>32</v>
      </c>
      <c r="G59" s="83">
        <v>1</v>
      </c>
      <c r="H59" s="83">
        <v>39</v>
      </c>
      <c r="I59" s="83">
        <v>31</v>
      </c>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row>
    <row r="60" spans="1:247">
      <c r="A60" s="163" t="s">
        <v>281</v>
      </c>
      <c r="B60" s="86">
        <f t="shared" ref="B60" si="19">SUM(C60:G60)</f>
        <v>240</v>
      </c>
      <c r="C60" s="83">
        <v>134</v>
      </c>
      <c r="D60" s="83">
        <v>49</v>
      </c>
      <c r="E60" s="83">
        <v>33</v>
      </c>
      <c r="F60" s="83">
        <v>24</v>
      </c>
      <c r="G60" s="83">
        <v>0</v>
      </c>
      <c r="H60" s="83">
        <v>30</v>
      </c>
      <c r="I60" s="83">
        <v>20</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row>
    <row r="61" spans="1:247">
      <c r="A61" s="163" t="s">
        <v>307</v>
      </c>
      <c r="B61" s="86">
        <f>SUM(C61:G61)</f>
        <v>438</v>
      </c>
      <c r="C61" s="83">
        <v>173</v>
      </c>
      <c r="D61" s="83">
        <v>146</v>
      </c>
      <c r="E61" s="83">
        <v>95</v>
      </c>
      <c r="F61" s="83">
        <v>22</v>
      </c>
      <c r="G61" s="83">
        <v>2</v>
      </c>
      <c r="H61" s="83">
        <v>40</v>
      </c>
      <c r="I61" s="83">
        <v>39</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row>
    <row r="62" spans="1:247">
      <c r="A62" s="163" t="s">
        <v>282</v>
      </c>
      <c r="B62" s="86">
        <f>SUM(C62:G62)</f>
        <v>565</v>
      </c>
      <c r="C62" s="83">
        <v>329</v>
      </c>
      <c r="D62" s="83">
        <v>128</v>
      </c>
      <c r="E62" s="83">
        <v>65</v>
      </c>
      <c r="F62" s="83">
        <v>42</v>
      </c>
      <c r="G62" s="83">
        <v>1</v>
      </c>
      <c r="H62" s="83">
        <v>63</v>
      </c>
      <c r="I62" s="83">
        <v>28</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row>
    <row r="63" spans="1:247">
      <c r="A63" s="163" t="s">
        <v>283</v>
      </c>
      <c r="B63" s="86">
        <f>SUM(C63:G63)</f>
        <v>3196</v>
      </c>
      <c r="C63" s="83">
        <v>1499</v>
      </c>
      <c r="D63" s="83">
        <v>715</v>
      </c>
      <c r="E63" s="83">
        <v>407</v>
      </c>
      <c r="F63" s="83">
        <v>559</v>
      </c>
      <c r="G63" s="83">
        <v>16</v>
      </c>
      <c r="H63" s="83">
        <v>536</v>
      </c>
      <c r="I63" s="83">
        <v>281</v>
      </c>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row>
    <row r="64" spans="1:247">
      <c r="A64" s="174" t="s">
        <v>308</v>
      </c>
      <c r="B64" s="87">
        <f>SUM(B65:B71)</f>
        <v>7304</v>
      </c>
      <c r="C64" s="87">
        <f t="shared" ref="C64:G64" si="20">SUM(C65:C71)</f>
        <v>3137</v>
      </c>
      <c r="D64" s="87">
        <f t="shared" si="20"/>
        <v>1824</v>
      </c>
      <c r="E64" s="87">
        <f t="shared" si="20"/>
        <v>1138</v>
      </c>
      <c r="F64" s="87">
        <f t="shared" si="20"/>
        <v>1172</v>
      </c>
      <c r="G64" s="87">
        <f t="shared" si="20"/>
        <v>33</v>
      </c>
      <c r="H64" s="87">
        <f>SUM(H65:H71)</f>
        <v>1327</v>
      </c>
      <c r="I64" s="87">
        <f>SUM(I65:I71)</f>
        <v>572</v>
      </c>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row>
    <row r="65" spans="1:247">
      <c r="A65" s="163" t="s">
        <v>309</v>
      </c>
      <c r="B65" s="86">
        <f t="shared" ref="B65:B71" si="21">SUM(C65:G65)</f>
        <v>0</v>
      </c>
      <c r="C65" s="83">
        <v>0</v>
      </c>
      <c r="D65" s="83">
        <v>0</v>
      </c>
      <c r="E65" s="83">
        <v>0</v>
      </c>
      <c r="F65" s="83">
        <v>0</v>
      </c>
      <c r="G65" s="83">
        <v>0</v>
      </c>
      <c r="H65" s="83">
        <v>0</v>
      </c>
      <c r="I65" s="83">
        <v>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row>
    <row r="66" spans="1:247">
      <c r="A66" s="163" t="s">
        <v>285</v>
      </c>
      <c r="B66" s="86">
        <f t="shared" si="21"/>
        <v>1318</v>
      </c>
      <c r="C66" s="83">
        <v>520</v>
      </c>
      <c r="D66" s="83">
        <v>308</v>
      </c>
      <c r="E66" s="83">
        <v>235</v>
      </c>
      <c r="F66" s="83">
        <v>249</v>
      </c>
      <c r="G66" s="83">
        <v>6</v>
      </c>
      <c r="H66" s="83">
        <v>305</v>
      </c>
      <c r="I66" s="83">
        <v>76</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row>
    <row r="67" spans="1:247">
      <c r="A67" s="163" t="s">
        <v>286</v>
      </c>
      <c r="B67" s="86">
        <f t="shared" si="21"/>
        <v>4985</v>
      </c>
      <c r="C67" s="83">
        <v>2230</v>
      </c>
      <c r="D67" s="83">
        <v>1315</v>
      </c>
      <c r="E67" s="83">
        <v>722</v>
      </c>
      <c r="F67" s="83">
        <v>696</v>
      </c>
      <c r="G67" s="83">
        <v>22</v>
      </c>
      <c r="H67" s="83">
        <v>808</v>
      </c>
      <c r="I67" s="83">
        <v>409</v>
      </c>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row>
    <row r="68" spans="1:247">
      <c r="A68" s="163" t="s">
        <v>287</v>
      </c>
      <c r="B68" s="86">
        <f t="shared" si="21"/>
        <v>12</v>
      </c>
      <c r="C68" s="83">
        <v>5</v>
      </c>
      <c r="D68" s="83">
        <v>3</v>
      </c>
      <c r="E68" s="83">
        <v>1</v>
      </c>
      <c r="F68" s="83">
        <v>3</v>
      </c>
      <c r="G68" s="83">
        <v>0</v>
      </c>
      <c r="H68" s="83">
        <v>2</v>
      </c>
      <c r="I68" s="83">
        <v>0</v>
      </c>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row>
    <row r="69" spans="1:247">
      <c r="A69" s="163" t="s">
        <v>288</v>
      </c>
      <c r="B69" s="86">
        <f t="shared" si="21"/>
        <v>385</v>
      </c>
      <c r="C69" s="83">
        <v>157</v>
      </c>
      <c r="D69" s="83">
        <v>61</v>
      </c>
      <c r="E69" s="83">
        <v>72</v>
      </c>
      <c r="F69" s="83">
        <v>94</v>
      </c>
      <c r="G69" s="83">
        <v>1</v>
      </c>
      <c r="H69" s="83">
        <v>82</v>
      </c>
      <c r="I69" s="83">
        <v>39</v>
      </c>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row>
    <row r="70" spans="1:247">
      <c r="A70" s="163" t="s">
        <v>289</v>
      </c>
      <c r="B70" s="86">
        <f t="shared" si="21"/>
        <v>604</v>
      </c>
      <c r="C70" s="83">
        <v>225</v>
      </c>
      <c r="D70" s="83">
        <v>137</v>
      </c>
      <c r="E70" s="83">
        <v>108</v>
      </c>
      <c r="F70" s="83">
        <v>130</v>
      </c>
      <c r="G70" s="83">
        <v>4</v>
      </c>
      <c r="H70" s="83">
        <v>130</v>
      </c>
      <c r="I70" s="83">
        <v>48</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row>
    <row r="71" spans="1:247">
      <c r="A71" s="163" t="s">
        <v>312</v>
      </c>
      <c r="B71" s="86">
        <f t="shared" si="21"/>
        <v>0</v>
      </c>
      <c r="C71" s="83">
        <v>0</v>
      </c>
      <c r="D71" s="83">
        <v>0</v>
      </c>
      <c r="E71" s="83">
        <v>0</v>
      </c>
      <c r="F71" s="83">
        <v>0</v>
      </c>
      <c r="G71" s="83">
        <v>0</v>
      </c>
      <c r="H71" s="83">
        <v>0</v>
      </c>
      <c r="I71" s="83">
        <v>0</v>
      </c>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row>
    <row r="72" spans="1:247" s="21" customFormat="1">
      <c r="A72" s="174" t="s">
        <v>314</v>
      </c>
      <c r="B72" s="87">
        <f t="shared" ref="B72:B81" si="22">SUM(C72:G72)</f>
        <v>0</v>
      </c>
      <c r="C72" s="81">
        <v>0</v>
      </c>
      <c r="D72" s="81">
        <v>0</v>
      </c>
      <c r="E72" s="81">
        <v>0</v>
      </c>
      <c r="F72" s="81">
        <v>0</v>
      </c>
      <c r="G72" s="81">
        <v>0</v>
      </c>
      <c r="H72" s="81">
        <v>0</v>
      </c>
      <c r="I72" s="81">
        <v>0</v>
      </c>
      <c r="J72" s="3"/>
    </row>
    <row r="73" spans="1:247" s="21" customFormat="1">
      <c r="A73" s="188" t="s">
        <v>368</v>
      </c>
      <c r="B73" s="87">
        <f>SUM(B75:B81)</f>
        <v>2660</v>
      </c>
      <c r="C73" s="87">
        <f>SUM(C75:C81)</f>
        <v>1036</v>
      </c>
      <c r="D73" s="87">
        <f t="shared" ref="D73:I73" si="23">SUM(D75:D81)</f>
        <v>564</v>
      </c>
      <c r="E73" s="87">
        <f t="shared" si="23"/>
        <v>865</v>
      </c>
      <c r="F73" s="87">
        <f t="shared" si="23"/>
        <v>194</v>
      </c>
      <c r="G73" s="87">
        <f t="shared" si="23"/>
        <v>1</v>
      </c>
      <c r="H73" s="87">
        <f t="shared" si="23"/>
        <v>189</v>
      </c>
      <c r="I73" s="87">
        <f t="shared" si="23"/>
        <v>38</v>
      </c>
      <c r="J73" s="3"/>
    </row>
    <row r="74" spans="1:247" s="21" customFormat="1">
      <c r="A74" s="190" t="s">
        <v>313</v>
      </c>
      <c r="B74" s="87">
        <f t="shared" ref="B74:B80" si="24">SUM(C74:G74)</f>
        <v>53</v>
      </c>
      <c r="C74" s="81">
        <v>33</v>
      </c>
      <c r="D74" s="81">
        <v>6</v>
      </c>
      <c r="E74" s="81">
        <v>9</v>
      </c>
      <c r="F74" s="81">
        <v>5</v>
      </c>
      <c r="G74" s="81">
        <v>0</v>
      </c>
      <c r="H74" s="81">
        <v>13</v>
      </c>
      <c r="I74" s="81">
        <v>1</v>
      </c>
      <c r="J74" s="3"/>
    </row>
    <row r="75" spans="1:247" ht="12">
      <c r="A75" s="191" t="s">
        <v>302</v>
      </c>
      <c r="B75" s="86">
        <f t="shared" si="24"/>
        <v>1</v>
      </c>
      <c r="C75" s="83">
        <v>0</v>
      </c>
      <c r="D75" s="83">
        <v>1</v>
      </c>
      <c r="E75" s="83">
        <v>0</v>
      </c>
      <c r="F75" s="83">
        <v>0</v>
      </c>
      <c r="G75" s="83">
        <v>0</v>
      </c>
      <c r="H75" s="83">
        <v>0</v>
      </c>
      <c r="I75" s="83">
        <v>0</v>
      </c>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row>
    <row r="76" spans="1:247" ht="12">
      <c r="A76" s="191" t="s">
        <v>291</v>
      </c>
      <c r="B76" s="86">
        <f t="shared" si="24"/>
        <v>18</v>
      </c>
      <c r="C76" s="86">
        <v>9</v>
      </c>
      <c r="D76" s="86">
        <v>4</v>
      </c>
      <c r="E76" s="86">
        <v>1</v>
      </c>
      <c r="F76" s="86">
        <v>4</v>
      </c>
      <c r="G76" s="86">
        <v>0</v>
      </c>
      <c r="H76" s="177">
        <v>9</v>
      </c>
      <c r="I76" s="83">
        <v>0</v>
      </c>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row>
    <row r="77" spans="1:247" ht="11.4">
      <c r="A77" s="191" t="s">
        <v>317</v>
      </c>
      <c r="B77" s="86">
        <f t="shared" si="24"/>
        <v>34</v>
      </c>
      <c r="C77" s="83">
        <v>24</v>
      </c>
      <c r="D77" s="83">
        <v>1</v>
      </c>
      <c r="E77" s="83">
        <v>8</v>
      </c>
      <c r="F77" s="83">
        <v>1</v>
      </c>
      <c r="G77" s="83">
        <v>0</v>
      </c>
      <c r="H77" s="83">
        <v>4</v>
      </c>
      <c r="I77" s="83">
        <v>1</v>
      </c>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row>
    <row r="78" spans="1:247">
      <c r="A78" s="162" t="s">
        <v>310</v>
      </c>
      <c r="B78" s="86">
        <f t="shared" si="24"/>
        <v>0</v>
      </c>
      <c r="C78" s="83">
        <v>0</v>
      </c>
      <c r="D78" s="83">
        <v>0</v>
      </c>
      <c r="E78" s="83">
        <v>0</v>
      </c>
      <c r="F78" s="83">
        <v>0</v>
      </c>
      <c r="G78" s="83">
        <v>0</v>
      </c>
      <c r="H78" s="83">
        <v>0</v>
      </c>
      <c r="I78" s="83">
        <v>0</v>
      </c>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row>
    <row r="79" spans="1:247">
      <c r="A79" s="162" t="s">
        <v>311</v>
      </c>
      <c r="B79" s="86">
        <f t="shared" si="24"/>
        <v>0</v>
      </c>
      <c r="C79" s="83">
        <v>0</v>
      </c>
      <c r="D79" s="83">
        <v>0</v>
      </c>
      <c r="E79" s="83">
        <v>0</v>
      </c>
      <c r="F79" s="83">
        <v>0</v>
      </c>
      <c r="G79" s="83">
        <v>0</v>
      </c>
      <c r="H79" s="83">
        <v>0</v>
      </c>
      <c r="I79" s="83">
        <v>0</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row>
    <row r="80" spans="1:247">
      <c r="A80" s="162" t="s">
        <v>290</v>
      </c>
      <c r="B80" s="86">
        <f t="shared" si="24"/>
        <v>0</v>
      </c>
      <c r="C80" s="83">
        <v>0</v>
      </c>
      <c r="D80" s="83">
        <v>0</v>
      </c>
      <c r="E80" s="83">
        <v>0</v>
      </c>
      <c r="F80" s="83">
        <v>0</v>
      </c>
      <c r="G80" s="83">
        <v>0</v>
      </c>
      <c r="H80" s="83">
        <v>0</v>
      </c>
      <c r="I80" s="83">
        <v>0</v>
      </c>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row>
    <row r="81" spans="1:247" s="21" customFormat="1">
      <c r="A81" s="189" t="s">
        <v>362</v>
      </c>
      <c r="B81" s="139">
        <f t="shared" si="22"/>
        <v>2607</v>
      </c>
      <c r="C81" s="78">
        <v>1003</v>
      </c>
      <c r="D81" s="78">
        <v>558</v>
      </c>
      <c r="E81" s="78">
        <v>856</v>
      </c>
      <c r="F81" s="78">
        <v>189</v>
      </c>
      <c r="G81" s="78">
        <v>1</v>
      </c>
      <c r="H81" s="78">
        <v>176</v>
      </c>
      <c r="I81" s="78">
        <v>37</v>
      </c>
    </row>
    <row r="82" spans="1:247">
      <c r="J82" s="1"/>
    </row>
    <row r="83" spans="1:247">
      <c r="A83" s="4" t="s">
        <v>151</v>
      </c>
      <c r="J83" s="1"/>
    </row>
    <row r="84" spans="1:247">
      <c r="A84" s="5" t="s">
        <v>75</v>
      </c>
      <c r="J84" s="1"/>
    </row>
    <row r="85" spans="1:247">
      <c r="A85" s="5" t="s">
        <v>74</v>
      </c>
    </row>
    <row r="86" spans="1:247">
      <c r="A86" s="5" t="s">
        <v>114</v>
      </c>
    </row>
    <row r="87" spans="1:247">
      <c r="A87" s="3" t="s">
        <v>99</v>
      </c>
      <c r="B87" s="7"/>
      <c r="C87" s="7"/>
      <c r="D87" s="7"/>
      <c r="E87" s="7"/>
      <c r="F87" s="7"/>
      <c r="G87" s="7"/>
      <c r="H87" s="7"/>
      <c r="I87" s="7"/>
      <c r="J87" s="7"/>
    </row>
    <row r="88" spans="1:247">
      <c r="A88" s="1" t="s">
        <v>83</v>
      </c>
      <c r="B88" s="7"/>
      <c r="C88" s="7"/>
      <c r="D88" s="7"/>
      <c r="E88" s="7"/>
      <c r="F88" s="7"/>
      <c r="G88" s="7"/>
      <c r="H88" s="7"/>
      <c r="I88" s="7"/>
      <c r="J88" s="7"/>
    </row>
    <row r="89" spans="1:247">
      <c r="A89" s="1" t="s">
        <v>363</v>
      </c>
      <c r="B89" s="7"/>
      <c r="C89" s="7"/>
      <c r="D89" s="7"/>
      <c r="E89" s="7"/>
      <c r="F89" s="7"/>
      <c r="G89" s="7"/>
      <c r="H89" s="7"/>
      <c r="I89" s="7"/>
      <c r="J89" s="7"/>
    </row>
    <row r="90" spans="1:247">
      <c r="A90" s="1" t="s">
        <v>364</v>
      </c>
      <c r="B90" s="7"/>
      <c r="C90" s="7"/>
      <c r="D90" s="7"/>
      <c r="E90" s="7"/>
      <c r="F90" s="7"/>
      <c r="G90" s="7"/>
      <c r="H90" s="7"/>
      <c r="I90" s="7"/>
      <c r="J90" s="7"/>
    </row>
    <row r="91" spans="1:247">
      <c r="A91" s="5" t="s">
        <v>369</v>
      </c>
      <c r="B91" s="7"/>
      <c r="C91" s="7"/>
      <c r="D91" s="7"/>
      <c r="E91" s="7"/>
      <c r="F91" s="7"/>
      <c r="G91" s="7"/>
      <c r="H91" s="7"/>
      <c r="I91" s="7"/>
      <c r="J91" s="7"/>
    </row>
    <row r="92" spans="1:247">
      <c r="A92" s="5" t="s">
        <v>370</v>
      </c>
      <c r="B92" s="7"/>
      <c r="C92" s="7"/>
      <c r="D92" s="7"/>
      <c r="E92" s="7"/>
      <c r="F92" s="7"/>
      <c r="G92" s="7"/>
      <c r="H92" s="7"/>
      <c r="I92" s="7"/>
      <c r="J92" s="7"/>
    </row>
    <row r="94" spans="1:247">
      <c r="IM94" s="1"/>
    </row>
  </sheetData>
  <pageMargins left="0.5" right="0.18" top="1" bottom="1" header="0.5" footer="0.5"/>
  <pageSetup firstPageNumber="10" orientation="portrait" useFirstPageNumber="1" r:id="rId1"/>
  <headerFooter alignWithMargins="0">
    <oddFooter>&amp;C&amp;P of 31</oddFooter>
  </headerFooter>
  <rowBreaks count="1" manualBreakCount="1">
    <brk id="56" max="8" man="1"/>
  </rowBreaks>
  <ignoredErrors>
    <ignoredError sqref="I17 I50 C50:G50 C17:G17 C80:I81 C74:I79" formula="1"/>
    <ignoredError sqref="H34:H42 H10" unlockedFormula="1"/>
    <ignoredError sqref="C10:G10 I10 H33:I33 I42 H57:I57 C57:G57 C42:G42 C33:G33" formula="1" unlockedFormula="1"/>
    <ignoredError sqref="B17 B42 B27 B10 B33 B50 B57 B64:B79 C64:I73 B80:B81" formula="1" formulaRange="1"/>
    <ignoredError sqref="B9 B11:B16 B28:B32 B43:B44 B18:B26 B34:B41 B45:B49 B58:B63 B51:B56"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60"/>
  <sheetViews>
    <sheetView showGridLines="0" zoomScaleNormal="100" workbookViewId="0">
      <selection activeCell="T1" sqref="T1"/>
    </sheetView>
  </sheetViews>
  <sheetFormatPr defaultColWidth="11.77734375" defaultRowHeight="10.199999999999999"/>
  <cols>
    <col min="1" max="1" width="36.109375" style="43" customWidth="1"/>
    <col min="2" max="11" width="7.6640625" style="43" customWidth="1"/>
    <col min="12" max="13" width="7.6640625" style="1" hidden="1" customWidth="1"/>
    <col min="14" max="16" width="7.6640625" style="4" hidden="1" customWidth="1"/>
    <col min="17" max="18" width="9.33203125" style="4" hidden="1" customWidth="1"/>
    <col min="19" max="259" width="11.77734375" style="1" customWidth="1"/>
    <col min="260" max="16384" width="11.77734375" style="3"/>
  </cols>
  <sheetData>
    <row r="1" spans="1:259">
      <c r="A1" s="33" t="s">
        <v>70</v>
      </c>
      <c r="B1" s="33"/>
      <c r="C1" s="33"/>
      <c r="D1" s="33"/>
      <c r="E1" s="33"/>
      <c r="F1" s="33"/>
      <c r="G1" s="33"/>
      <c r="H1" s="33"/>
      <c r="I1" s="33"/>
      <c r="J1" s="33"/>
      <c r="K1" s="33"/>
      <c r="L1" s="33"/>
      <c r="M1" s="33"/>
      <c r="N1" s="106"/>
      <c r="O1" s="106"/>
      <c r="P1" s="106"/>
      <c r="Q1" s="106"/>
      <c r="R1" s="106"/>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row>
    <row r="2" spans="1:259" ht="13.5" customHeight="1">
      <c r="A2" s="33" t="s">
        <v>121</v>
      </c>
      <c r="B2" s="33"/>
      <c r="C2" s="33"/>
      <c r="D2" s="33"/>
      <c r="E2" s="33"/>
      <c r="F2" s="33"/>
      <c r="G2" s="33"/>
      <c r="H2" s="33"/>
      <c r="I2" s="33"/>
      <c r="J2" s="33"/>
      <c r="K2" s="33"/>
      <c r="L2" s="33"/>
      <c r="M2" s="33"/>
      <c r="N2" s="106"/>
      <c r="O2" s="106"/>
      <c r="P2" s="106"/>
      <c r="Q2" s="106"/>
      <c r="R2" s="106"/>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row>
    <row r="3" spans="1:259">
      <c r="A3" s="149" t="s">
        <v>123</v>
      </c>
      <c r="B3" s="33"/>
      <c r="C3" s="33"/>
      <c r="D3" s="33"/>
      <c r="E3" s="33"/>
      <c r="F3" s="33"/>
      <c r="G3" s="33"/>
      <c r="H3" s="33"/>
      <c r="I3" s="33"/>
      <c r="J3" s="33"/>
      <c r="K3" s="33"/>
      <c r="L3" s="33"/>
      <c r="M3" s="33"/>
      <c r="N3" s="106"/>
      <c r="O3" s="106"/>
      <c r="P3" s="106"/>
      <c r="Q3" s="106"/>
      <c r="R3" s="106"/>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row>
    <row r="4" spans="1:259">
      <c r="A4" s="128"/>
      <c r="B4" s="128"/>
      <c r="C4" s="128"/>
      <c r="D4" s="128"/>
      <c r="E4" s="128"/>
      <c r="F4" s="128"/>
      <c r="G4" s="128"/>
      <c r="H4" s="128"/>
      <c r="I4" s="128"/>
      <c r="J4" s="128"/>
      <c r="K4" s="128"/>
      <c r="L4" s="127"/>
      <c r="M4" s="127"/>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row>
    <row r="5" spans="1:259" s="126" customFormat="1" ht="16.5" customHeight="1">
      <c r="A5" s="137" t="s">
        <v>46</v>
      </c>
      <c r="B5" s="240">
        <v>2017</v>
      </c>
      <c r="C5" s="240">
        <v>2016</v>
      </c>
      <c r="D5" s="240">
        <v>2015</v>
      </c>
      <c r="E5" s="240">
        <v>2014</v>
      </c>
      <c r="F5" s="240">
        <v>2013</v>
      </c>
      <c r="G5" s="240">
        <v>2012</v>
      </c>
      <c r="H5" s="240">
        <v>2011</v>
      </c>
      <c r="I5" s="240">
        <v>2010</v>
      </c>
      <c r="J5" s="240">
        <v>2009</v>
      </c>
      <c r="K5" s="240">
        <v>2008</v>
      </c>
      <c r="L5" s="240">
        <v>2007</v>
      </c>
      <c r="M5" s="240">
        <v>2006</v>
      </c>
      <c r="N5" s="240">
        <v>2005</v>
      </c>
      <c r="O5" s="240">
        <v>2004</v>
      </c>
      <c r="P5" s="240">
        <v>2003</v>
      </c>
      <c r="Q5" s="240">
        <v>2002</v>
      </c>
      <c r="R5" s="240">
        <v>2001</v>
      </c>
    </row>
    <row r="6" spans="1:259" s="97" customFormat="1">
      <c r="A6" s="59" t="s">
        <v>69</v>
      </c>
      <c r="B6" s="125">
        <f t="shared" ref="B6:R6" si="0">B7+B15+B32+B36+B37</f>
        <v>32962</v>
      </c>
      <c r="C6" s="125">
        <f t="shared" si="0"/>
        <v>32755</v>
      </c>
      <c r="D6" s="125">
        <f t="shared" ref="D6:E6" si="1">D7+D15+D32+D36+D37</f>
        <v>33163</v>
      </c>
      <c r="E6" s="125">
        <f t="shared" si="1"/>
        <v>33292</v>
      </c>
      <c r="F6" s="125">
        <f t="shared" si="0"/>
        <v>33362</v>
      </c>
      <c r="G6" s="125">
        <f t="shared" si="0"/>
        <v>33923</v>
      </c>
      <c r="H6" s="125">
        <f t="shared" si="0"/>
        <v>34252</v>
      </c>
      <c r="I6" s="125">
        <f t="shared" si="0"/>
        <v>34859</v>
      </c>
      <c r="J6" s="125">
        <f t="shared" si="0"/>
        <v>35407</v>
      </c>
      <c r="K6" s="125">
        <f t="shared" si="0"/>
        <v>34831</v>
      </c>
      <c r="L6" s="125">
        <f t="shared" si="0"/>
        <v>30853</v>
      </c>
      <c r="M6" s="125">
        <f t="shared" si="0"/>
        <v>29207</v>
      </c>
      <c r="N6" s="125">
        <f t="shared" si="0"/>
        <v>28262</v>
      </c>
      <c r="O6" s="125">
        <f t="shared" si="0"/>
        <v>27242</v>
      </c>
      <c r="P6" s="125">
        <f t="shared" si="0"/>
        <v>26441</v>
      </c>
      <c r="Q6" s="125">
        <f t="shared" si="0"/>
        <v>26834</v>
      </c>
      <c r="R6" s="125">
        <f t="shared" si="0"/>
        <v>27039</v>
      </c>
      <c r="S6" s="80"/>
      <c r="T6" s="80"/>
      <c r="U6" s="80"/>
      <c r="V6" s="80"/>
      <c r="W6" s="80"/>
      <c r="X6" s="80"/>
      <c r="Y6" s="80"/>
      <c r="Z6" s="80"/>
      <c r="AA6" s="80"/>
      <c r="AB6" s="80"/>
      <c r="AC6" s="80"/>
    </row>
    <row r="7" spans="1:259" s="97" customFormat="1">
      <c r="A7" s="110" t="s">
        <v>68</v>
      </c>
      <c r="B7" s="120">
        <f t="shared" ref="B7:R7" si="2">SUM(B8:B14)</f>
        <v>6502</v>
      </c>
      <c r="C7" s="120">
        <f t="shared" si="2"/>
        <v>6823</v>
      </c>
      <c r="D7" s="120">
        <f t="shared" ref="D7:E7" si="3">SUM(D8:D14)</f>
        <v>7036</v>
      </c>
      <c r="E7" s="120">
        <f t="shared" si="3"/>
        <v>7186</v>
      </c>
      <c r="F7" s="120">
        <f t="shared" si="2"/>
        <v>7212</v>
      </c>
      <c r="G7" s="120">
        <f t="shared" si="2"/>
        <v>7504</v>
      </c>
      <c r="H7" s="120">
        <f t="shared" si="2"/>
        <v>7889</v>
      </c>
      <c r="I7" s="120">
        <f t="shared" si="2"/>
        <v>8296</v>
      </c>
      <c r="J7" s="120">
        <f t="shared" si="2"/>
        <v>8484</v>
      </c>
      <c r="K7" s="120">
        <f t="shared" si="2"/>
        <v>8536</v>
      </c>
      <c r="L7" s="120">
        <f t="shared" si="2"/>
        <v>7547</v>
      </c>
      <c r="M7" s="120">
        <f t="shared" si="2"/>
        <v>6899</v>
      </c>
      <c r="N7" s="120">
        <f t="shared" si="2"/>
        <v>6522</v>
      </c>
      <c r="O7" s="120">
        <f t="shared" si="2"/>
        <v>5980</v>
      </c>
      <c r="P7" s="120">
        <f t="shared" si="2"/>
        <v>5488</v>
      </c>
      <c r="Q7" s="120">
        <f t="shared" si="2"/>
        <v>5287</v>
      </c>
      <c r="R7" s="120">
        <f t="shared" si="2"/>
        <v>5033</v>
      </c>
      <c r="S7" s="80"/>
      <c r="T7" s="80"/>
      <c r="U7" s="80"/>
      <c r="V7" s="80"/>
      <c r="W7" s="80"/>
      <c r="X7" s="80"/>
      <c r="Y7" s="80"/>
      <c r="Z7" s="80"/>
      <c r="AA7" s="80"/>
      <c r="AB7" s="80"/>
      <c r="AC7" s="80"/>
    </row>
    <row r="8" spans="1:259">
      <c r="A8" s="167" t="s">
        <v>213</v>
      </c>
      <c r="B8" s="123">
        <v>3433</v>
      </c>
      <c r="C8" s="180">
        <v>3727</v>
      </c>
      <c r="D8" s="180">
        <v>3859</v>
      </c>
      <c r="E8" s="180">
        <v>4000</v>
      </c>
      <c r="F8" s="123">
        <v>3954</v>
      </c>
      <c r="G8" s="123">
        <v>4167</v>
      </c>
      <c r="H8" s="123">
        <v>4534</v>
      </c>
      <c r="I8" s="123">
        <v>4863</v>
      </c>
      <c r="J8" s="123">
        <v>4985</v>
      </c>
      <c r="K8" s="123">
        <v>4983</v>
      </c>
      <c r="L8" s="123">
        <v>4180</v>
      </c>
      <c r="M8" s="123">
        <v>3590</v>
      </c>
      <c r="N8" s="123">
        <v>3201</v>
      </c>
      <c r="O8" s="123">
        <v>2800</v>
      </c>
      <c r="P8" s="123">
        <v>2503</v>
      </c>
      <c r="Q8" s="123">
        <v>2327</v>
      </c>
      <c r="R8" s="123">
        <v>2203</v>
      </c>
      <c r="S8" s="10"/>
      <c r="T8" s="10"/>
      <c r="U8" s="10"/>
      <c r="V8" s="10"/>
      <c r="W8" s="10"/>
      <c r="X8" s="10"/>
      <c r="Y8" s="10"/>
      <c r="Z8" s="10"/>
      <c r="AA8" s="10"/>
      <c r="AB8" s="10"/>
      <c r="AC8" s="10"/>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row>
    <row r="9" spans="1:259">
      <c r="A9" s="167" t="s">
        <v>322</v>
      </c>
      <c r="B9" s="123">
        <v>2103</v>
      </c>
      <c r="C9" s="180">
        <v>2131</v>
      </c>
      <c r="D9" s="180">
        <v>2219</v>
      </c>
      <c r="E9" s="180">
        <v>2210</v>
      </c>
      <c r="F9" s="123">
        <v>2239</v>
      </c>
      <c r="G9" s="123">
        <v>2312</v>
      </c>
      <c r="H9" s="123">
        <v>2335</v>
      </c>
      <c r="I9" s="123">
        <v>2425</v>
      </c>
      <c r="J9" s="123">
        <v>2457</v>
      </c>
      <c r="K9" s="123">
        <v>2498</v>
      </c>
      <c r="L9" s="123">
        <v>2338</v>
      </c>
      <c r="M9" s="124">
        <v>2294</v>
      </c>
      <c r="N9" s="123">
        <v>2322</v>
      </c>
      <c r="O9" s="123">
        <v>2227</v>
      </c>
      <c r="P9" s="123">
        <v>2098</v>
      </c>
      <c r="Q9" s="123">
        <v>2067</v>
      </c>
      <c r="R9" s="123">
        <f>1988+5</f>
        <v>1993</v>
      </c>
      <c r="S9" s="10"/>
      <c r="T9" s="10"/>
      <c r="U9" s="10"/>
      <c r="V9" s="10"/>
      <c r="W9" s="10"/>
      <c r="X9" s="10"/>
      <c r="Y9" s="10"/>
      <c r="Z9" s="10"/>
      <c r="AA9" s="10"/>
      <c r="AB9" s="10"/>
      <c r="AC9" s="10"/>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row>
    <row r="10" spans="1:259">
      <c r="A10" s="167" t="s">
        <v>323</v>
      </c>
      <c r="B10" s="123">
        <v>75</v>
      </c>
      <c r="C10" s="180">
        <v>71</v>
      </c>
      <c r="D10" s="180">
        <v>73</v>
      </c>
      <c r="E10" s="180">
        <v>76</v>
      </c>
      <c r="F10" s="123">
        <v>77</v>
      </c>
      <c r="G10" s="123">
        <v>85</v>
      </c>
      <c r="H10" s="123">
        <v>79</v>
      </c>
      <c r="I10" s="123">
        <v>84</v>
      </c>
      <c r="J10" s="123">
        <v>91</v>
      </c>
      <c r="K10" s="123">
        <v>89</v>
      </c>
      <c r="L10" s="123">
        <v>82</v>
      </c>
      <c r="M10" s="123">
        <v>84</v>
      </c>
      <c r="N10" s="123">
        <v>90</v>
      </c>
      <c r="O10" s="123">
        <v>84</v>
      </c>
      <c r="P10" s="123">
        <v>84</v>
      </c>
      <c r="Q10" s="123">
        <v>86</v>
      </c>
      <c r="R10" s="123">
        <v>83</v>
      </c>
      <c r="S10" s="10"/>
      <c r="T10" s="10"/>
      <c r="U10" s="10"/>
      <c r="V10" s="10"/>
      <c r="W10" s="10"/>
      <c r="X10" s="10"/>
      <c r="Y10" s="10"/>
      <c r="Z10" s="10"/>
      <c r="AA10" s="10"/>
      <c r="AB10" s="10"/>
      <c r="AC10" s="10"/>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row>
    <row r="11" spans="1:259">
      <c r="A11" s="167" t="s">
        <v>324</v>
      </c>
      <c r="B11" s="123">
        <v>794</v>
      </c>
      <c r="C11" s="180">
        <v>804</v>
      </c>
      <c r="D11" s="180">
        <v>789</v>
      </c>
      <c r="E11" s="180">
        <v>809</v>
      </c>
      <c r="F11" s="123">
        <v>837</v>
      </c>
      <c r="G11" s="123">
        <v>840</v>
      </c>
      <c r="H11" s="123">
        <v>836</v>
      </c>
      <c r="I11" s="123">
        <v>814</v>
      </c>
      <c r="J11" s="123">
        <v>843</v>
      </c>
      <c r="K11" s="123">
        <v>846</v>
      </c>
      <c r="L11" s="123">
        <v>830</v>
      </c>
      <c r="M11" s="123">
        <v>822</v>
      </c>
      <c r="N11" s="123">
        <v>793</v>
      </c>
      <c r="O11" s="123">
        <v>753</v>
      </c>
      <c r="P11" s="123">
        <v>695</v>
      </c>
      <c r="Q11" s="123">
        <v>697</v>
      </c>
      <c r="R11" s="123">
        <v>650</v>
      </c>
      <c r="S11" s="10"/>
      <c r="T11" s="10"/>
      <c r="U11" s="10"/>
      <c r="V11" s="10"/>
      <c r="W11" s="10"/>
      <c r="X11" s="10"/>
      <c r="Y11" s="10"/>
      <c r="Z11" s="10"/>
      <c r="AA11" s="10"/>
      <c r="AB11" s="10"/>
      <c r="AC11" s="10"/>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row>
    <row r="12" spans="1:259" ht="21" customHeight="1">
      <c r="A12" s="170" t="s">
        <v>325</v>
      </c>
      <c r="B12" s="123">
        <v>46</v>
      </c>
      <c r="C12" s="180">
        <v>46</v>
      </c>
      <c r="D12" s="180">
        <v>53</v>
      </c>
      <c r="E12" s="180">
        <v>52</v>
      </c>
      <c r="F12" s="123">
        <v>64</v>
      </c>
      <c r="G12" s="123">
        <v>62</v>
      </c>
      <c r="H12" s="123">
        <v>56</v>
      </c>
      <c r="I12" s="123">
        <v>57</v>
      </c>
      <c r="J12" s="123">
        <v>51</v>
      </c>
      <c r="K12" s="123">
        <v>53</v>
      </c>
      <c r="L12" s="123">
        <v>54</v>
      </c>
      <c r="M12" s="123">
        <v>48</v>
      </c>
      <c r="N12" s="123">
        <v>46</v>
      </c>
      <c r="O12" s="123">
        <v>48</v>
      </c>
      <c r="P12" s="123">
        <v>48</v>
      </c>
      <c r="Q12" s="123">
        <v>46</v>
      </c>
      <c r="R12" s="123">
        <v>41</v>
      </c>
      <c r="S12" s="10"/>
      <c r="T12" s="10"/>
      <c r="U12" s="10"/>
      <c r="V12" s="10"/>
      <c r="W12" s="10"/>
      <c r="X12" s="10"/>
      <c r="Y12" s="10"/>
      <c r="Z12" s="10"/>
      <c r="AA12" s="10"/>
      <c r="AB12" s="10"/>
      <c r="AC12" s="10"/>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row>
    <row r="13" spans="1:259">
      <c r="A13" s="167" t="s">
        <v>212</v>
      </c>
      <c r="B13" s="123">
        <v>15</v>
      </c>
      <c r="C13" s="180">
        <v>11</v>
      </c>
      <c r="D13" s="180">
        <v>11</v>
      </c>
      <c r="E13" s="180">
        <v>7</v>
      </c>
      <c r="F13" s="123">
        <v>9</v>
      </c>
      <c r="G13" s="123">
        <v>11</v>
      </c>
      <c r="H13" s="123">
        <v>14</v>
      </c>
      <c r="I13" s="123">
        <v>16</v>
      </c>
      <c r="J13" s="123">
        <v>20</v>
      </c>
      <c r="K13" s="123">
        <v>26</v>
      </c>
      <c r="L13" s="123">
        <v>18</v>
      </c>
      <c r="M13" s="123">
        <v>17</v>
      </c>
      <c r="N13" s="123">
        <v>20</v>
      </c>
      <c r="O13" s="123">
        <v>21</v>
      </c>
      <c r="P13" s="123">
        <v>17</v>
      </c>
      <c r="Q13" s="123">
        <v>18</v>
      </c>
      <c r="R13" s="123">
        <v>18</v>
      </c>
      <c r="S13" s="10"/>
      <c r="T13" s="10"/>
      <c r="U13" s="10"/>
      <c r="V13" s="10"/>
      <c r="W13" s="10"/>
      <c r="X13" s="10"/>
      <c r="Y13" s="10"/>
      <c r="Z13" s="10"/>
      <c r="AA13" s="10"/>
      <c r="AB13" s="10"/>
      <c r="AC13" s="10"/>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row>
    <row r="14" spans="1:259">
      <c r="A14" s="167" t="s">
        <v>326</v>
      </c>
      <c r="B14" s="123">
        <v>36</v>
      </c>
      <c r="C14" s="180">
        <v>33</v>
      </c>
      <c r="D14" s="180">
        <v>32</v>
      </c>
      <c r="E14" s="180">
        <v>32</v>
      </c>
      <c r="F14" s="123">
        <v>32</v>
      </c>
      <c r="G14" s="123">
        <v>27</v>
      </c>
      <c r="H14" s="123">
        <v>35</v>
      </c>
      <c r="I14" s="123">
        <v>37</v>
      </c>
      <c r="J14" s="123">
        <v>37</v>
      </c>
      <c r="K14" s="123">
        <v>41</v>
      </c>
      <c r="L14" s="123">
        <v>45</v>
      </c>
      <c r="M14" s="123">
        <v>44</v>
      </c>
      <c r="N14" s="123">
        <v>50</v>
      </c>
      <c r="O14" s="123">
        <v>47</v>
      </c>
      <c r="P14" s="123">
        <v>43</v>
      </c>
      <c r="Q14" s="123">
        <v>46</v>
      </c>
      <c r="R14" s="123">
        <v>45</v>
      </c>
      <c r="S14" s="10"/>
      <c r="T14" s="10"/>
      <c r="U14" s="10"/>
      <c r="V14" s="10"/>
      <c r="W14" s="10"/>
      <c r="X14" s="10"/>
      <c r="Y14" s="10"/>
      <c r="Z14" s="10"/>
      <c r="AA14" s="10"/>
      <c r="AB14" s="10"/>
      <c r="AC14" s="10"/>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row>
    <row r="15" spans="1:259" s="97" customFormat="1">
      <c r="A15" s="59" t="s">
        <v>67</v>
      </c>
      <c r="B15" s="120">
        <f t="shared" ref="B15:R15" si="4">SUM(B16:B31)</f>
        <v>22285</v>
      </c>
      <c r="C15" s="120">
        <f t="shared" ref="C15" si="5">SUM(C16:C31)</f>
        <v>21770</v>
      </c>
      <c r="D15" s="120">
        <f t="shared" ref="D15:E15" si="6">SUM(D16:D31)</f>
        <v>21990</v>
      </c>
      <c r="E15" s="120">
        <f t="shared" si="6"/>
        <v>22016</v>
      </c>
      <c r="F15" s="120">
        <f t="shared" si="4"/>
        <v>22235</v>
      </c>
      <c r="G15" s="120">
        <f t="shared" si="4"/>
        <v>22588</v>
      </c>
      <c r="H15" s="120">
        <f t="shared" si="4"/>
        <v>22720</v>
      </c>
      <c r="I15" s="120">
        <f t="shared" si="4"/>
        <v>23009</v>
      </c>
      <c r="J15" s="120">
        <f t="shared" si="4"/>
        <v>23372</v>
      </c>
      <c r="K15" s="120">
        <f t="shared" si="4"/>
        <v>22861</v>
      </c>
      <c r="L15" s="120">
        <f t="shared" si="4"/>
        <v>19972</v>
      </c>
      <c r="M15" s="120">
        <f t="shared" si="4"/>
        <v>19050</v>
      </c>
      <c r="N15" s="120">
        <f t="shared" si="4"/>
        <v>18571</v>
      </c>
      <c r="O15" s="120">
        <f t="shared" si="4"/>
        <v>18085</v>
      </c>
      <c r="P15" s="120">
        <f t="shared" si="4"/>
        <v>17815</v>
      </c>
      <c r="Q15" s="120">
        <f t="shared" si="4"/>
        <v>18416</v>
      </c>
      <c r="R15" s="120">
        <f t="shared" si="4"/>
        <v>18898</v>
      </c>
    </row>
    <row r="16" spans="1:259">
      <c r="A16" s="167" t="s">
        <v>214</v>
      </c>
      <c r="B16" s="123">
        <v>10077</v>
      </c>
      <c r="C16" s="180">
        <v>9946</v>
      </c>
      <c r="D16" s="180">
        <v>9883</v>
      </c>
      <c r="E16" s="180">
        <v>9793</v>
      </c>
      <c r="F16" s="123">
        <v>9601</v>
      </c>
      <c r="G16" s="123">
        <v>9520</v>
      </c>
      <c r="H16" s="123">
        <v>9417</v>
      </c>
      <c r="I16" s="123">
        <v>9347</v>
      </c>
      <c r="J16" s="123">
        <v>9218</v>
      </c>
      <c r="K16" s="123">
        <v>8695</v>
      </c>
      <c r="L16" s="123">
        <v>7246</v>
      </c>
      <c r="M16" s="123">
        <v>6297</v>
      </c>
      <c r="N16" s="123">
        <v>5603</v>
      </c>
      <c r="O16" s="123">
        <v>5082</v>
      </c>
      <c r="P16" s="123">
        <v>4740</v>
      </c>
      <c r="Q16" s="123">
        <v>4777</v>
      </c>
      <c r="R16" s="123">
        <v>4886</v>
      </c>
      <c r="S16" s="10"/>
      <c r="T16" s="10"/>
      <c r="U16" s="10"/>
      <c r="V16" s="10"/>
      <c r="W16" s="10"/>
      <c r="X16" s="10"/>
      <c r="Y16" s="10"/>
      <c r="Z16" s="10"/>
      <c r="AA16" s="10"/>
      <c r="AB16" s="10"/>
      <c r="AC16" s="10"/>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row>
    <row r="17" spans="1:259">
      <c r="A17" s="167" t="s">
        <v>207</v>
      </c>
      <c r="B17" s="123">
        <v>3842</v>
      </c>
      <c r="C17" s="180">
        <v>3765</v>
      </c>
      <c r="D17" s="180">
        <v>3816</v>
      </c>
      <c r="E17" s="180">
        <v>3909</v>
      </c>
      <c r="F17" s="123">
        <v>3999</v>
      </c>
      <c r="G17" s="123">
        <v>4062</v>
      </c>
      <c r="H17" s="123">
        <v>4083</v>
      </c>
      <c r="I17" s="123">
        <v>4076</v>
      </c>
      <c r="J17" s="123">
        <v>4179</v>
      </c>
      <c r="K17" s="123">
        <v>4201</v>
      </c>
      <c r="L17" s="123">
        <v>3878</v>
      </c>
      <c r="M17" s="123">
        <v>3822</v>
      </c>
      <c r="N17" s="123">
        <v>3802</v>
      </c>
      <c r="O17" s="123">
        <v>3723</v>
      </c>
      <c r="P17" s="123">
        <v>3667</v>
      </c>
      <c r="Q17" s="123">
        <v>3731</v>
      </c>
      <c r="R17" s="123">
        <v>3719</v>
      </c>
      <c r="S17" s="10"/>
      <c r="T17" s="10"/>
      <c r="U17" s="10"/>
      <c r="V17" s="10"/>
      <c r="W17" s="10"/>
      <c r="X17" s="10"/>
      <c r="Y17" s="10"/>
      <c r="Z17" s="10"/>
      <c r="AA17" s="10"/>
      <c r="AB17" s="10"/>
      <c r="AC17" s="10"/>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row>
    <row r="18" spans="1:259">
      <c r="A18" s="167" t="s">
        <v>238</v>
      </c>
      <c r="B18" s="123">
        <v>2</v>
      </c>
      <c r="C18" s="180">
        <v>3</v>
      </c>
      <c r="D18" s="180">
        <v>3</v>
      </c>
      <c r="E18" s="180">
        <v>5</v>
      </c>
      <c r="F18" s="123">
        <v>6</v>
      </c>
      <c r="G18" s="123">
        <v>6</v>
      </c>
      <c r="H18" s="123">
        <v>7</v>
      </c>
      <c r="I18" s="123">
        <v>7</v>
      </c>
      <c r="J18" s="123">
        <v>6</v>
      </c>
      <c r="K18" s="123">
        <v>7</v>
      </c>
      <c r="L18" s="123">
        <v>7</v>
      </c>
      <c r="M18" s="123">
        <v>7</v>
      </c>
      <c r="N18" s="123">
        <v>6</v>
      </c>
      <c r="O18" s="123">
        <v>5</v>
      </c>
      <c r="P18" s="123">
        <v>2</v>
      </c>
      <c r="Q18" s="123">
        <v>4</v>
      </c>
      <c r="R18" s="123">
        <v>5</v>
      </c>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row>
    <row r="19" spans="1:259">
      <c r="A19" s="167" t="s">
        <v>234</v>
      </c>
      <c r="B19" s="123">
        <v>1</v>
      </c>
      <c r="C19" s="180">
        <v>1</v>
      </c>
      <c r="D19" s="180">
        <v>2</v>
      </c>
      <c r="E19" s="180">
        <v>3</v>
      </c>
      <c r="F19" s="123">
        <v>2</v>
      </c>
      <c r="G19" s="123">
        <v>3</v>
      </c>
      <c r="H19" s="123">
        <v>5</v>
      </c>
      <c r="I19" s="123">
        <v>4</v>
      </c>
      <c r="J19" s="123">
        <v>5</v>
      </c>
      <c r="K19" s="123">
        <v>3</v>
      </c>
      <c r="L19" s="123">
        <v>2</v>
      </c>
      <c r="M19" s="123">
        <v>2</v>
      </c>
      <c r="N19" s="123">
        <v>3</v>
      </c>
      <c r="O19" s="123">
        <v>4</v>
      </c>
      <c r="P19" s="123">
        <v>6</v>
      </c>
      <c r="Q19" s="123">
        <v>7</v>
      </c>
      <c r="R19" s="123">
        <v>5</v>
      </c>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row>
    <row r="20" spans="1:259" ht="21" customHeight="1">
      <c r="A20" s="170" t="s">
        <v>232</v>
      </c>
      <c r="B20" s="123">
        <v>12</v>
      </c>
      <c r="C20" s="180">
        <v>12</v>
      </c>
      <c r="D20" s="180">
        <v>14</v>
      </c>
      <c r="E20" s="180">
        <v>13</v>
      </c>
      <c r="F20" s="123">
        <v>11</v>
      </c>
      <c r="G20" s="123">
        <v>15</v>
      </c>
      <c r="H20" s="123">
        <v>14</v>
      </c>
      <c r="I20" s="123">
        <v>14</v>
      </c>
      <c r="J20" s="123">
        <v>16</v>
      </c>
      <c r="K20" s="123">
        <v>13</v>
      </c>
      <c r="L20" s="123">
        <v>11</v>
      </c>
      <c r="M20" s="123">
        <v>1</v>
      </c>
      <c r="N20" s="123">
        <v>0</v>
      </c>
      <c r="O20" s="123">
        <v>1</v>
      </c>
      <c r="P20" s="123">
        <v>3</v>
      </c>
      <c r="Q20" s="123">
        <v>5</v>
      </c>
      <c r="R20" s="123">
        <v>6</v>
      </c>
      <c r="S20" s="10"/>
      <c r="T20" s="10"/>
      <c r="U20" s="10"/>
      <c r="V20" s="10"/>
      <c r="W20" s="10"/>
      <c r="X20" s="10"/>
      <c r="Y20" s="10"/>
      <c r="Z20" s="10"/>
      <c r="AA20" s="10"/>
      <c r="AB20" s="10"/>
      <c r="AC20" s="10"/>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row>
    <row r="21" spans="1:259" ht="21" customHeight="1">
      <c r="A21" s="170" t="s">
        <v>231</v>
      </c>
      <c r="B21" s="123">
        <v>25</v>
      </c>
      <c r="C21" s="180">
        <v>23</v>
      </c>
      <c r="D21" s="180">
        <v>20</v>
      </c>
      <c r="E21" s="180">
        <v>22</v>
      </c>
      <c r="F21" s="123">
        <v>28</v>
      </c>
      <c r="G21" s="123">
        <v>26</v>
      </c>
      <c r="H21" s="123">
        <v>26</v>
      </c>
      <c r="I21" s="123">
        <v>25</v>
      </c>
      <c r="J21" s="123">
        <v>30</v>
      </c>
      <c r="K21" s="123">
        <v>27</v>
      </c>
      <c r="L21" s="123">
        <v>28</v>
      </c>
      <c r="M21" s="123">
        <v>30</v>
      </c>
      <c r="N21" s="123">
        <v>32</v>
      </c>
      <c r="O21" s="123">
        <v>28</v>
      </c>
      <c r="P21" s="123">
        <v>32</v>
      </c>
      <c r="Q21" s="123">
        <v>36</v>
      </c>
      <c r="R21" s="123">
        <v>39</v>
      </c>
      <c r="S21" s="10"/>
      <c r="T21" s="10"/>
      <c r="U21" s="10"/>
      <c r="V21" s="10"/>
      <c r="W21" s="10"/>
      <c r="X21" s="10"/>
      <c r="Y21" s="10"/>
      <c r="Z21" s="10"/>
      <c r="AA21" s="10"/>
      <c r="AB21" s="10"/>
      <c r="AC21" s="10"/>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row>
    <row r="22" spans="1:259" ht="21" customHeight="1">
      <c r="A22" s="170" t="s">
        <v>236</v>
      </c>
      <c r="B22" s="123">
        <v>18</v>
      </c>
      <c r="C22" s="180">
        <v>16</v>
      </c>
      <c r="D22" s="180">
        <v>17</v>
      </c>
      <c r="E22" s="180">
        <v>16</v>
      </c>
      <c r="F22" s="123">
        <v>17</v>
      </c>
      <c r="G22" s="123">
        <v>20</v>
      </c>
      <c r="H22" s="123">
        <v>21</v>
      </c>
      <c r="I22" s="123">
        <v>21</v>
      </c>
      <c r="J22" s="123">
        <v>24</v>
      </c>
      <c r="K22" s="123">
        <v>24</v>
      </c>
      <c r="L22" s="123">
        <v>19</v>
      </c>
      <c r="M22" s="123">
        <v>16</v>
      </c>
      <c r="N22" s="123">
        <v>16</v>
      </c>
      <c r="O22" s="123">
        <v>17</v>
      </c>
      <c r="P22" s="123">
        <v>16</v>
      </c>
      <c r="Q22" s="123">
        <v>15</v>
      </c>
      <c r="R22" s="123">
        <v>11</v>
      </c>
      <c r="S22" s="10"/>
      <c r="T22" s="10"/>
      <c r="U22" s="10"/>
      <c r="V22" s="10"/>
      <c r="W22" s="10"/>
      <c r="X22" s="10"/>
      <c r="Y22" s="10"/>
      <c r="Z22" s="10"/>
      <c r="AA22" s="10"/>
      <c r="AB22" s="10"/>
      <c r="AC22" s="10"/>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row>
    <row r="23" spans="1:259">
      <c r="A23" s="167" t="s">
        <v>330</v>
      </c>
      <c r="B23" s="123">
        <v>7856</v>
      </c>
      <c r="C23" s="180">
        <v>7586</v>
      </c>
      <c r="D23" s="180">
        <v>7800</v>
      </c>
      <c r="E23" s="180">
        <v>7794</v>
      </c>
      <c r="F23" s="123">
        <v>8112</v>
      </c>
      <c r="G23" s="123">
        <v>8443</v>
      </c>
      <c r="H23" s="123">
        <v>8648</v>
      </c>
      <c r="I23" s="123">
        <v>8989</v>
      </c>
      <c r="J23" s="123">
        <v>9344</v>
      </c>
      <c r="K23" s="123">
        <v>9315</v>
      </c>
      <c r="L23" s="123">
        <v>8187</v>
      </c>
      <c r="M23" s="123">
        <v>8326</v>
      </c>
      <c r="N23" s="123">
        <v>8550</v>
      </c>
      <c r="O23" s="123">
        <v>8641</v>
      </c>
      <c r="P23" s="123">
        <v>8764</v>
      </c>
      <c r="Q23" s="123">
        <v>9232</v>
      </c>
      <c r="R23" s="123">
        <v>9614</v>
      </c>
      <c r="S23" s="10"/>
      <c r="T23" s="10"/>
      <c r="U23" s="10"/>
      <c r="V23" s="10"/>
      <c r="W23" s="10"/>
      <c r="X23" s="10"/>
      <c r="Y23" s="10"/>
      <c r="Z23" s="10"/>
      <c r="AA23" s="10"/>
      <c r="AB23" s="10"/>
      <c r="AC23" s="10"/>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row>
    <row r="24" spans="1:259" ht="21" customHeight="1">
      <c r="A24" s="170" t="s">
        <v>329</v>
      </c>
      <c r="B24" s="123">
        <v>111</v>
      </c>
      <c r="C24" s="180">
        <v>100</v>
      </c>
      <c r="D24" s="180">
        <v>106</v>
      </c>
      <c r="E24" s="180">
        <v>108</v>
      </c>
      <c r="F24" s="123">
        <v>108</v>
      </c>
      <c r="G24" s="123">
        <v>116</v>
      </c>
      <c r="H24" s="123">
        <v>112</v>
      </c>
      <c r="I24" s="123">
        <v>119</v>
      </c>
      <c r="J24" s="123">
        <v>128</v>
      </c>
      <c r="K24" s="123">
        <v>134</v>
      </c>
      <c r="L24" s="123">
        <v>129</v>
      </c>
      <c r="M24" s="123">
        <v>125</v>
      </c>
      <c r="N24" s="123">
        <v>131</v>
      </c>
      <c r="O24" s="123">
        <v>124</v>
      </c>
      <c r="P24" s="123">
        <v>129</v>
      </c>
      <c r="Q24" s="123">
        <v>142</v>
      </c>
      <c r="R24" s="123">
        <v>147</v>
      </c>
      <c r="S24" s="10"/>
      <c r="T24" s="10"/>
      <c r="U24" s="10"/>
      <c r="V24" s="10"/>
      <c r="W24" s="10"/>
      <c r="X24" s="10"/>
      <c r="Y24" s="10"/>
      <c r="Z24" s="10"/>
      <c r="AA24" s="10"/>
      <c r="AB24" s="10"/>
      <c r="AC24" s="10"/>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row>
    <row r="25" spans="1:259" ht="21" customHeight="1">
      <c r="A25" s="170" t="s">
        <v>331</v>
      </c>
      <c r="B25" s="123">
        <v>257</v>
      </c>
      <c r="C25" s="180">
        <v>250</v>
      </c>
      <c r="D25" s="180">
        <v>259</v>
      </c>
      <c r="E25" s="180">
        <v>279</v>
      </c>
      <c r="F25" s="123">
        <v>281</v>
      </c>
      <c r="G25" s="123">
        <v>298</v>
      </c>
      <c r="H25" s="123">
        <v>309</v>
      </c>
      <c r="I25" s="123">
        <v>325</v>
      </c>
      <c r="J25" s="123">
        <v>336</v>
      </c>
      <c r="K25" s="123">
        <v>356</v>
      </c>
      <c r="L25" s="123">
        <v>372</v>
      </c>
      <c r="M25" s="123">
        <v>386</v>
      </c>
      <c r="N25" s="123">
        <v>391</v>
      </c>
      <c r="O25" s="123">
        <v>420</v>
      </c>
      <c r="P25" s="123">
        <v>409</v>
      </c>
      <c r="Q25" s="123">
        <v>418</v>
      </c>
      <c r="R25" s="123">
        <v>416</v>
      </c>
      <c r="S25" s="10"/>
      <c r="T25" s="10"/>
      <c r="U25" s="10"/>
      <c r="V25" s="10"/>
      <c r="W25" s="10"/>
      <c r="X25" s="10"/>
      <c r="Y25" s="10"/>
      <c r="Z25" s="10"/>
      <c r="AA25" s="10"/>
      <c r="AB25" s="10"/>
      <c r="AC25" s="10"/>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row>
    <row r="26" spans="1:259">
      <c r="A26" s="167" t="s">
        <v>239</v>
      </c>
      <c r="B26" s="123">
        <v>3</v>
      </c>
      <c r="C26" s="180">
        <v>3</v>
      </c>
      <c r="D26" s="180">
        <v>2</v>
      </c>
      <c r="E26" s="180">
        <v>2</v>
      </c>
      <c r="F26" s="123">
        <v>3</v>
      </c>
      <c r="G26" s="123">
        <v>3</v>
      </c>
      <c r="H26" s="123">
        <v>4</v>
      </c>
      <c r="I26" s="123">
        <v>4</v>
      </c>
      <c r="J26" s="123">
        <v>5</v>
      </c>
      <c r="K26" s="123">
        <v>3</v>
      </c>
      <c r="L26" s="123">
        <v>4</v>
      </c>
      <c r="M26" s="123">
        <v>4</v>
      </c>
      <c r="N26" s="123">
        <v>4</v>
      </c>
      <c r="O26" s="123">
        <v>4</v>
      </c>
      <c r="P26" s="123">
        <v>4</v>
      </c>
      <c r="Q26" s="123">
        <v>4</v>
      </c>
      <c r="R26" s="123">
        <v>4</v>
      </c>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row>
    <row r="27" spans="1:259" ht="21" customHeight="1">
      <c r="A27" s="170" t="s">
        <v>332</v>
      </c>
      <c r="B27" s="123">
        <v>32</v>
      </c>
      <c r="C27" s="180">
        <v>22</v>
      </c>
      <c r="D27" s="180">
        <v>23</v>
      </c>
      <c r="E27" s="180">
        <v>30</v>
      </c>
      <c r="F27" s="123">
        <v>30</v>
      </c>
      <c r="G27" s="123">
        <v>37</v>
      </c>
      <c r="H27" s="123">
        <v>35</v>
      </c>
      <c r="I27" s="123">
        <v>36</v>
      </c>
      <c r="J27" s="123">
        <v>32</v>
      </c>
      <c r="K27" s="123">
        <v>32</v>
      </c>
      <c r="L27" s="123">
        <v>33</v>
      </c>
      <c r="M27" s="123">
        <v>5</v>
      </c>
      <c r="N27" s="123">
        <v>6</v>
      </c>
      <c r="O27" s="123">
        <v>6</v>
      </c>
      <c r="P27" s="123">
        <v>8</v>
      </c>
      <c r="Q27" s="123">
        <v>9</v>
      </c>
      <c r="R27" s="123">
        <v>10</v>
      </c>
      <c r="S27" s="10"/>
      <c r="T27" s="10"/>
      <c r="U27" s="10"/>
      <c r="V27" s="10"/>
      <c r="W27" s="10"/>
      <c r="X27" s="10"/>
      <c r="Y27" s="10"/>
      <c r="Z27" s="10"/>
      <c r="AA27" s="10"/>
      <c r="AB27" s="10"/>
      <c r="AC27" s="10"/>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row>
    <row r="28" spans="1:259" ht="21" customHeight="1">
      <c r="A28" s="170" t="s">
        <v>227</v>
      </c>
      <c r="B28" s="123">
        <v>18</v>
      </c>
      <c r="C28" s="180">
        <v>17</v>
      </c>
      <c r="D28" s="180">
        <v>16</v>
      </c>
      <c r="E28" s="180">
        <v>16</v>
      </c>
      <c r="F28" s="123">
        <v>13</v>
      </c>
      <c r="G28" s="123">
        <v>16</v>
      </c>
      <c r="H28" s="123">
        <v>16</v>
      </c>
      <c r="I28" s="123">
        <v>14</v>
      </c>
      <c r="J28" s="123">
        <v>19</v>
      </c>
      <c r="K28" s="123">
        <v>22</v>
      </c>
      <c r="L28" s="123">
        <v>23</v>
      </c>
      <c r="M28" s="123">
        <v>3</v>
      </c>
      <c r="N28" s="123">
        <v>3</v>
      </c>
      <c r="O28" s="123">
        <v>5</v>
      </c>
      <c r="P28" s="123">
        <v>7</v>
      </c>
      <c r="Q28" s="123">
        <v>7</v>
      </c>
      <c r="R28" s="123">
        <v>7</v>
      </c>
      <c r="S28" s="10"/>
      <c r="T28" s="10"/>
      <c r="U28" s="10"/>
      <c r="V28" s="10"/>
      <c r="W28" s="10"/>
      <c r="X28" s="10"/>
      <c r="Y28" s="10"/>
      <c r="Z28" s="10"/>
      <c r="AA28" s="10"/>
      <c r="AB28" s="10"/>
      <c r="AC28" s="10"/>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row>
    <row r="29" spans="1:259">
      <c r="A29" s="167" t="s">
        <v>235</v>
      </c>
      <c r="B29" s="123">
        <v>10</v>
      </c>
      <c r="C29" s="180">
        <v>7</v>
      </c>
      <c r="D29" s="180">
        <v>7</v>
      </c>
      <c r="E29" s="180">
        <v>6</v>
      </c>
      <c r="F29" s="123">
        <v>6</v>
      </c>
      <c r="G29" s="123">
        <v>5</v>
      </c>
      <c r="H29" s="123">
        <v>4</v>
      </c>
      <c r="I29" s="123">
        <v>6</v>
      </c>
      <c r="J29" s="123">
        <v>6</v>
      </c>
      <c r="K29" s="123">
        <v>5</v>
      </c>
      <c r="L29" s="123">
        <v>4</v>
      </c>
      <c r="M29" s="123">
        <v>1</v>
      </c>
      <c r="N29" s="123">
        <v>2</v>
      </c>
      <c r="O29" s="123">
        <v>2</v>
      </c>
      <c r="P29" s="123">
        <v>2</v>
      </c>
      <c r="Q29" s="123">
        <v>2</v>
      </c>
      <c r="R29" s="123">
        <v>1</v>
      </c>
      <c r="S29" s="10"/>
      <c r="T29" s="10"/>
      <c r="U29" s="10"/>
      <c r="V29" s="10"/>
      <c r="W29" s="10"/>
      <c r="X29" s="10"/>
      <c r="Y29" s="10"/>
      <c r="Z29" s="10"/>
      <c r="AA29" s="10"/>
      <c r="AB29" s="10"/>
      <c r="AC29" s="10"/>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row>
    <row r="30" spans="1:259">
      <c r="A30" s="167" t="s">
        <v>333</v>
      </c>
      <c r="B30" s="123">
        <v>14</v>
      </c>
      <c r="C30" s="180">
        <v>14</v>
      </c>
      <c r="D30" s="180">
        <v>14</v>
      </c>
      <c r="E30" s="180">
        <v>13</v>
      </c>
      <c r="F30" s="123">
        <v>11</v>
      </c>
      <c r="G30" s="123">
        <v>10</v>
      </c>
      <c r="H30" s="123">
        <v>12</v>
      </c>
      <c r="I30" s="123">
        <v>16</v>
      </c>
      <c r="J30" s="123">
        <v>18</v>
      </c>
      <c r="K30" s="123">
        <v>18</v>
      </c>
      <c r="L30" s="123">
        <v>22</v>
      </c>
      <c r="M30" s="123">
        <v>21</v>
      </c>
      <c r="N30" s="123">
        <v>17</v>
      </c>
      <c r="O30" s="123">
        <v>19</v>
      </c>
      <c r="P30" s="123">
        <v>18</v>
      </c>
      <c r="Q30" s="123">
        <v>18</v>
      </c>
      <c r="R30" s="123">
        <v>24</v>
      </c>
      <c r="S30" s="10"/>
      <c r="T30" s="10"/>
      <c r="U30" s="10"/>
      <c r="V30" s="10"/>
      <c r="W30" s="10"/>
      <c r="X30" s="10"/>
      <c r="Y30" s="10"/>
      <c r="Z30" s="10"/>
      <c r="AA30" s="10"/>
      <c r="AB30" s="10"/>
      <c r="AC30" s="10"/>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row>
    <row r="31" spans="1:259" ht="21" customHeight="1">
      <c r="A31" s="170" t="s">
        <v>328</v>
      </c>
      <c r="B31" s="123">
        <v>7</v>
      </c>
      <c r="C31" s="180">
        <v>5</v>
      </c>
      <c r="D31" s="180">
        <v>8</v>
      </c>
      <c r="E31" s="180">
        <v>7</v>
      </c>
      <c r="F31" s="123">
        <v>7</v>
      </c>
      <c r="G31" s="123">
        <v>8</v>
      </c>
      <c r="H31" s="123">
        <v>7</v>
      </c>
      <c r="I31" s="123">
        <v>6</v>
      </c>
      <c r="J31" s="123">
        <v>6</v>
      </c>
      <c r="K31" s="123">
        <v>6</v>
      </c>
      <c r="L31" s="123">
        <v>7</v>
      </c>
      <c r="M31" s="123">
        <v>4</v>
      </c>
      <c r="N31" s="123">
        <v>5</v>
      </c>
      <c r="O31" s="123">
        <v>4</v>
      </c>
      <c r="P31" s="123">
        <v>8</v>
      </c>
      <c r="Q31" s="123">
        <v>9</v>
      </c>
      <c r="R31" s="123">
        <v>4</v>
      </c>
      <c r="S31" s="10"/>
      <c r="T31" s="10"/>
      <c r="U31" s="10"/>
      <c r="V31" s="10"/>
      <c r="W31" s="10"/>
      <c r="X31" s="10"/>
      <c r="Y31" s="10"/>
      <c r="Z31" s="10"/>
      <c r="AA31" s="10"/>
      <c r="AB31" s="10"/>
      <c r="AC31" s="10"/>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row>
    <row r="32" spans="1:259" s="97" customFormat="1">
      <c r="A32" s="59" t="s">
        <v>66</v>
      </c>
      <c r="B32" s="120">
        <f t="shared" ref="B32:R32" si="7">SUM(B33:B34)</f>
        <v>4162</v>
      </c>
      <c r="C32" s="120">
        <f t="shared" ref="C32" si="8">SUM(C33:C34)</f>
        <v>4148</v>
      </c>
      <c r="D32" s="120">
        <f t="shared" ref="D32:E32" si="9">SUM(D33:D34)</f>
        <v>4128</v>
      </c>
      <c r="E32" s="120">
        <f t="shared" si="9"/>
        <v>4083</v>
      </c>
      <c r="F32" s="120">
        <f t="shared" si="7"/>
        <v>3908</v>
      </c>
      <c r="G32" s="120">
        <f t="shared" si="7"/>
        <v>3823</v>
      </c>
      <c r="H32" s="120">
        <f t="shared" si="7"/>
        <v>3633</v>
      </c>
      <c r="I32" s="120">
        <f t="shared" si="7"/>
        <v>3542</v>
      </c>
      <c r="J32" s="120">
        <f t="shared" si="7"/>
        <v>3538</v>
      </c>
      <c r="K32" s="120">
        <f t="shared" si="7"/>
        <v>3419</v>
      </c>
      <c r="L32" s="120">
        <f t="shared" si="7"/>
        <v>3323</v>
      </c>
      <c r="M32" s="120">
        <f t="shared" si="7"/>
        <v>3245</v>
      </c>
      <c r="N32" s="120">
        <f t="shared" si="7"/>
        <v>3155</v>
      </c>
      <c r="O32" s="120">
        <f t="shared" si="7"/>
        <v>3161</v>
      </c>
      <c r="P32" s="120">
        <f t="shared" si="7"/>
        <v>3120</v>
      </c>
      <c r="Q32" s="120">
        <f t="shared" si="7"/>
        <v>3115</v>
      </c>
      <c r="R32" s="120">
        <f t="shared" si="7"/>
        <v>3095</v>
      </c>
    </row>
    <row r="33" spans="1:259">
      <c r="A33" s="167" t="s">
        <v>215</v>
      </c>
      <c r="B33" s="123">
        <v>1823</v>
      </c>
      <c r="C33" s="180">
        <v>1824</v>
      </c>
      <c r="D33" s="180">
        <v>1806</v>
      </c>
      <c r="E33" s="180">
        <v>1704</v>
      </c>
      <c r="F33" s="123">
        <v>1541</v>
      </c>
      <c r="G33" s="123">
        <v>1420</v>
      </c>
      <c r="H33" s="123">
        <v>1242</v>
      </c>
      <c r="I33" s="123">
        <v>1132</v>
      </c>
      <c r="J33" s="123">
        <v>1053</v>
      </c>
      <c r="K33" s="123">
        <v>919</v>
      </c>
      <c r="L33" s="123">
        <v>823</v>
      </c>
      <c r="M33" s="123">
        <v>759</v>
      </c>
      <c r="N33" s="123">
        <v>664</v>
      </c>
      <c r="O33" s="123">
        <v>651</v>
      </c>
      <c r="P33" s="123">
        <v>617</v>
      </c>
      <c r="Q33" s="123">
        <v>615</v>
      </c>
      <c r="R33" s="123">
        <v>592</v>
      </c>
      <c r="S33" s="10"/>
      <c r="T33" s="10"/>
      <c r="U33" s="10"/>
      <c r="V33" s="10"/>
      <c r="W33" s="10"/>
      <c r="X33" s="10"/>
      <c r="Y33" s="10"/>
      <c r="Z33" s="10"/>
      <c r="AA33" s="10"/>
      <c r="AB33" s="10"/>
      <c r="AC33" s="10"/>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row>
    <row r="34" spans="1:259" ht="21" customHeight="1">
      <c r="A34" s="184" t="s">
        <v>327</v>
      </c>
      <c r="B34" s="180">
        <v>2339</v>
      </c>
      <c r="C34" s="180">
        <v>2324</v>
      </c>
      <c r="D34" s="180">
        <v>2322</v>
      </c>
      <c r="E34" s="180">
        <v>2379</v>
      </c>
      <c r="F34" s="180">
        <v>2367</v>
      </c>
      <c r="G34" s="180">
        <v>2403</v>
      </c>
      <c r="H34" s="180">
        <v>2391</v>
      </c>
      <c r="I34" s="180">
        <v>2410</v>
      </c>
      <c r="J34" s="180">
        <v>2485</v>
      </c>
      <c r="K34" s="180">
        <v>2500</v>
      </c>
      <c r="L34" s="180">
        <v>2500</v>
      </c>
      <c r="M34" s="180">
        <v>2486</v>
      </c>
      <c r="N34" s="180">
        <v>2491</v>
      </c>
      <c r="O34" s="123">
        <v>2510</v>
      </c>
      <c r="P34" s="123">
        <v>2503</v>
      </c>
      <c r="Q34" s="123">
        <v>2500</v>
      </c>
      <c r="R34" s="123">
        <v>2503</v>
      </c>
      <c r="S34" s="10"/>
      <c r="T34" s="10"/>
      <c r="U34" s="10"/>
      <c r="V34" s="10"/>
      <c r="W34" s="10"/>
      <c r="X34" s="10"/>
      <c r="Y34" s="10"/>
      <c r="Z34" s="10"/>
      <c r="AA34" s="10"/>
      <c r="AB34" s="10"/>
      <c r="AC34" s="10"/>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row>
    <row r="35" spans="1:259">
      <c r="A35" s="59" t="s">
        <v>65</v>
      </c>
      <c r="B35" s="120">
        <v>2</v>
      </c>
      <c r="C35" s="120">
        <v>1</v>
      </c>
      <c r="D35" s="120">
        <v>0</v>
      </c>
      <c r="E35" s="120">
        <v>0</v>
      </c>
      <c r="F35" s="120">
        <v>0</v>
      </c>
      <c r="G35" s="120">
        <v>0</v>
      </c>
      <c r="H35" s="120">
        <v>0</v>
      </c>
      <c r="I35" s="120">
        <v>0</v>
      </c>
      <c r="J35" s="120">
        <v>1</v>
      </c>
      <c r="K35" s="120">
        <v>1</v>
      </c>
      <c r="L35" s="120">
        <v>1</v>
      </c>
      <c r="M35" s="120">
        <v>0</v>
      </c>
      <c r="N35" s="120">
        <v>1</v>
      </c>
      <c r="O35" s="120">
        <v>1</v>
      </c>
      <c r="P35" s="120">
        <v>1</v>
      </c>
      <c r="Q35" s="121" t="s">
        <v>51</v>
      </c>
      <c r="R35" s="121" t="s">
        <v>51</v>
      </c>
      <c r="S35" s="10"/>
      <c r="T35" s="10"/>
      <c r="U35" s="10"/>
      <c r="V35" s="10"/>
      <c r="W35" s="10"/>
      <c r="X35" s="10"/>
      <c r="Y35" s="10"/>
      <c r="Z35" s="10"/>
      <c r="AA35" s="10"/>
      <c r="AB35" s="10"/>
      <c r="AC35" s="10"/>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row>
    <row r="36" spans="1:259">
      <c r="A36" s="59" t="s">
        <v>64</v>
      </c>
      <c r="B36" s="120">
        <v>2</v>
      </c>
      <c r="C36" s="120">
        <v>2</v>
      </c>
      <c r="D36" s="120">
        <v>1</v>
      </c>
      <c r="E36" s="120">
        <v>1</v>
      </c>
      <c r="F36" s="120">
        <v>1</v>
      </c>
      <c r="G36" s="120">
        <v>1</v>
      </c>
      <c r="H36" s="120">
        <v>1</v>
      </c>
      <c r="I36" s="120">
        <v>3</v>
      </c>
      <c r="J36" s="120">
        <v>3</v>
      </c>
      <c r="K36" s="120">
        <v>4</v>
      </c>
      <c r="L36" s="120">
        <v>2</v>
      </c>
      <c r="M36" s="120">
        <v>3</v>
      </c>
      <c r="N36" s="120">
        <v>5</v>
      </c>
      <c r="O36" s="120">
        <v>5</v>
      </c>
      <c r="P36" s="120">
        <v>4</v>
      </c>
      <c r="Q36" s="120">
        <v>1</v>
      </c>
      <c r="R36" s="120">
        <v>3</v>
      </c>
      <c r="S36" s="10"/>
      <c r="T36" s="10"/>
      <c r="U36" s="10"/>
      <c r="V36" s="10"/>
      <c r="W36" s="10"/>
      <c r="X36" s="10"/>
      <c r="Y36" s="10"/>
      <c r="Z36" s="10"/>
      <c r="AA36" s="10"/>
      <c r="AB36" s="10"/>
      <c r="AC36" s="10"/>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row>
    <row r="37" spans="1:259">
      <c r="A37" s="107" t="s">
        <v>63</v>
      </c>
      <c r="B37" s="119">
        <v>11</v>
      </c>
      <c r="C37" s="119">
        <v>12</v>
      </c>
      <c r="D37" s="119">
        <v>8</v>
      </c>
      <c r="E37" s="119">
        <v>6</v>
      </c>
      <c r="F37" s="119">
        <v>6</v>
      </c>
      <c r="G37" s="119">
        <v>7</v>
      </c>
      <c r="H37" s="119">
        <v>9</v>
      </c>
      <c r="I37" s="119">
        <v>9</v>
      </c>
      <c r="J37" s="119">
        <v>10</v>
      </c>
      <c r="K37" s="119">
        <v>11</v>
      </c>
      <c r="L37" s="119">
        <v>9</v>
      </c>
      <c r="M37" s="119">
        <v>10</v>
      </c>
      <c r="N37" s="119">
        <v>9</v>
      </c>
      <c r="O37" s="119">
        <v>11</v>
      </c>
      <c r="P37" s="119">
        <v>14</v>
      </c>
      <c r="Q37" s="119">
        <v>15</v>
      </c>
      <c r="R37" s="119">
        <v>10</v>
      </c>
      <c r="S37" s="10"/>
      <c r="T37" s="10"/>
      <c r="U37" s="10"/>
      <c r="V37" s="10"/>
      <c r="W37" s="10"/>
      <c r="X37" s="10"/>
      <c r="Y37" s="10"/>
      <c r="Z37" s="10"/>
      <c r="AA37" s="10"/>
      <c r="AB37" s="10"/>
      <c r="AC37" s="10"/>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row>
    <row r="38" spans="1:259">
      <c r="A38" s="114"/>
      <c r="B38" s="114"/>
      <c r="C38" s="114"/>
      <c r="D38" s="114"/>
      <c r="E38" s="114"/>
      <c r="F38" s="114"/>
      <c r="G38" s="114"/>
      <c r="H38" s="114"/>
      <c r="I38" s="114"/>
      <c r="J38" s="114"/>
      <c r="K38" s="114"/>
      <c r="L38" s="117"/>
      <c r="M38" s="117"/>
      <c r="N38" s="117"/>
      <c r="O38" s="117"/>
      <c r="P38" s="117"/>
      <c r="Q38" s="117"/>
      <c r="R38" s="117"/>
      <c r="S38" s="10"/>
      <c r="T38" s="10"/>
      <c r="U38" s="10"/>
      <c r="V38" s="10"/>
      <c r="W38" s="10"/>
      <c r="X38" s="10"/>
      <c r="Y38" s="10"/>
      <c r="Z38" s="10"/>
      <c r="AA38" s="10"/>
      <c r="AB38" s="10"/>
      <c r="AC38" s="10"/>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row>
    <row r="39" spans="1:259">
      <c r="A39" s="12" t="s">
        <v>62</v>
      </c>
      <c r="B39" s="12"/>
      <c r="C39" s="12"/>
      <c r="D39" s="12"/>
      <c r="E39" s="12"/>
      <c r="F39" s="12"/>
      <c r="G39" s="12"/>
      <c r="H39" s="12"/>
      <c r="I39" s="12"/>
      <c r="J39" s="12"/>
      <c r="K39" s="12"/>
      <c r="L39" s="3"/>
      <c r="M39" s="3"/>
      <c r="N39" s="9"/>
      <c r="O39" s="9"/>
      <c r="P39" s="9"/>
      <c r="Q39" s="9"/>
      <c r="R39" s="9"/>
      <c r="S39" s="10"/>
      <c r="T39" s="10"/>
      <c r="U39" s="10"/>
      <c r="V39" s="10"/>
      <c r="W39" s="10"/>
      <c r="X39" s="10"/>
      <c r="Y39" s="10"/>
      <c r="Z39" s="10"/>
      <c r="AA39" s="10"/>
      <c r="AB39" s="10"/>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row>
    <row r="40" spans="1:259">
      <c r="A40" s="12" t="s">
        <v>61</v>
      </c>
      <c r="B40" s="12"/>
      <c r="C40" s="12"/>
      <c r="D40" s="12"/>
      <c r="E40" s="12"/>
      <c r="F40" s="12"/>
      <c r="G40" s="12"/>
      <c r="H40" s="12"/>
      <c r="I40" s="12"/>
      <c r="J40" s="12"/>
      <c r="K40" s="12"/>
      <c r="L40" s="3"/>
      <c r="M40" s="3"/>
      <c r="S40" s="10"/>
      <c r="T40" s="10"/>
      <c r="U40" s="10"/>
      <c r="V40" s="10"/>
      <c r="W40" s="10"/>
      <c r="X40" s="10"/>
      <c r="Y40" s="10"/>
      <c r="Z40" s="10"/>
      <c r="AA40" s="10"/>
      <c r="AB40" s="10"/>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row>
    <row r="41" spans="1:259">
      <c r="A41" s="12"/>
      <c r="B41" s="12"/>
      <c r="C41" s="12"/>
      <c r="D41" s="12"/>
      <c r="E41" s="12"/>
      <c r="F41" s="12"/>
      <c r="G41" s="12"/>
      <c r="H41" s="12"/>
      <c r="I41" s="12"/>
      <c r="J41" s="12"/>
      <c r="K41" s="12"/>
      <c r="L41" s="3"/>
      <c r="M41" s="3"/>
      <c r="S41" s="10"/>
      <c r="T41" s="10"/>
      <c r="U41" s="10"/>
      <c r="V41" s="10"/>
      <c r="W41" s="10"/>
      <c r="X41" s="10"/>
      <c r="Y41" s="10"/>
      <c r="Z41" s="10"/>
      <c r="AA41" s="10"/>
      <c r="AB41" s="10"/>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row>
    <row r="42" spans="1:259">
      <c r="A42" s="12"/>
      <c r="B42" s="12"/>
      <c r="C42" s="12"/>
      <c r="D42" s="12"/>
      <c r="E42" s="12"/>
      <c r="F42" s="12"/>
      <c r="G42" s="12"/>
      <c r="H42" s="12"/>
      <c r="I42" s="12"/>
      <c r="J42" s="12"/>
      <c r="K42" s="12"/>
      <c r="L42" s="3"/>
      <c r="M42" s="3"/>
      <c r="S42" s="10"/>
      <c r="T42" s="10"/>
      <c r="U42" s="10"/>
      <c r="V42" s="10"/>
      <c r="W42" s="10"/>
      <c r="X42" s="10"/>
      <c r="Y42" s="10"/>
      <c r="Z42" s="10"/>
      <c r="AA42" s="10"/>
      <c r="AB42" s="10"/>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row>
    <row r="43" spans="1:259">
      <c r="A43" s="12"/>
      <c r="B43" s="12"/>
      <c r="C43" s="12"/>
      <c r="D43" s="12"/>
      <c r="E43" s="12"/>
      <c r="F43" s="12"/>
      <c r="G43" s="12"/>
      <c r="H43" s="12"/>
      <c r="I43" s="12"/>
      <c r="J43" s="12"/>
      <c r="K43" s="12"/>
      <c r="L43" s="3"/>
      <c r="M43" s="3"/>
      <c r="S43" s="10"/>
      <c r="T43" s="10"/>
      <c r="U43" s="10"/>
      <c r="V43" s="10"/>
      <c r="W43" s="10"/>
      <c r="X43" s="10"/>
      <c r="Y43" s="10"/>
      <c r="Z43" s="10"/>
      <c r="AA43" s="10"/>
      <c r="AB43" s="10"/>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row>
    <row r="44" spans="1:259">
      <c r="A44" s="12"/>
      <c r="B44" s="12"/>
      <c r="C44" s="12"/>
      <c r="D44" s="12"/>
      <c r="E44" s="12"/>
      <c r="F44" s="12"/>
      <c r="G44" s="12"/>
      <c r="H44" s="12"/>
      <c r="I44" s="12"/>
      <c r="J44" s="12"/>
      <c r="K44" s="12"/>
      <c r="L44" s="3"/>
      <c r="M44" s="3"/>
      <c r="S44" s="10"/>
      <c r="T44" s="10"/>
      <c r="U44" s="10"/>
      <c r="V44" s="10"/>
      <c r="W44" s="10"/>
      <c r="X44" s="10"/>
      <c r="Y44" s="10"/>
      <c r="Z44" s="10"/>
      <c r="AA44" s="10"/>
      <c r="AB44" s="10"/>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row>
    <row r="45" spans="1:259">
      <c r="A45" s="12"/>
      <c r="B45" s="12"/>
      <c r="C45" s="12"/>
      <c r="D45" s="12"/>
      <c r="E45" s="12"/>
      <c r="F45" s="12"/>
      <c r="G45" s="12"/>
      <c r="H45" s="12"/>
      <c r="I45" s="12"/>
      <c r="J45" s="12"/>
      <c r="K45" s="12"/>
      <c r="L45" s="3"/>
      <c r="M45" s="3"/>
      <c r="S45" s="10"/>
      <c r="T45" s="10"/>
      <c r="U45" s="10"/>
      <c r="V45" s="10"/>
      <c r="W45" s="10"/>
      <c r="X45" s="10"/>
      <c r="Y45" s="10"/>
      <c r="Z45" s="10"/>
      <c r="AA45" s="10"/>
      <c r="AB45" s="10"/>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row>
    <row r="46" spans="1:259">
      <c r="A46" s="12"/>
      <c r="B46" s="12"/>
      <c r="C46" s="12"/>
      <c r="D46" s="12"/>
      <c r="E46" s="12"/>
      <c r="F46" s="12"/>
      <c r="G46" s="12"/>
      <c r="H46" s="12"/>
      <c r="I46" s="12"/>
      <c r="J46" s="12"/>
      <c r="K46" s="12"/>
      <c r="L46" s="3"/>
      <c r="M46" s="3"/>
      <c r="S46" s="10"/>
      <c r="T46" s="10"/>
      <c r="U46" s="10"/>
      <c r="V46" s="10"/>
      <c r="W46" s="10"/>
      <c r="X46" s="10"/>
      <c r="Y46" s="10"/>
      <c r="Z46" s="10"/>
      <c r="AA46" s="10"/>
      <c r="AB46" s="10"/>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row>
    <row r="47" spans="1:259">
      <c r="A47" s="12"/>
      <c r="B47" s="12"/>
      <c r="C47" s="12"/>
      <c r="D47" s="12"/>
      <c r="E47" s="12"/>
      <c r="F47" s="12"/>
      <c r="G47" s="12"/>
      <c r="H47" s="12"/>
      <c r="I47" s="12"/>
      <c r="J47" s="12"/>
      <c r="K47" s="12"/>
      <c r="L47" s="3"/>
      <c r="M47" s="3"/>
      <c r="S47" s="10"/>
      <c r="T47" s="10"/>
      <c r="U47" s="10"/>
      <c r="V47" s="10"/>
      <c r="W47" s="10"/>
      <c r="X47" s="10"/>
      <c r="Y47" s="10"/>
      <c r="Z47" s="10"/>
      <c r="AA47" s="10"/>
      <c r="AB47" s="10"/>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row>
    <row r="48" spans="1:259">
      <c r="A48" s="12"/>
      <c r="B48" s="12"/>
      <c r="C48" s="12"/>
      <c r="D48" s="12"/>
      <c r="E48" s="12"/>
      <c r="F48" s="12"/>
      <c r="G48" s="12"/>
      <c r="H48" s="12"/>
      <c r="I48" s="12"/>
      <c r="J48" s="12"/>
      <c r="K48" s="12"/>
      <c r="L48" s="3"/>
      <c r="M48" s="3"/>
      <c r="S48" s="10"/>
      <c r="T48" s="10"/>
      <c r="U48" s="10"/>
      <c r="V48" s="10"/>
      <c r="W48" s="10"/>
      <c r="X48" s="10"/>
      <c r="Y48" s="10"/>
      <c r="Z48" s="10"/>
      <c r="AA48" s="10"/>
      <c r="AB48" s="10"/>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row>
    <row r="49" spans="1:259">
      <c r="A49" s="12"/>
      <c r="B49" s="12"/>
      <c r="C49" s="12"/>
      <c r="D49" s="12"/>
      <c r="E49" s="12"/>
      <c r="F49" s="12"/>
      <c r="G49" s="12"/>
      <c r="H49" s="12"/>
      <c r="I49" s="12"/>
      <c r="J49" s="12"/>
      <c r="K49" s="12"/>
      <c r="L49" s="3"/>
      <c r="M49" s="3"/>
      <c r="S49" s="10"/>
      <c r="T49" s="10"/>
      <c r="U49" s="10"/>
      <c r="V49" s="10"/>
      <c r="W49" s="10"/>
      <c r="X49" s="10"/>
      <c r="Y49" s="10"/>
      <c r="Z49" s="10"/>
      <c r="AA49" s="10"/>
      <c r="AB49" s="10"/>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row>
    <row r="50" spans="1:259">
      <c r="A50" s="12"/>
      <c r="B50" s="12"/>
      <c r="C50" s="12"/>
      <c r="D50" s="12"/>
      <c r="E50" s="12"/>
      <c r="F50" s="12"/>
      <c r="G50" s="12"/>
      <c r="H50" s="12"/>
      <c r="I50" s="12"/>
      <c r="J50" s="12"/>
      <c r="K50" s="12"/>
      <c r="L50" s="3"/>
      <c r="M50" s="3"/>
      <c r="S50" s="10"/>
      <c r="T50" s="10"/>
      <c r="U50" s="10"/>
      <c r="V50" s="10"/>
      <c r="W50" s="10"/>
      <c r="X50" s="10"/>
      <c r="Y50" s="10"/>
      <c r="Z50" s="10"/>
      <c r="AA50" s="10"/>
      <c r="AB50" s="10"/>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row>
    <row r="51" spans="1:259">
      <c r="A51" s="12"/>
      <c r="B51" s="12"/>
      <c r="C51" s="12"/>
      <c r="D51" s="12"/>
      <c r="E51" s="12"/>
      <c r="F51" s="12"/>
      <c r="G51" s="12"/>
      <c r="H51" s="12"/>
      <c r="I51" s="12"/>
      <c r="J51" s="12"/>
      <c r="K51" s="12"/>
      <c r="L51" s="3"/>
      <c r="M51" s="3"/>
      <c r="S51" s="10"/>
      <c r="T51" s="10"/>
      <c r="U51" s="10"/>
      <c r="V51" s="10"/>
      <c r="W51" s="10"/>
      <c r="X51" s="10"/>
      <c r="Y51" s="10"/>
      <c r="Z51" s="10"/>
      <c r="AA51" s="10"/>
      <c r="AB51" s="10"/>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row>
    <row r="52" spans="1:259">
      <c r="A52" s="12"/>
      <c r="B52" s="12"/>
      <c r="C52" s="12"/>
      <c r="D52" s="12"/>
      <c r="E52" s="12"/>
      <c r="F52" s="12"/>
      <c r="G52" s="12"/>
      <c r="H52" s="12"/>
      <c r="I52" s="12"/>
      <c r="J52" s="12"/>
      <c r="K52" s="12"/>
      <c r="L52" s="3"/>
      <c r="M52" s="3"/>
      <c r="S52" s="10"/>
      <c r="T52" s="10"/>
      <c r="U52" s="10"/>
      <c r="V52" s="10"/>
      <c r="W52" s="10"/>
      <c r="X52" s="10"/>
      <c r="Y52" s="10"/>
      <c r="Z52" s="10"/>
      <c r="AA52" s="10"/>
      <c r="AB52" s="10"/>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row>
    <row r="53" spans="1:259">
      <c r="A53" s="12"/>
      <c r="B53" s="12"/>
      <c r="C53" s="12"/>
      <c r="D53" s="12"/>
      <c r="E53" s="12"/>
      <c r="F53" s="12"/>
      <c r="G53" s="12"/>
      <c r="H53" s="12"/>
      <c r="I53" s="12"/>
      <c r="J53" s="12"/>
      <c r="K53" s="12"/>
      <c r="L53" s="3"/>
      <c r="M53" s="3"/>
      <c r="S53" s="10"/>
      <c r="T53" s="10"/>
      <c r="U53" s="10"/>
      <c r="V53" s="10"/>
      <c r="W53" s="10"/>
      <c r="X53" s="10"/>
      <c r="Y53" s="10"/>
      <c r="Z53" s="10"/>
      <c r="AA53" s="10"/>
      <c r="AB53" s="10"/>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row>
    <row r="54" spans="1:259">
      <c r="A54" s="12"/>
      <c r="B54" s="12"/>
      <c r="C54" s="12"/>
      <c r="D54" s="12"/>
      <c r="E54" s="12"/>
      <c r="F54" s="12"/>
      <c r="G54" s="12"/>
      <c r="H54" s="12"/>
      <c r="I54" s="12"/>
      <c r="J54" s="12"/>
      <c r="K54" s="12"/>
      <c r="L54" s="3"/>
      <c r="M54" s="3"/>
      <c r="S54" s="10"/>
      <c r="T54" s="10"/>
      <c r="U54" s="10"/>
      <c r="V54" s="10"/>
      <c r="W54" s="10"/>
      <c r="X54" s="10"/>
      <c r="Y54" s="10"/>
      <c r="Z54" s="10"/>
      <c r="AA54" s="10"/>
      <c r="AB54" s="10"/>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row>
    <row r="55" spans="1:259">
      <c r="A55" s="12"/>
      <c r="B55" s="12"/>
      <c r="C55" s="12"/>
      <c r="D55" s="12"/>
      <c r="E55" s="12"/>
      <c r="F55" s="12"/>
      <c r="G55" s="12"/>
      <c r="H55" s="12"/>
      <c r="I55" s="12"/>
      <c r="J55" s="12"/>
      <c r="K55" s="12"/>
      <c r="L55" s="3"/>
      <c r="M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row>
    <row r="56" spans="1:259">
      <c r="A56" s="12"/>
      <c r="B56" s="12"/>
      <c r="C56" s="12"/>
      <c r="D56" s="12"/>
      <c r="E56" s="12"/>
      <c r="F56" s="12"/>
      <c r="G56" s="12"/>
      <c r="H56" s="12"/>
      <c r="I56" s="12"/>
      <c r="J56" s="12"/>
      <c r="K56" s="12"/>
      <c r="L56" s="3"/>
      <c r="M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row>
    <row r="57" spans="1:259">
      <c r="A57" s="12"/>
      <c r="B57" s="12"/>
      <c r="C57" s="12"/>
      <c r="D57" s="12"/>
      <c r="E57" s="12"/>
      <c r="F57" s="12"/>
      <c r="G57" s="12"/>
      <c r="H57" s="12"/>
      <c r="I57" s="12"/>
      <c r="J57" s="12"/>
      <c r="K57" s="12"/>
      <c r="L57" s="3"/>
      <c r="M57" s="3"/>
      <c r="S57" s="10"/>
      <c r="T57" s="10"/>
      <c r="U57" s="10"/>
      <c r="V57" s="10"/>
      <c r="W57" s="10"/>
      <c r="X57" s="10"/>
      <c r="Y57" s="10"/>
      <c r="Z57" s="10"/>
      <c r="AA57" s="10"/>
      <c r="AB57" s="10"/>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row>
    <row r="58" spans="1:259">
      <c r="A58" s="12"/>
      <c r="B58" s="12"/>
      <c r="C58" s="12"/>
      <c r="D58" s="12"/>
      <c r="E58" s="12"/>
      <c r="F58" s="12"/>
      <c r="G58" s="12"/>
      <c r="H58" s="12"/>
      <c r="I58" s="12"/>
      <c r="J58" s="12"/>
      <c r="K58" s="12"/>
      <c r="L58" s="3"/>
      <c r="M58" s="3"/>
      <c r="S58" s="10"/>
      <c r="T58" s="10"/>
      <c r="U58" s="10"/>
      <c r="V58" s="10"/>
      <c r="W58" s="10"/>
      <c r="X58" s="10"/>
      <c r="Y58" s="10"/>
      <c r="Z58" s="10"/>
      <c r="AA58" s="10"/>
      <c r="AB58" s="10"/>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row>
    <row r="59" spans="1:259">
      <c r="A59" s="12"/>
      <c r="B59" s="12"/>
      <c r="C59" s="12"/>
      <c r="D59" s="12"/>
      <c r="E59" s="12"/>
      <c r="F59" s="12"/>
      <c r="G59" s="12"/>
      <c r="H59" s="12"/>
      <c r="I59" s="12"/>
      <c r="J59" s="12"/>
      <c r="K59" s="12"/>
      <c r="L59" s="3"/>
      <c r="M59" s="3"/>
      <c r="S59" s="10"/>
      <c r="T59" s="10"/>
      <c r="U59" s="10"/>
      <c r="V59" s="10"/>
      <c r="W59" s="10"/>
      <c r="X59" s="10"/>
      <c r="Y59" s="10"/>
      <c r="Z59" s="10"/>
      <c r="AA59" s="10"/>
      <c r="AB59" s="10"/>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row>
    <row r="60" spans="1:259">
      <c r="A60" s="12"/>
      <c r="B60" s="12"/>
      <c r="C60" s="12"/>
      <c r="D60" s="12"/>
      <c r="E60" s="12"/>
      <c r="F60" s="12"/>
      <c r="G60" s="12"/>
      <c r="H60" s="12"/>
      <c r="I60" s="12"/>
      <c r="J60" s="12"/>
      <c r="K60" s="12"/>
      <c r="L60" s="3"/>
      <c r="M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row>
  </sheetData>
  <pageMargins left="0.38" right="0" top="1" bottom="1" header="0.5" footer="0.5"/>
  <pageSetup firstPageNumber="12" orientation="portrait" useFirstPageNumber="1" horizontalDpi="4294967292" verticalDpi="300" r:id="rId1"/>
  <headerFooter alignWithMargins="0">
    <oddFooter>&amp;C&amp;P of 31</oddFooter>
  </headerFooter>
  <ignoredErrors>
    <ignoredError sqref="J32:P32 B32 C32:I32"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
  <sheetViews>
    <sheetView showGridLines="0" zoomScaleNormal="100" workbookViewId="0">
      <selection activeCell="T1" sqref="T1"/>
    </sheetView>
  </sheetViews>
  <sheetFormatPr defaultColWidth="11.77734375" defaultRowHeight="10.199999999999999"/>
  <cols>
    <col min="1" max="1" width="37.109375" style="43" customWidth="1"/>
    <col min="2" max="11" width="7.33203125" style="43" customWidth="1"/>
    <col min="12" max="12" width="7.33203125" style="1" hidden="1" customWidth="1"/>
    <col min="13" max="13" width="7.33203125" style="129" hidden="1" customWidth="1"/>
    <col min="14" max="16" width="7.33203125" style="13" hidden="1" customWidth="1"/>
    <col min="17" max="18" width="7.33203125" style="1" hidden="1" customWidth="1"/>
    <col min="19" max="16384" width="11.77734375" style="1"/>
  </cols>
  <sheetData>
    <row r="1" spans="1:29">
      <c r="A1" s="33" t="s">
        <v>73</v>
      </c>
      <c r="B1" s="33"/>
      <c r="C1" s="33"/>
      <c r="D1" s="33"/>
      <c r="E1" s="33"/>
      <c r="F1" s="33"/>
      <c r="G1" s="33"/>
      <c r="H1" s="33"/>
      <c r="I1" s="33"/>
      <c r="J1" s="33"/>
      <c r="K1" s="33"/>
      <c r="L1" s="33"/>
      <c r="M1" s="33"/>
      <c r="N1" s="103"/>
      <c r="O1" s="103"/>
      <c r="P1" s="103"/>
      <c r="Q1" s="30"/>
      <c r="R1" s="30"/>
    </row>
    <row r="2" spans="1:29" ht="13.5" customHeight="1">
      <c r="A2" s="33" t="s">
        <v>72</v>
      </c>
      <c r="B2" s="33"/>
      <c r="C2" s="33"/>
      <c r="D2" s="33"/>
      <c r="E2" s="33"/>
      <c r="F2" s="33"/>
      <c r="G2" s="33"/>
      <c r="H2" s="33"/>
      <c r="I2" s="33"/>
      <c r="J2" s="33"/>
      <c r="K2" s="33"/>
      <c r="L2" s="33"/>
      <c r="M2" s="33"/>
      <c r="N2" s="103"/>
      <c r="O2" s="103"/>
      <c r="P2" s="103"/>
      <c r="Q2" s="30"/>
      <c r="R2" s="30"/>
    </row>
    <row r="3" spans="1:29">
      <c r="A3" s="149" t="s">
        <v>123</v>
      </c>
      <c r="B3" s="33"/>
      <c r="C3" s="33"/>
      <c r="D3" s="33"/>
      <c r="E3" s="33"/>
      <c r="F3" s="33"/>
      <c r="G3" s="33"/>
      <c r="H3" s="33"/>
      <c r="I3" s="33"/>
      <c r="J3" s="33"/>
      <c r="K3" s="33"/>
      <c r="L3" s="33"/>
      <c r="M3" s="33"/>
      <c r="N3" s="103"/>
      <c r="O3" s="103"/>
      <c r="P3" s="103"/>
      <c r="Q3" s="30"/>
      <c r="R3" s="30"/>
    </row>
    <row r="4" spans="1:29">
      <c r="A4" s="33"/>
      <c r="B4" s="33"/>
      <c r="C4" s="33"/>
      <c r="D4" s="33"/>
      <c r="E4" s="33"/>
      <c r="F4" s="33"/>
      <c r="G4" s="33"/>
      <c r="H4" s="33"/>
      <c r="I4" s="33"/>
      <c r="J4" s="33"/>
      <c r="K4" s="33"/>
      <c r="L4" s="33"/>
      <c r="M4" s="136"/>
      <c r="N4" s="103"/>
      <c r="O4" s="103"/>
      <c r="P4" s="103"/>
      <c r="Q4" s="32"/>
      <c r="R4" s="30"/>
    </row>
    <row r="5" spans="1:29" s="102" customFormat="1" ht="16.5" customHeight="1">
      <c r="A5" s="29" t="s">
        <v>46</v>
      </c>
      <c r="B5" s="240">
        <v>2017</v>
      </c>
      <c r="C5" s="240">
        <v>2016</v>
      </c>
      <c r="D5" s="240">
        <v>2015</v>
      </c>
      <c r="E5" s="240">
        <v>2014</v>
      </c>
      <c r="F5" s="240">
        <v>2013</v>
      </c>
      <c r="G5" s="240">
        <v>2012</v>
      </c>
      <c r="H5" s="240">
        <v>2011</v>
      </c>
      <c r="I5" s="240">
        <v>2010</v>
      </c>
      <c r="J5" s="240">
        <v>2009</v>
      </c>
      <c r="K5" s="240">
        <v>2008</v>
      </c>
      <c r="L5" s="240">
        <v>2007</v>
      </c>
      <c r="M5" s="240">
        <v>2006</v>
      </c>
      <c r="N5" s="240">
        <v>2005</v>
      </c>
      <c r="O5" s="240">
        <v>2004</v>
      </c>
      <c r="P5" s="240">
        <v>2003</v>
      </c>
      <c r="Q5" s="240">
        <v>2002</v>
      </c>
      <c r="R5" s="240">
        <v>2001</v>
      </c>
      <c r="S5" s="244"/>
    </row>
    <row r="6" spans="1:29">
      <c r="A6" s="59" t="s">
        <v>24</v>
      </c>
      <c r="B6" s="125">
        <f t="shared" ref="B6:Q6" si="0">B7+B15+B26</f>
        <v>24276</v>
      </c>
      <c r="C6" s="125">
        <f t="shared" si="0"/>
        <v>23961</v>
      </c>
      <c r="D6" s="125">
        <f t="shared" ref="D6:E6" si="1">D7+D15+D26</f>
        <v>25751</v>
      </c>
      <c r="E6" s="125">
        <f t="shared" si="1"/>
        <v>26424</v>
      </c>
      <c r="F6" s="125">
        <f t="shared" si="0"/>
        <v>27184</v>
      </c>
      <c r="G6" s="125">
        <f t="shared" si="0"/>
        <v>27950</v>
      </c>
      <c r="H6" s="125">
        <f t="shared" si="0"/>
        <v>28556</v>
      </c>
      <c r="I6" s="125">
        <f t="shared" si="0"/>
        <v>28896</v>
      </c>
      <c r="J6" s="125">
        <f t="shared" si="0"/>
        <v>29131</v>
      </c>
      <c r="K6" s="125">
        <f t="shared" si="0"/>
        <v>29214</v>
      </c>
      <c r="L6" s="125">
        <f t="shared" si="0"/>
        <v>29513</v>
      </c>
      <c r="M6" s="125">
        <f t="shared" si="0"/>
        <v>30137</v>
      </c>
      <c r="N6" s="125">
        <f t="shared" si="0"/>
        <v>30186</v>
      </c>
      <c r="O6" s="125">
        <f t="shared" si="0"/>
        <v>30222</v>
      </c>
      <c r="P6" s="125">
        <f t="shared" si="0"/>
        <v>30125</v>
      </c>
      <c r="Q6" s="125">
        <f t="shared" si="0"/>
        <v>31146</v>
      </c>
      <c r="R6" s="125">
        <f>R7+R15</f>
        <v>17885</v>
      </c>
      <c r="S6" s="118"/>
      <c r="T6" s="10"/>
      <c r="U6" s="10"/>
      <c r="V6" s="10"/>
      <c r="W6" s="10"/>
      <c r="X6" s="10"/>
      <c r="Y6" s="10"/>
      <c r="Z6" s="10"/>
      <c r="AA6" s="10"/>
      <c r="AB6" s="10"/>
      <c r="AC6" s="10"/>
    </row>
    <row r="7" spans="1:29" s="21" customFormat="1">
      <c r="A7" s="110" t="s">
        <v>68</v>
      </c>
      <c r="B7" s="120">
        <f t="shared" ref="B7:R7" si="2">SUM(B8:B14)</f>
        <v>13780</v>
      </c>
      <c r="C7" s="120">
        <f t="shared" si="2"/>
        <v>13610</v>
      </c>
      <c r="D7" s="120">
        <f t="shared" ref="D7:E7" si="3">SUM(D8:D14)</f>
        <v>17348</v>
      </c>
      <c r="E7" s="120">
        <f t="shared" si="3"/>
        <v>17792</v>
      </c>
      <c r="F7" s="120">
        <f t="shared" si="2"/>
        <v>18200</v>
      </c>
      <c r="G7" s="120">
        <f t="shared" si="2"/>
        <v>18633</v>
      </c>
      <c r="H7" s="120">
        <f t="shared" si="2"/>
        <v>18980</v>
      </c>
      <c r="I7" s="120">
        <f t="shared" si="2"/>
        <v>19170</v>
      </c>
      <c r="J7" s="120">
        <f t="shared" si="2"/>
        <v>19370</v>
      </c>
      <c r="K7" s="120">
        <f t="shared" si="2"/>
        <v>19479</v>
      </c>
      <c r="L7" s="120">
        <f t="shared" si="2"/>
        <v>19652</v>
      </c>
      <c r="M7" s="120">
        <f t="shared" si="2"/>
        <v>20002</v>
      </c>
      <c r="N7" s="120">
        <f t="shared" si="2"/>
        <v>20052</v>
      </c>
      <c r="O7" s="120">
        <f t="shared" si="2"/>
        <v>20112</v>
      </c>
      <c r="P7" s="120">
        <f t="shared" si="2"/>
        <v>20079</v>
      </c>
      <c r="Q7" s="120">
        <f t="shared" si="2"/>
        <v>20574</v>
      </c>
      <c r="R7" s="120">
        <f t="shared" si="2"/>
        <v>12834</v>
      </c>
      <c r="S7" s="118"/>
      <c r="T7" s="80"/>
      <c r="U7" s="80"/>
      <c r="V7" s="80"/>
      <c r="W7" s="80"/>
      <c r="X7" s="80"/>
      <c r="Y7" s="80"/>
      <c r="Z7" s="80"/>
      <c r="AA7" s="80"/>
      <c r="AB7" s="80"/>
      <c r="AC7" s="80"/>
    </row>
    <row r="8" spans="1:29">
      <c r="A8" s="167" t="s">
        <v>203</v>
      </c>
      <c r="B8" s="123">
        <v>10272</v>
      </c>
      <c r="C8" s="180">
        <v>10144</v>
      </c>
      <c r="D8" s="180">
        <v>13718</v>
      </c>
      <c r="E8" s="180">
        <v>14029</v>
      </c>
      <c r="F8" s="123">
        <v>14312</v>
      </c>
      <c r="G8" s="123">
        <v>14564</v>
      </c>
      <c r="H8" s="123">
        <v>14733</v>
      </c>
      <c r="I8" s="123">
        <v>14837</v>
      </c>
      <c r="J8" s="123">
        <v>14850</v>
      </c>
      <c r="K8" s="123">
        <v>14779</v>
      </c>
      <c r="L8" s="123">
        <v>14955</v>
      </c>
      <c r="M8" s="123">
        <v>15091</v>
      </c>
      <c r="N8" s="123">
        <v>14934</v>
      </c>
      <c r="O8" s="123">
        <v>14849</v>
      </c>
      <c r="P8" s="123">
        <v>14784</v>
      </c>
      <c r="Q8" s="123">
        <v>15165</v>
      </c>
      <c r="R8" s="123">
        <v>7372</v>
      </c>
      <c r="S8" s="122"/>
      <c r="T8" s="10"/>
      <c r="U8" s="10"/>
      <c r="V8" s="10"/>
      <c r="W8" s="10"/>
      <c r="X8" s="10"/>
      <c r="Y8" s="10"/>
      <c r="Z8" s="10"/>
      <c r="AA8" s="10"/>
      <c r="AB8" s="10"/>
      <c r="AC8" s="10"/>
    </row>
    <row r="9" spans="1:29">
      <c r="A9" s="167" t="s">
        <v>334</v>
      </c>
      <c r="B9" s="123">
        <v>2275</v>
      </c>
      <c r="C9" s="180">
        <v>2253</v>
      </c>
      <c r="D9" s="180">
        <v>2336</v>
      </c>
      <c r="E9" s="180">
        <v>2413</v>
      </c>
      <c r="F9" s="123">
        <v>2494</v>
      </c>
      <c r="G9" s="123">
        <v>2594</v>
      </c>
      <c r="H9" s="123">
        <v>2721</v>
      </c>
      <c r="I9" s="123">
        <v>2778</v>
      </c>
      <c r="J9" s="123">
        <v>2855</v>
      </c>
      <c r="K9" s="123">
        <v>2995</v>
      </c>
      <c r="L9" s="123">
        <v>3009</v>
      </c>
      <c r="M9" s="123">
        <v>3172</v>
      </c>
      <c r="N9" s="123">
        <v>3293</v>
      </c>
      <c r="O9" s="123">
        <v>3406</v>
      </c>
      <c r="P9" s="123">
        <v>3420</v>
      </c>
      <c r="Q9" s="123">
        <v>3502</v>
      </c>
      <c r="R9" s="123">
        <v>3531</v>
      </c>
      <c r="S9" s="122"/>
      <c r="T9" s="10"/>
      <c r="U9" s="10"/>
      <c r="V9" s="10"/>
      <c r="W9" s="10"/>
      <c r="X9" s="10"/>
      <c r="Y9" s="10"/>
      <c r="Z9" s="10"/>
      <c r="AA9" s="10"/>
      <c r="AB9" s="10"/>
      <c r="AC9" s="10"/>
    </row>
    <row r="10" spans="1:29">
      <c r="A10" s="167" t="s">
        <v>335</v>
      </c>
      <c r="B10" s="123">
        <v>75</v>
      </c>
      <c r="C10" s="180">
        <v>71</v>
      </c>
      <c r="D10" s="180">
        <v>73</v>
      </c>
      <c r="E10" s="180">
        <v>76</v>
      </c>
      <c r="F10" s="123">
        <v>77</v>
      </c>
      <c r="G10" s="123">
        <v>85</v>
      </c>
      <c r="H10" s="123">
        <v>79</v>
      </c>
      <c r="I10" s="123">
        <v>84</v>
      </c>
      <c r="J10" s="123">
        <v>91</v>
      </c>
      <c r="K10" s="123">
        <v>89</v>
      </c>
      <c r="L10" s="123">
        <v>82</v>
      </c>
      <c r="M10" s="123">
        <v>84</v>
      </c>
      <c r="N10" s="123">
        <v>91</v>
      </c>
      <c r="O10" s="123">
        <v>84</v>
      </c>
      <c r="P10" s="123">
        <v>84</v>
      </c>
      <c r="Q10" s="123">
        <v>86</v>
      </c>
      <c r="R10" s="123">
        <v>83</v>
      </c>
      <c r="S10" s="122"/>
      <c r="T10" s="10"/>
      <c r="U10" s="10"/>
      <c r="V10" s="10"/>
      <c r="W10" s="10"/>
      <c r="X10" s="10"/>
      <c r="Y10" s="10"/>
      <c r="Z10" s="10"/>
      <c r="AA10" s="10"/>
      <c r="AB10" s="10"/>
      <c r="AC10" s="10"/>
    </row>
    <row r="11" spans="1:29" ht="21" customHeight="1">
      <c r="A11" s="170" t="s">
        <v>336</v>
      </c>
      <c r="B11" s="123">
        <v>25</v>
      </c>
      <c r="C11" s="180">
        <v>23</v>
      </c>
      <c r="D11" s="180">
        <v>20</v>
      </c>
      <c r="E11" s="180">
        <v>22</v>
      </c>
      <c r="F11" s="123">
        <v>28</v>
      </c>
      <c r="G11" s="123">
        <v>26</v>
      </c>
      <c r="H11" s="123">
        <v>26</v>
      </c>
      <c r="I11" s="123">
        <v>25</v>
      </c>
      <c r="J11" s="123">
        <v>30</v>
      </c>
      <c r="K11" s="123">
        <v>27</v>
      </c>
      <c r="L11" s="123">
        <v>28</v>
      </c>
      <c r="M11" s="123">
        <v>30</v>
      </c>
      <c r="N11" s="123">
        <v>32</v>
      </c>
      <c r="O11" s="123">
        <v>28</v>
      </c>
      <c r="P11" s="123">
        <v>32</v>
      </c>
      <c r="Q11" s="123">
        <v>36</v>
      </c>
      <c r="R11" s="123">
        <v>39</v>
      </c>
      <c r="S11" s="122"/>
      <c r="T11" s="10"/>
      <c r="U11" s="10"/>
      <c r="V11" s="10"/>
      <c r="W11" s="10"/>
      <c r="X11" s="10"/>
      <c r="Y11" s="10"/>
      <c r="Z11" s="10"/>
      <c r="AA11" s="10"/>
      <c r="AB11" s="10"/>
      <c r="AC11" s="10"/>
    </row>
    <row r="12" spans="1:29">
      <c r="A12" s="167" t="s">
        <v>340</v>
      </c>
      <c r="B12" s="123">
        <v>1020</v>
      </c>
      <c r="C12" s="180">
        <v>1016</v>
      </c>
      <c r="D12" s="180">
        <v>1092</v>
      </c>
      <c r="E12" s="180">
        <v>1139</v>
      </c>
      <c r="F12" s="123">
        <v>1175</v>
      </c>
      <c r="G12" s="123">
        <v>1242</v>
      </c>
      <c r="H12" s="123">
        <v>1302</v>
      </c>
      <c r="I12" s="123">
        <v>1320</v>
      </c>
      <c r="J12" s="123">
        <v>1410</v>
      </c>
      <c r="K12" s="123">
        <v>1448</v>
      </c>
      <c r="L12" s="123">
        <v>1442</v>
      </c>
      <c r="M12" s="123">
        <v>1493</v>
      </c>
      <c r="N12" s="123">
        <v>1565</v>
      </c>
      <c r="O12" s="123">
        <v>1616</v>
      </c>
      <c r="P12" s="123">
        <v>1628</v>
      </c>
      <c r="Q12" s="123">
        <v>1639</v>
      </c>
      <c r="R12" s="123">
        <v>1657</v>
      </c>
      <c r="S12" s="122"/>
      <c r="T12" s="10"/>
      <c r="U12" s="10"/>
      <c r="V12" s="10"/>
      <c r="W12" s="10"/>
      <c r="X12" s="10"/>
      <c r="Y12" s="10"/>
      <c r="Z12" s="10"/>
      <c r="AA12" s="10"/>
      <c r="AB12" s="10"/>
      <c r="AC12" s="10"/>
    </row>
    <row r="13" spans="1:29" ht="21" customHeight="1">
      <c r="A13" s="170" t="s">
        <v>341</v>
      </c>
      <c r="B13" s="123">
        <v>111</v>
      </c>
      <c r="C13" s="180">
        <v>100</v>
      </c>
      <c r="D13" s="180">
        <v>106</v>
      </c>
      <c r="E13" s="180">
        <v>108</v>
      </c>
      <c r="F13" s="123">
        <v>108</v>
      </c>
      <c r="G13" s="123">
        <v>116</v>
      </c>
      <c r="H13" s="123">
        <v>112</v>
      </c>
      <c r="I13" s="123">
        <v>119</v>
      </c>
      <c r="J13" s="123">
        <v>128</v>
      </c>
      <c r="K13" s="123">
        <v>134</v>
      </c>
      <c r="L13" s="123">
        <v>129</v>
      </c>
      <c r="M13" s="123">
        <v>125</v>
      </c>
      <c r="N13" s="123">
        <v>131</v>
      </c>
      <c r="O13" s="123">
        <v>124</v>
      </c>
      <c r="P13" s="123">
        <v>129</v>
      </c>
      <c r="Q13" s="123">
        <v>142</v>
      </c>
      <c r="R13" s="123">
        <v>147</v>
      </c>
      <c r="S13" s="122"/>
    </row>
    <row r="14" spans="1:29">
      <c r="A14" s="167" t="s">
        <v>342</v>
      </c>
      <c r="B14" s="123">
        <v>2</v>
      </c>
      <c r="C14" s="180">
        <v>3</v>
      </c>
      <c r="D14" s="180">
        <v>3</v>
      </c>
      <c r="E14" s="180">
        <v>5</v>
      </c>
      <c r="F14" s="123">
        <v>6</v>
      </c>
      <c r="G14" s="123">
        <v>6</v>
      </c>
      <c r="H14" s="123">
        <v>7</v>
      </c>
      <c r="I14" s="123">
        <v>7</v>
      </c>
      <c r="J14" s="123">
        <v>6</v>
      </c>
      <c r="K14" s="123">
        <v>7</v>
      </c>
      <c r="L14" s="123">
        <v>7</v>
      </c>
      <c r="M14" s="123">
        <v>7</v>
      </c>
      <c r="N14" s="123">
        <v>6</v>
      </c>
      <c r="O14" s="123">
        <v>5</v>
      </c>
      <c r="P14" s="123">
        <v>2</v>
      </c>
      <c r="Q14" s="123">
        <v>4</v>
      </c>
      <c r="R14" s="123">
        <v>5</v>
      </c>
      <c r="S14" s="122"/>
    </row>
    <row r="15" spans="1:29" s="21" customFormat="1">
      <c r="A15" s="59" t="s">
        <v>67</v>
      </c>
      <c r="B15" s="120">
        <f>SUM(B16:B25)</f>
        <v>6916</v>
      </c>
      <c r="C15" s="120">
        <f>SUM(C16:C25)</f>
        <v>6849</v>
      </c>
      <c r="D15" s="120">
        <f>SUM(D16:D25)</f>
        <v>6380</v>
      </c>
      <c r="E15" s="120">
        <f>SUM(E16:E25)</f>
        <v>6605</v>
      </c>
      <c r="F15" s="120">
        <f>SUM(F16:F25)</f>
        <v>6925</v>
      </c>
      <c r="G15" s="120">
        <f t="shared" ref="G15:H15" si="4">SUM(G16:G25)</f>
        <v>7211</v>
      </c>
      <c r="H15" s="120">
        <f t="shared" si="4"/>
        <v>7427</v>
      </c>
      <c r="I15" s="120">
        <f t="shared" ref="I15:R15" si="5">SUM(I16:I25)</f>
        <v>7592</v>
      </c>
      <c r="J15" s="120">
        <f t="shared" si="5"/>
        <v>7689</v>
      </c>
      <c r="K15" s="120">
        <f t="shared" si="5"/>
        <v>7787</v>
      </c>
      <c r="L15" s="120">
        <f t="shared" si="5"/>
        <v>7915</v>
      </c>
      <c r="M15" s="120">
        <f t="shared" si="5"/>
        <v>8148</v>
      </c>
      <c r="N15" s="120">
        <f t="shared" si="5"/>
        <v>8255</v>
      </c>
      <c r="O15" s="120">
        <f t="shared" si="5"/>
        <v>8364</v>
      </c>
      <c r="P15" s="120">
        <f t="shared" si="5"/>
        <v>8415</v>
      </c>
      <c r="Q15" s="120">
        <f t="shared" si="5"/>
        <v>8791</v>
      </c>
      <c r="R15" s="120">
        <f t="shared" si="5"/>
        <v>5051</v>
      </c>
      <c r="S15" s="118"/>
    </row>
    <row r="16" spans="1:29">
      <c r="A16" s="167" t="s">
        <v>217</v>
      </c>
      <c r="B16" s="123">
        <v>4293</v>
      </c>
      <c r="C16" s="180">
        <v>4348</v>
      </c>
      <c r="D16" s="180">
        <v>3723</v>
      </c>
      <c r="E16" s="180">
        <v>3877</v>
      </c>
      <c r="F16" s="123">
        <v>4013</v>
      </c>
      <c r="G16" s="123">
        <v>4137</v>
      </c>
      <c r="H16" s="123">
        <v>4260</v>
      </c>
      <c r="I16" s="123">
        <v>4307</v>
      </c>
      <c r="J16" s="123">
        <v>4352</v>
      </c>
      <c r="K16" s="123">
        <v>4334</v>
      </c>
      <c r="L16" s="123">
        <v>4377</v>
      </c>
      <c r="M16" s="123">
        <v>4520</v>
      </c>
      <c r="N16" s="123">
        <v>4556</v>
      </c>
      <c r="O16" s="123">
        <v>4505</v>
      </c>
      <c r="P16" s="123">
        <v>4535</v>
      </c>
      <c r="Q16" s="123">
        <v>4880</v>
      </c>
      <c r="R16" s="123">
        <v>1101</v>
      </c>
      <c r="S16" s="122"/>
      <c r="T16" s="10"/>
      <c r="U16" s="10"/>
      <c r="V16" s="10"/>
      <c r="W16" s="10"/>
      <c r="X16" s="10"/>
      <c r="Y16" s="10"/>
      <c r="Z16" s="10"/>
      <c r="AA16" s="10"/>
      <c r="AB16" s="10"/>
      <c r="AC16" s="10"/>
    </row>
    <row r="17" spans="1:29">
      <c r="A17" s="167" t="s">
        <v>343</v>
      </c>
      <c r="B17" s="123">
        <v>1872</v>
      </c>
      <c r="C17" s="180">
        <v>1785</v>
      </c>
      <c r="D17" s="180">
        <v>1907</v>
      </c>
      <c r="E17" s="180">
        <v>1964</v>
      </c>
      <c r="F17" s="123">
        <v>2134</v>
      </c>
      <c r="G17" s="123">
        <v>2245</v>
      </c>
      <c r="H17" s="123">
        <v>2324</v>
      </c>
      <c r="I17" s="123">
        <v>2409</v>
      </c>
      <c r="J17" s="123">
        <v>2448</v>
      </c>
      <c r="K17" s="123">
        <v>2533</v>
      </c>
      <c r="L17" s="123">
        <v>2591</v>
      </c>
      <c r="M17" s="123">
        <v>2691</v>
      </c>
      <c r="N17" s="123">
        <v>2736</v>
      </c>
      <c r="O17" s="123">
        <v>2836</v>
      </c>
      <c r="P17" s="123">
        <v>2852</v>
      </c>
      <c r="Q17" s="123">
        <v>2879</v>
      </c>
      <c r="R17" s="123">
        <v>2915</v>
      </c>
      <c r="S17" s="122"/>
      <c r="T17" s="10"/>
      <c r="U17" s="10"/>
      <c r="V17" s="10"/>
      <c r="W17" s="10"/>
      <c r="X17" s="10"/>
      <c r="Y17" s="10"/>
      <c r="Z17" s="10"/>
      <c r="AA17" s="10"/>
      <c r="AB17" s="10"/>
      <c r="AC17" s="10"/>
    </row>
    <row r="18" spans="1:29">
      <c r="A18" s="167" t="s">
        <v>208</v>
      </c>
      <c r="B18" s="123">
        <v>404</v>
      </c>
      <c r="C18" s="180">
        <v>381</v>
      </c>
      <c r="D18" s="180">
        <v>395</v>
      </c>
      <c r="E18" s="180">
        <v>391</v>
      </c>
      <c r="F18" s="123">
        <v>394</v>
      </c>
      <c r="G18" s="123">
        <v>422</v>
      </c>
      <c r="H18" s="123">
        <v>429</v>
      </c>
      <c r="I18" s="123">
        <v>449</v>
      </c>
      <c r="J18" s="123">
        <v>448</v>
      </c>
      <c r="K18" s="123">
        <v>456</v>
      </c>
      <c r="L18" s="123">
        <v>470</v>
      </c>
      <c r="M18" s="123">
        <v>477</v>
      </c>
      <c r="N18" s="123">
        <v>498</v>
      </c>
      <c r="O18" s="123">
        <v>523</v>
      </c>
      <c r="P18" s="123">
        <v>534</v>
      </c>
      <c r="Q18" s="123">
        <v>535</v>
      </c>
      <c r="R18" s="123">
        <v>551</v>
      </c>
      <c r="S18" s="122"/>
    </row>
    <row r="19" spans="1:29" ht="21" customHeight="1">
      <c r="A19" s="170" t="s">
        <v>344</v>
      </c>
      <c r="B19" s="123">
        <v>18</v>
      </c>
      <c r="C19" s="180">
        <v>16</v>
      </c>
      <c r="D19" s="180">
        <v>17</v>
      </c>
      <c r="E19" s="180">
        <v>16</v>
      </c>
      <c r="F19" s="123">
        <v>17</v>
      </c>
      <c r="G19" s="123">
        <v>20</v>
      </c>
      <c r="H19" s="123">
        <v>21</v>
      </c>
      <c r="I19" s="123">
        <v>21</v>
      </c>
      <c r="J19" s="123">
        <v>24</v>
      </c>
      <c r="K19" s="123">
        <v>24</v>
      </c>
      <c r="L19" s="123">
        <v>19</v>
      </c>
      <c r="M19" s="123">
        <v>16</v>
      </c>
      <c r="N19" s="123">
        <v>16</v>
      </c>
      <c r="O19" s="123">
        <v>17</v>
      </c>
      <c r="P19" s="123">
        <v>16</v>
      </c>
      <c r="Q19" s="123">
        <v>15</v>
      </c>
      <c r="R19" s="123">
        <v>11</v>
      </c>
      <c r="S19" s="122"/>
    </row>
    <row r="20" spans="1:29">
      <c r="A20" s="167" t="s">
        <v>346</v>
      </c>
      <c r="B20" s="123">
        <v>1</v>
      </c>
      <c r="C20" s="180">
        <v>1</v>
      </c>
      <c r="D20" s="180">
        <v>2</v>
      </c>
      <c r="E20" s="180">
        <v>3</v>
      </c>
      <c r="F20" s="123">
        <v>2</v>
      </c>
      <c r="G20" s="123">
        <v>3</v>
      </c>
      <c r="H20" s="123">
        <v>5</v>
      </c>
      <c r="I20" s="123">
        <v>4</v>
      </c>
      <c r="J20" s="123">
        <v>5</v>
      </c>
      <c r="K20" s="123">
        <v>3</v>
      </c>
      <c r="L20" s="123">
        <v>2</v>
      </c>
      <c r="M20" s="123">
        <v>2</v>
      </c>
      <c r="N20" s="123">
        <v>3</v>
      </c>
      <c r="O20" s="123">
        <v>4</v>
      </c>
      <c r="P20" s="123">
        <v>6</v>
      </c>
      <c r="Q20" s="123">
        <v>7</v>
      </c>
      <c r="R20" s="123">
        <v>5</v>
      </c>
      <c r="S20" s="122"/>
    </row>
    <row r="21" spans="1:29" ht="21" customHeight="1">
      <c r="A21" s="170" t="s">
        <v>347</v>
      </c>
      <c r="B21" s="123">
        <v>46</v>
      </c>
      <c r="C21" s="180">
        <v>46</v>
      </c>
      <c r="D21" s="180">
        <v>53</v>
      </c>
      <c r="E21" s="180">
        <v>52</v>
      </c>
      <c r="F21" s="123">
        <v>64</v>
      </c>
      <c r="G21" s="123">
        <v>62</v>
      </c>
      <c r="H21" s="123">
        <v>56</v>
      </c>
      <c r="I21" s="123">
        <v>57</v>
      </c>
      <c r="J21" s="123">
        <v>51</v>
      </c>
      <c r="K21" s="123">
        <v>53</v>
      </c>
      <c r="L21" s="123">
        <v>54</v>
      </c>
      <c r="M21" s="123">
        <v>48</v>
      </c>
      <c r="N21" s="123">
        <v>46</v>
      </c>
      <c r="O21" s="123">
        <v>48</v>
      </c>
      <c r="P21" s="123">
        <v>48</v>
      </c>
      <c r="Q21" s="123">
        <v>46</v>
      </c>
      <c r="R21" s="123">
        <v>41</v>
      </c>
      <c r="S21" s="122"/>
      <c r="T21" s="10"/>
      <c r="U21" s="10"/>
      <c r="V21" s="10"/>
      <c r="W21" s="10"/>
      <c r="X21" s="10"/>
      <c r="Y21" s="10"/>
      <c r="Z21" s="10"/>
      <c r="AA21" s="10"/>
      <c r="AB21" s="10"/>
      <c r="AC21" s="10"/>
    </row>
    <row r="22" spans="1:29" ht="21" customHeight="1">
      <c r="A22" s="170" t="s">
        <v>345</v>
      </c>
      <c r="B22" s="123">
        <v>257</v>
      </c>
      <c r="C22" s="180">
        <v>250</v>
      </c>
      <c r="D22" s="180">
        <v>259</v>
      </c>
      <c r="E22" s="180">
        <v>279</v>
      </c>
      <c r="F22" s="123">
        <v>281</v>
      </c>
      <c r="G22" s="123">
        <v>298</v>
      </c>
      <c r="H22" s="123">
        <v>309</v>
      </c>
      <c r="I22" s="123">
        <v>325</v>
      </c>
      <c r="J22" s="123">
        <v>336</v>
      </c>
      <c r="K22" s="123">
        <v>356</v>
      </c>
      <c r="L22" s="123">
        <v>372</v>
      </c>
      <c r="M22" s="123">
        <v>386</v>
      </c>
      <c r="N22" s="123">
        <v>391</v>
      </c>
      <c r="O22" s="123">
        <v>420</v>
      </c>
      <c r="P22" s="123">
        <v>409</v>
      </c>
      <c r="Q22" s="123">
        <v>418</v>
      </c>
      <c r="R22" s="123">
        <v>416</v>
      </c>
      <c r="S22" s="122"/>
      <c r="T22" s="10"/>
      <c r="U22" s="10"/>
      <c r="V22" s="10"/>
      <c r="W22" s="10"/>
      <c r="X22" s="10"/>
      <c r="Y22" s="10"/>
      <c r="Z22" s="10"/>
      <c r="AA22" s="10"/>
      <c r="AB22" s="10"/>
      <c r="AC22" s="10"/>
    </row>
    <row r="23" spans="1:29" ht="21" customHeight="1">
      <c r="A23" s="170" t="s">
        <v>339</v>
      </c>
      <c r="B23" s="123">
        <v>7</v>
      </c>
      <c r="C23" s="180">
        <v>5</v>
      </c>
      <c r="D23" s="180">
        <v>8</v>
      </c>
      <c r="E23" s="180">
        <v>7</v>
      </c>
      <c r="F23" s="123">
        <v>7</v>
      </c>
      <c r="G23" s="123">
        <v>8</v>
      </c>
      <c r="H23" s="123">
        <v>7</v>
      </c>
      <c r="I23" s="123">
        <v>6</v>
      </c>
      <c r="J23" s="123">
        <v>6</v>
      </c>
      <c r="K23" s="123">
        <v>6</v>
      </c>
      <c r="L23" s="123">
        <v>7</v>
      </c>
      <c r="M23" s="123">
        <v>5</v>
      </c>
      <c r="N23" s="123">
        <v>6</v>
      </c>
      <c r="O23" s="123">
        <v>6</v>
      </c>
      <c r="P23" s="123">
        <v>8</v>
      </c>
      <c r="Q23" s="123">
        <v>4</v>
      </c>
      <c r="R23" s="123">
        <v>4</v>
      </c>
      <c r="S23" s="122"/>
      <c r="T23" s="10"/>
      <c r="U23" s="10"/>
      <c r="V23" s="10"/>
      <c r="W23" s="10"/>
      <c r="X23" s="10"/>
      <c r="Y23" s="10"/>
      <c r="Z23" s="10"/>
      <c r="AA23" s="10"/>
      <c r="AB23" s="10"/>
      <c r="AC23" s="10"/>
    </row>
    <row r="24" spans="1:29" ht="21" customHeight="1">
      <c r="A24" s="170" t="s">
        <v>338</v>
      </c>
      <c r="B24" s="123">
        <v>18</v>
      </c>
      <c r="C24" s="180">
        <v>17</v>
      </c>
      <c r="D24" s="180">
        <v>16</v>
      </c>
      <c r="E24" s="180">
        <v>16</v>
      </c>
      <c r="F24" s="123">
        <v>13</v>
      </c>
      <c r="G24" s="123">
        <v>16</v>
      </c>
      <c r="H24" s="123">
        <v>16</v>
      </c>
      <c r="I24" s="123">
        <v>14</v>
      </c>
      <c r="J24" s="123">
        <v>19</v>
      </c>
      <c r="K24" s="123">
        <v>22</v>
      </c>
      <c r="L24" s="123">
        <v>23</v>
      </c>
      <c r="M24" s="123">
        <v>3</v>
      </c>
      <c r="N24" s="123">
        <v>3</v>
      </c>
      <c r="O24" s="123">
        <v>5</v>
      </c>
      <c r="P24" s="123">
        <v>7</v>
      </c>
      <c r="Q24" s="123">
        <v>7</v>
      </c>
      <c r="R24" s="123">
        <v>7</v>
      </c>
      <c r="S24" s="122"/>
      <c r="T24" s="10"/>
      <c r="U24" s="10"/>
      <c r="V24" s="10"/>
      <c r="W24" s="10"/>
      <c r="X24" s="10"/>
      <c r="Y24" s="10"/>
      <c r="Z24" s="10"/>
      <c r="AA24" s="10"/>
      <c r="AB24" s="10"/>
      <c r="AC24" s="10"/>
    </row>
    <row r="25" spans="1:29">
      <c r="A25" s="167" t="s">
        <v>337</v>
      </c>
      <c r="B25" s="123">
        <v>0</v>
      </c>
      <c r="C25" s="180">
        <v>0</v>
      </c>
      <c r="D25" s="180">
        <v>0</v>
      </c>
      <c r="E25" s="180">
        <v>0</v>
      </c>
      <c r="F25" s="123">
        <v>0</v>
      </c>
      <c r="G25" s="123">
        <v>0</v>
      </c>
      <c r="H25" s="123">
        <v>0</v>
      </c>
      <c r="I25" s="123">
        <v>0</v>
      </c>
      <c r="J25" s="123">
        <v>0</v>
      </c>
      <c r="K25" s="123">
        <v>0</v>
      </c>
      <c r="L25" s="123">
        <v>0</v>
      </c>
      <c r="M25" s="123">
        <v>0</v>
      </c>
      <c r="N25" s="123">
        <v>0</v>
      </c>
      <c r="O25" s="123">
        <v>0</v>
      </c>
      <c r="P25" s="123">
        <v>0</v>
      </c>
      <c r="Q25" s="123">
        <v>0</v>
      </c>
      <c r="R25" s="123">
        <v>0</v>
      </c>
      <c r="S25" s="122"/>
      <c r="T25" s="10"/>
      <c r="U25" s="10"/>
      <c r="V25" s="10"/>
      <c r="W25" s="10"/>
      <c r="X25" s="10"/>
      <c r="Y25" s="10"/>
      <c r="Z25" s="10"/>
      <c r="AA25" s="10"/>
      <c r="AB25" s="10"/>
      <c r="AC25" s="10"/>
    </row>
    <row r="26" spans="1:29" s="21" customFormat="1">
      <c r="A26" s="107" t="s">
        <v>137</v>
      </c>
      <c r="B26" s="119">
        <v>3580</v>
      </c>
      <c r="C26" s="119">
        <v>3502</v>
      </c>
      <c r="D26" s="119">
        <v>2023</v>
      </c>
      <c r="E26" s="119">
        <v>2027</v>
      </c>
      <c r="F26" s="119">
        <v>2059</v>
      </c>
      <c r="G26" s="119">
        <v>2106</v>
      </c>
      <c r="H26" s="119">
        <v>2149</v>
      </c>
      <c r="I26" s="119">
        <v>2134</v>
      </c>
      <c r="J26" s="119">
        <v>2072</v>
      </c>
      <c r="K26" s="119">
        <v>1948</v>
      </c>
      <c r="L26" s="119">
        <v>1946</v>
      </c>
      <c r="M26" s="119">
        <v>1987</v>
      </c>
      <c r="N26" s="119">
        <v>1879</v>
      </c>
      <c r="O26" s="119">
        <v>1746</v>
      </c>
      <c r="P26" s="119">
        <v>1631</v>
      </c>
      <c r="Q26" s="119">
        <v>1781</v>
      </c>
      <c r="R26" s="135" t="s">
        <v>51</v>
      </c>
      <c r="S26" s="134"/>
    </row>
    <row r="27" spans="1:29" s="21" customFormat="1">
      <c r="A27" s="114"/>
      <c r="B27" s="114"/>
      <c r="C27" s="114"/>
      <c r="D27" s="114"/>
      <c r="E27" s="114"/>
      <c r="F27" s="114"/>
      <c r="G27" s="114"/>
      <c r="H27" s="114"/>
      <c r="I27" s="114"/>
      <c r="J27" s="114"/>
      <c r="K27" s="114"/>
      <c r="L27" s="117"/>
      <c r="M27" s="117"/>
      <c r="N27" s="117"/>
      <c r="O27" s="117"/>
      <c r="P27" s="117"/>
      <c r="Q27" s="117"/>
      <c r="R27" s="133"/>
      <c r="S27" s="133"/>
    </row>
    <row r="28" spans="1:29" ht="11.25" customHeight="1">
      <c r="A28" s="12" t="s">
        <v>71</v>
      </c>
      <c r="B28" s="12"/>
      <c r="C28" s="12"/>
      <c r="D28" s="12"/>
      <c r="E28" s="12"/>
      <c r="F28" s="12"/>
      <c r="G28" s="12"/>
      <c r="H28" s="12"/>
      <c r="I28" s="12"/>
      <c r="J28" s="12"/>
      <c r="K28" s="12"/>
      <c r="L28" s="132"/>
      <c r="M28" s="132"/>
      <c r="N28" s="131"/>
      <c r="O28" s="131"/>
      <c r="P28" s="131"/>
      <c r="Q28" s="131"/>
      <c r="R28" s="130"/>
      <c r="S28" s="10"/>
      <c r="T28" s="10"/>
      <c r="U28" s="10"/>
      <c r="V28" s="10"/>
      <c r="W28" s="10"/>
      <c r="X28" s="10"/>
      <c r="Y28" s="10"/>
      <c r="Z28" s="10"/>
      <c r="AA28" s="10"/>
      <c r="AB28" s="10"/>
    </row>
    <row r="29" spans="1:29" s="3" customFormat="1" ht="11.25" customHeight="1">
      <c r="A29" s="6" t="s">
        <v>152</v>
      </c>
      <c r="B29" s="6"/>
      <c r="C29" s="6"/>
      <c r="D29" s="6"/>
      <c r="E29" s="6"/>
      <c r="F29" s="6"/>
      <c r="G29" s="6"/>
      <c r="H29" s="6"/>
      <c r="I29" s="6"/>
      <c r="J29" s="6"/>
      <c r="K29" s="6"/>
      <c r="L29" s="5"/>
      <c r="M29" s="13"/>
      <c r="O29" s="13"/>
    </row>
    <row r="30" spans="1:29" s="3" customFormat="1" ht="11.25" customHeight="1">
      <c r="A30" s="6" t="s">
        <v>50</v>
      </c>
      <c r="B30" s="6"/>
      <c r="C30" s="6"/>
      <c r="D30" s="6"/>
      <c r="E30" s="6"/>
      <c r="F30" s="6"/>
      <c r="G30" s="6"/>
      <c r="H30" s="6"/>
      <c r="I30" s="6"/>
      <c r="J30" s="6"/>
      <c r="K30" s="6"/>
      <c r="L30" s="5"/>
      <c r="M30" s="13"/>
      <c r="O30" s="13"/>
    </row>
    <row r="31" spans="1:29">
      <c r="A31" s="6"/>
      <c r="B31" s="6"/>
      <c r="C31" s="6"/>
      <c r="D31" s="6"/>
      <c r="E31" s="6"/>
      <c r="F31" s="6"/>
      <c r="G31" s="6"/>
      <c r="H31" s="6"/>
      <c r="I31" s="6"/>
      <c r="J31" s="6"/>
      <c r="Q31" s="10"/>
      <c r="R31" s="10"/>
      <c r="S31" s="10"/>
      <c r="T31" s="10"/>
      <c r="U31" s="10"/>
      <c r="V31" s="10"/>
      <c r="W31" s="10"/>
      <c r="X31" s="10"/>
      <c r="Y31" s="10"/>
      <c r="Z31" s="10"/>
      <c r="AA31" s="10"/>
      <c r="AB31" s="10"/>
    </row>
    <row r="32" spans="1:29">
      <c r="Q32" s="10"/>
      <c r="R32" s="10"/>
      <c r="S32" s="10"/>
      <c r="T32" s="10"/>
      <c r="U32" s="10"/>
      <c r="V32" s="10"/>
      <c r="W32" s="10"/>
      <c r="X32" s="10"/>
      <c r="Y32" s="10"/>
      <c r="Z32" s="10"/>
      <c r="AA32" s="10"/>
      <c r="AB32" s="10"/>
    </row>
    <row r="33" spans="17:28">
      <c r="Q33" s="10"/>
      <c r="R33" s="10"/>
      <c r="S33" s="10"/>
      <c r="T33" s="10"/>
      <c r="U33" s="10"/>
      <c r="V33" s="10"/>
      <c r="W33" s="10"/>
      <c r="X33" s="10"/>
      <c r="Y33" s="10"/>
      <c r="Z33" s="10"/>
      <c r="AA33" s="10"/>
      <c r="AB33" s="10"/>
    </row>
    <row r="34" spans="17:28">
      <c r="Q34" s="10"/>
      <c r="R34" s="10"/>
      <c r="S34" s="10"/>
      <c r="T34" s="10"/>
      <c r="U34" s="10"/>
      <c r="V34" s="10"/>
      <c r="W34" s="10"/>
      <c r="X34" s="10"/>
      <c r="Y34" s="10"/>
      <c r="Z34" s="10"/>
      <c r="AA34" s="10"/>
      <c r="AB34" s="10"/>
    </row>
    <row r="35" spans="17:28">
      <c r="Q35" s="10"/>
      <c r="R35" s="10"/>
      <c r="S35" s="10"/>
      <c r="T35" s="10"/>
      <c r="U35" s="10"/>
      <c r="V35" s="10"/>
      <c r="W35" s="10"/>
      <c r="X35" s="10"/>
      <c r="Y35" s="10"/>
      <c r="Z35" s="10"/>
      <c r="AA35" s="10"/>
      <c r="AB35" s="10"/>
    </row>
    <row r="36" spans="17:28">
      <c r="Q36" s="10"/>
      <c r="R36" s="10"/>
      <c r="S36" s="10"/>
      <c r="T36" s="10"/>
      <c r="U36" s="10"/>
      <c r="V36" s="10"/>
      <c r="W36" s="10"/>
      <c r="X36" s="10"/>
      <c r="Y36" s="10"/>
      <c r="Z36" s="10"/>
      <c r="AA36" s="10"/>
      <c r="AB36" s="10"/>
    </row>
    <row r="37" spans="17:28">
      <c r="Q37" s="10"/>
      <c r="R37" s="10"/>
      <c r="S37" s="10"/>
      <c r="T37" s="10"/>
      <c r="U37" s="10"/>
      <c r="V37" s="10"/>
      <c r="W37" s="10"/>
      <c r="X37" s="10"/>
      <c r="Y37" s="10"/>
      <c r="Z37" s="10"/>
      <c r="AA37" s="10"/>
      <c r="AB37" s="10"/>
    </row>
    <row r="38" spans="17:28">
      <c r="Q38" s="10"/>
      <c r="R38" s="10"/>
      <c r="S38" s="10"/>
      <c r="T38" s="10"/>
      <c r="U38" s="10"/>
      <c r="V38" s="10"/>
      <c r="W38" s="10"/>
      <c r="X38" s="10"/>
      <c r="Y38" s="10"/>
      <c r="Z38" s="10"/>
      <c r="AA38" s="10"/>
      <c r="AB38" s="10"/>
    </row>
    <row r="39" spans="17:28">
      <c r="Q39" s="10"/>
      <c r="R39" s="10"/>
      <c r="S39" s="10"/>
      <c r="T39" s="10"/>
      <c r="U39" s="10"/>
      <c r="V39" s="10"/>
      <c r="W39" s="10"/>
      <c r="X39" s="10"/>
      <c r="Y39" s="10"/>
      <c r="Z39" s="10"/>
      <c r="AA39" s="10"/>
      <c r="AB39" s="10"/>
    </row>
    <row r="40" spans="17:28">
      <c r="Q40" s="10"/>
      <c r="R40" s="10"/>
      <c r="S40" s="10"/>
      <c r="T40" s="10"/>
      <c r="U40" s="10"/>
      <c r="V40" s="10"/>
      <c r="W40" s="10"/>
      <c r="X40" s="10"/>
      <c r="Y40" s="10"/>
      <c r="Z40" s="10"/>
      <c r="AA40" s="10"/>
      <c r="AB40" s="10"/>
    </row>
    <row r="41" spans="17:28">
      <c r="Q41" s="10"/>
      <c r="R41" s="10"/>
      <c r="S41" s="10"/>
      <c r="T41" s="10"/>
      <c r="U41" s="10"/>
      <c r="V41" s="10"/>
      <c r="W41" s="10"/>
      <c r="X41" s="10"/>
      <c r="Y41" s="10"/>
      <c r="Z41" s="10"/>
      <c r="AA41" s="10"/>
      <c r="AB41" s="10"/>
    </row>
    <row r="42" spans="17:28">
      <c r="Q42" s="10"/>
      <c r="R42" s="10"/>
      <c r="S42" s="10"/>
      <c r="T42" s="10"/>
      <c r="U42" s="10"/>
      <c r="V42" s="10"/>
      <c r="W42" s="10"/>
      <c r="X42" s="10"/>
      <c r="Y42" s="10"/>
      <c r="Z42" s="10"/>
      <c r="AA42" s="10"/>
      <c r="AB42" s="10"/>
    </row>
    <row r="43" spans="17:28">
      <c r="Q43" s="10"/>
      <c r="R43" s="10"/>
      <c r="S43" s="10"/>
      <c r="T43" s="10"/>
      <c r="U43" s="10"/>
      <c r="V43" s="10"/>
      <c r="W43" s="10"/>
      <c r="X43" s="10"/>
      <c r="Y43" s="10"/>
      <c r="Z43" s="10"/>
      <c r="AA43" s="10"/>
      <c r="AB43" s="10"/>
    </row>
    <row r="44" spans="17:28">
      <c r="Q44" s="10"/>
      <c r="R44" s="10"/>
      <c r="S44" s="10"/>
      <c r="T44" s="10"/>
      <c r="U44" s="10"/>
      <c r="V44" s="10"/>
      <c r="W44" s="10"/>
      <c r="X44" s="10"/>
      <c r="Y44" s="10"/>
      <c r="Z44" s="10"/>
      <c r="AA44" s="10"/>
      <c r="AB44" s="10"/>
    </row>
    <row r="46" spans="17:28">
      <c r="Q46" s="10"/>
    </row>
    <row r="47" spans="17:28">
      <c r="Q47" s="10"/>
      <c r="R47" s="10"/>
      <c r="S47" s="10"/>
      <c r="T47" s="10"/>
      <c r="U47" s="10"/>
      <c r="V47" s="10"/>
      <c r="W47" s="10"/>
      <c r="X47" s="10"/>
      <c r="Y47" s="10"/>
      <c r="Z47" s="10"/>
      <c r="AA47" s="10"/>
      <c r="AB47" s="10"/>
    </row>
    <row r="48" spans="17:28">
      <c r="Q48" s="10"/>
      <c r="R48" s="10"/>
      <c r="S48" s="10"/>
      <c r="T48" s="10"/>
      <c r="U48" s="10"/>
      <c r="V48" s="10"/>
      <c r="W48" s="10"/>
      <c r="X48" s="10"/>
      <c r="Y48" s="10"/>
      <c r="Z48" s="10"/>
      <c r="AA48" s="10"/>
      <c r="AB48" s="10"/>
    </row>
    <row r="49" spans="17:28">
      <c r="Q49" s="10"/>
      <c r="R49" s="10"/>
      <c r="S49" s="10"/>
      <c r="T49" s="10"/>
      <c r="U49" s="10"/>
      <c r="V49" s="10"/>
      <c r="W49" s="10"/>
      <c r="X49" s="10"/>
      <c r="Y49" s="10"/>
      <c r="Z49" s="10"/>
      <c r="AA49" s="10"/>
      <c r="AB49" s="10"/>
    </row>
  </sheetData>
  <pageMargins left="0.45" right="0" top="1" bottom="1" header="0.5" footer="0.5"/>
  <pageSetup firstPageNumber="13" orientation="portrait" useFirstPageNumber="1" horizontalDpi="4294967292" verticalDpi="300" r:id="rId1"/>
  <headerFooter alignWithMargins="0">
    <oddFooter>&amp;C&amp;P of 31</oddFooter>
  </headerFooter>
  <ignoredErrors>
    <ignoredError sqref="J15:L15 D16:J16 B15:I1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41</vt:i4>
      </vt:variant>
    </vt:vector>
  </HeadingPairs>
  <TitlesOfParts>
    <vt:vector size="66" baseType="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12a</vt:lpstr>
      <vt:lpstr>Table 13</vt:lpstr>
      <vt:lpstr>Table 13a</vt:lpstr>
      <vt:lpstr>Table 14</vt:lpstr>
      <vt:lpstr>Table 15</vt:lpstr>
      <vt:lpstr>Table 16</vt:lpstr>
      <vt:lpstr>Table 17</vt:lpstr>
      <vt:lpstr>Table 18</vt:lpstr>
      <vt:lpstr>Table 19</vt:lpstr>
      <vt:lpstr>Table 20</vt:lpstr>
      <vt:lpstr>Table 21</vt:lpstr>
      <vt:lpstr>Table 22</vt:lpstr>
      <vt:lpstr>'Table 5'!\S</vt:lpstr>
      <vt:lpstr>'Table 9'!\S</vt:lpstr>
      <vt:lpstr>ESTIMATED_ACTIVE_WOMEN_AIRMEN_CERTIFICATES_HELD</vt:lpstr>
      <vt:lpstr>ForTable4</vt:lpstr>
      <vt:lpstr>NOTES!Print_Area</vt:lpstr>
      <vt:lpstr>'Table 1'!Print_Area</vt:lpstr>
      <vt:lpstr>'Table 10'!Print_Area</vt:lpstr>
      <vt:lpstr>'Table 11'!Print_Area</vt:lpstr>
      <vt:lpstr>'Table 12'!Print_Area</vt:lpstr>
      <vt:lpstr>'Table 12a'!Print_Area</vt:lpstr>
      <vt:lpstr>'Table 13'!Print_Area</vt:lpstr>
      <vt:lpstr>'Table 13a'!Print_Area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3'!Print_Area</vt:lpstr>
      <vt:lpstr>'Table 4'!Print_Area</vt:lpstr>
      <vt:lpstr>'Table 5'!Print_Area</vt:lpstr>
      <vt:lpstr>'Table 6'!Print_Area</vt:lpstr>
      <vt:lpstr>'Table 7'!Print_Area</vt:lpstr>
      <vt:lpstr>'Table 8'!Print_Area</vt:lpstr>
      <vt:lpstr>'Table 9'!Print_Area</vt:lpstr>
      <vt:lpstr>'Table 10'!Print_Titles</vt:lpstr>
      <vt:lpstr>'Table 14'!Print_Titles</vt:lpstr>
      <vt:lpstr>'Table 15'!Print_Titles</vt:lpstr>
      <vt:lpstr>'Table 3'!Print_Titles</vt:lpstr>
      <vt:lpstr>'Table 4'!Print_Titles</vt:lpstr>
      <vt:lpstr>'Table 5'!Print_Titles</vt:lpstr>
      <vt:lpstr>'Table 6'!Print_Titles</vt:lpstr>
      <vt:lpstr>'Table 7'!Print_Titles</vt:lpstr>
      <vt:lpstr>'Table 9'!Print_Titles</vt:lpstr>
      <vt:lpstr>SPACE</vt:lpstr>
      <vt:lpstr>TABLE_2</vt:lpstr>
      <vt:lpstr>Table4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1 - ESTIMATED ACTIVE AIRMEN CERTIFICATES HELD, DECEMBER 31, 2001 – 2010</dc:title>
  <dc:creator>H. Anna Barlett | 202-267-4070 | Anna.Barlett@faa.gov</dc:creator>
  <cp:lastModifiedBy>Barlett, Anna (FAA)</cp:lastModifiedBy>
  <cp:lastPrinted>2018-02-16T16:49:04Z</cp:lastPrinted>
  <dcterms:created xsi:type="dcterms:W3CDTF">2011-04-13T17:06:47Z</dcterms:created>
  <dcterms:modified xsi:type="dcterms:W3CDTF">2018-02-16T16:49:11Z</dcterms:modified>
</cp:coreProperties>
</file>