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8800" windowHeight="16440"/>
  </bookViews>
  <sheets>
    <sheet name="chisquared" sheetId="1" r:id="rId1"/>
    <sheet name="phi_cramersv" sheetId="8" r:id="rId2"/>
    <sheet name="Beattie_descStats" sheetId="4" r:id="rId3"/>
    <sheet name="oldBailey_descStats" sheetId="5" r:id="rId4"/>
    <sheet name="Notes" sheetId="6" r:id="rId5"/>
  </sheets>
  <calcPr calcId="145621"/>
</workbook>
</file>

<file path=xl/calcChain.xml><?xml version="1.0" encoding="utf-8"?>
<calcChain xmlns="http://schemas.openxmlformats.org/spreadsheetml/2006/main">
  <c r="L124" i="1" l="1"/>
  <c r="A124" i="1"/>
  <c r="L123" i="1"/>
  <c r="A123" i="1"/>
  <c r="L122" i="1"/>
  <c r="A122" i="1"/>
  <c r="L121" i="1"/>
  <c r="A121" i="1"/>
  <c r="N117" i="1"/>
  <c r="M117" i="1"/>
  <c r="C117" i="1"/>
  <c r="B117" i="1"/>
  <c r="Q116" i="1"/>
  <c r="O116" i="1"/>
  <c r="F116" i="1"/>
  <c r="D116" i="1"/>
  <c r="Q115" i="1"/>
  <c r="O115" i="1"/>
  <c r="F115" i="1"/>
  <c r="D115" i="1"/>
  <c r="S114" i="1"/>
  <c r="R114" i="1"/>
  <c r="H114" i="1"/>
  <c r="G114" i="1"/>
  <c r="R7" i="8"/>
  <c r="G7" i="8"/>
  <c r="B8" i="8"/>
  <c r="B7" i="8"/>
  <c r="E7" i="8"/>
  <c r="E8" i="8" s="1"/>
  <c r="E9" i="8" s="1"/>
  <c r="L6" i="8"/>
  <c r="A6" i="8"/>
  <c r="B14" i="8"/>
  <c r="B13" i="8"/>
  <c r="L12" i="8"/>
  <c r="A12" i="8"/>
  <c r="R13" i="8"/>
  <c r="G13" i="8"/>
  <c r="D117" i="1" l="1"/>
  <c r="G116" i="1" s="1"/>
  <c r="H116" i="1"/>
  <c r="B124" i="1" s="1"/>
  <c r="C124" i="1" s="1"/>
  <c r="D124" i="1" s="1"/>
  <c r="E124" i="1" s="1"/>
  <c r="O117" i="1"/>
  <c r="S96" i="1"/>
  <c r="H96" i="1"/>
  <c r="L106" i="1"/>
  <c r="A106" i="1"/>
  <c r="A105" i="1"/>
  <c r="L104" i="1"/>
  <c r="A104" i="1"/>
  <c r="A103" i="1"/>
  <c r="N99" i="1"/>
  <c r="C99" i="1"/>
  <c r="B99" i="1"/>
  <c r="O98" i="1"/>
  <c r="Q98" i="1"/>
  <c r="D98" i="1"/>
  <c r="F98" i="1"/>
  <c r="Q97" i="1"/>
  <c r="L105" i="1"/>
  <c r="M99" i="1"/>
  <c r="F97" i="1"/>
  <c r="D97" i="1"/>
  <c r="R96" i="1"/>
  <c r="G96" i="1"/>
  <c r="G115" i="1" l="1"/>
  <c r="H115" i="1"/>
  <c r="S115" i="1"/>
  <c r="R115" i="1"/>
  <c r="S116" i="1"/>
  <c r="M124" i="1" s="1"/>
  <c r="N124" i="1" s="1"/>
  <c r="O124" i="1" s="1"/>
  <c r="P124" i="1" s="1"/>
  <c r="G117" i="1"/>
  <c r="B121" i="1"/>
  <c r="C121" i="1" s="1"/>
  <c r="D121" i="1" s="1"/>
  <c r="E121" i="1" s="1"/>
  <c r="I115" i="1"/>
  <c r="H117" i="1"/>
  <c r="B123" i="1"/>
  <c r="C123" i="1" s="1"/>
  <c r="D123" i="1" s="1"/>
  <c r="E123" i="1" s="1"/>
  <c r="R116" i="1"/>
  <c r="B122" i="1"/>
  <c r="C122" i="1" s="1"/>
  <c r="D122" i="1" s="1"/>
  <c r="E122" i="1" s="1"/>
  <c r="I116" i="1"/>
  <c r="D99" i="1"/>
  <c r="G97" i="1" s="1"/>
  <c r="L103" i="1"/>
  <c r="O97" i="1"/>
  <c r="A88" i="1"/>
  <c r="A87" i="1"/>
  <c r="A86" i="1"/>
  <c r="A85" i="1"/>
  <c r="L86" i="1"/>
  <c r="L88" i="1"/>
  <c r="L80" i="1"/>
  <c r="Q80" i="1" s="1"/>
  <c r="A80" i="1"/>
  <c r="F80" i="1" s="1"/>
  <c r="Q79" i="1"/>
  <c r="F79" i="1"/>
  <c r="R78" i="1"/>
  <c r="S78" i="1"/>
  <c r="G78" i="1"/>
  <c r="H78" i="1"/>
  <c r="E126" i="1" l="1"/>
  <c r="B128" i="1" s="1"/>
  <c r="I117" i="1"/>
  <c r="M122" i="1"/>
  <c r="N122" i="1" s="1"/>
  <c r="O122" i="1" s="1"/>
  <c r="P122" i="1" s="1"/>
  <c r="T116" i="1"/>
  <c r="T115" i="1"/>
  <c r="R117" i="1"/>
  <c r="M121" i="1"/>
  <c r="N121" i="1" s="1"/>
  <c r="O121" i="1" s="1"/>
  <c r="P121" i="1" s="1"/>
  <c r="S117" i="1"/>
  <c r="M123" i="1"/>
  <c r="N123" i="1" s="1"/>
  <c r="O123" i="1" s="1"/>
  <c r="P123" i="1" s="1"/>
  <c r="H98" i="1"/>
  <c r="B106" i="1" s="1"/>
  <c r="C106" i="1" s="1"/>
  <c r="D106" i="1" s="1"/>
  <c r="E106" i="1" s="1"/>
  <c r="G98" i="1"/>
  <c r="I98" i="1" s="1"/>
  <c r="H97" i="1"/>
  <c r="H99" i="1" s="1"/>
  <c r="G99" i="1"/>
  <c r="B103" i="1"/>
  <c r="C103" i="1" s="1"/>
  <c r="D103" i="1" s="1"/>
  <c r="E103" i="1" s="1"/>
  <c r="I97" i="1"/>
  <c r="B105" i="1"/>
  <c r="C105" i="1" s="1"/>
  <c r="D105" i="1" s="1"/>
  <c r="E105" i="1" s="1"/>
  <c r="O99" i="1"/>
  <c r="D80" i="1"/>
  <c r="B81" i="1"/>
  <c r="M81" i="1"/>
  <c r="N81" i="1"/>
  <c r="C81" i="1"/>
  <c r="D79" i="1"/>
  <c r="L85" i="1"/>
  <c r="O80" i="1"/>
  <c r="L87" i="1"/>
  <c r="O79" i="1"/>
  <c r="BQ14" i="1"/>
  <c r="BT5" i="1"/>
  <c r="BQ12" i="1"/>
  <c r="BQ11" i="1"/>
  <c r="BR7" i="1"/>
  <c r="BQ6" i="1"/>
  <c r="BV6" i="1" s="1"/>
  <c r="BV5" i="1"/>
  <c r="BW4" i="1"/>
  <c r="BS4" i="1"/>
  <c r="BX4" i="1" s="1"/>
  <c r="BE6" i="1"/>
  <c r="BB13" i="1"/>
  <c r="BB12" i="1"/>
  <c r="BB11" i="1"/>
  <c r="BC7" i="1"/>
  <c r="BG6" i="1"/>
  <c r="BB6" i="1"/>
  <c r="BG5" i="1"/>
  <c r="BH4" i="1"/>
  <c r="BD4" i="1"/>
  <c r="BI4" i="1" s="1"/>
  <c r="AP6" i="1"/>
  <c r="AM13" i="1"/>
  <c r="AM12" i="1"/>
  <c r="AM11" i="1"/>
  <c r="AN7" i="1"/>
  <c r="AM6" i="1"/>
  <c r="AR6" i="1" s="1"/>
  <c r="AR5" i="1"/>
  <c r="AS4" i="1"/>
  <c r="AO4" i="1"/>
  <c r="AT4" i="1" s="1"/>
  <c r="W14" i="1"/>
  <c r="X7" i="1"/>
  <c r="W12" i="1"/>
  <c r="W6" i="1"/>
  <c r="AB6" i="1" s="1"/>
  <c r="AB5" i="1"/>
  <c r="AC4" i="1"/>
  <c r="Y4" i="1"/>
  <c r="AD4" i="1" s="1"/>
  <c r="P126" i="1" l="1"/>
  <c r="M128" i="1" s="1"/>
  <c r="T117" i="1"/>
  <c r="BQ13" i="1"/>
  <c r="BS7" i="1"/>
  <c r="BD7" i="1"/>
  <c r="BT6" i="1"/>
  <c r="BE5" i="1"/>
  <c r="E13" i="8"/>
  <c r="B104" i="1"/>
  <c r="C104" i="1" s="1"/>
  <c r="D104" i="1" s="1"/>
  <c r="E104" i="1" s="1"/>
  <c r="I99" i="1"/>
  <c r="R98" i="1"/>
  <c r="S98" i="1"/>
  <c r="M106" i="1" s="1"/>
  <c r="N106" i="1" s="1"/>
  <c r="O106" i="1" s="1"/>
  <c r="P106" i="1" s="1"/>
  <c r="R97" i="1"/>
  <c r="S97" i="1"/>
  <c r="E108" i="1"/>
  <c r="B110" i="1" s="1"/>
  <c r="D81" i="1"/>
  <c r="H79" i="1" s="1"/>
  <c r="B87" i="1" s="1"/>
  <c r="C87" i="1" s="1"/>
  <c r="D87" i="1" s="1"/>
  <c r="E87" i="1" s="1"/>
  <c r="O81" i="1"/>
  <c r="BT7" i="1"/>
  <c r="BW6" i="1" s="1"/>
  <c r="BB14" i="1"/>
  <c r="BE7" i="1"/>
  <c r="BH6" i="1" s="1"/>
  <c r="Y7" i="1"/>
  <c r="W13" i="1"/>
  <c r="Z5" i="1"/>
  <c r="AP5" i="1"/>
  <c r="AO7" i="1"/>
  <c r="AM14" i="1"/>
  <c r="W11" i="1"/>
  <c r="Z6" i="1"/>
  <c r="A70" i="1"/>
  <c r="L68" i="1"/>
  <c r="A68" i="1"/>
  <c r="A67" i="1"/>
  <c r="B63" i="1"/>
  <c r="L70" i="1"/>
  <c r="L62" i="1"/>
  <c r="Q62" i="1" s="1"/>
  <c r="D62" i="1"/>
  <c r="A62" i="1"/>
  <c r="F62" i="1" s="1"/>
  <c r="Q61" i="1"/>
  <c r="N63" i="1"/>
  <c r="M63" i="1"/>
  <c r="F61" i="1"/>
  <c r="C61" i="1"/>
  <c r="A69" i="1" s="1"/>
  <c r="R60" i="1"/>
  <c r="N60" i="1"/>
  <c r="S60" i="1" s="1"/>
  <c r="G60" i="1"/>
  <c r="C60" i="1"/>
  <c r="H60" i="1" s="1"/>
  <c r="S80" i="1" l="1"/>
  <c r="M88" i="1" s="1"/>
  <c r="N88" i="1" s="1"/>
  <c r="O88" i="1" s="1"/>
  <c r="P88" i="1" s="1"/>
  <c r="M14" i="8"/>
  <c r="E14" i="8"/>
  <c r="E15" i="8" s="1"/>
  <c r="M105" i="1"/>
  <c r="N105" i="1" s="1"/>
  <c r="O105" i="1" s="1"/>
  <c r="P105" i="1" s="1"/>
  <c r="S99" i="1"/>
  <c r="M103" i="1"/>
  <c r="N103" i="1" s="1"/>
  <c r="O103" i="1" s="1"/>
  <c r="P103" i="1" s="1"/>
  <c r="R99" i="1"/>
  <c r="T97" i="1"/>
  <c r="M104" i="1"/>
  <c r="N104" i="1" s="1"/>
  <c r="O104" i="1" s="1"/>
  <c r="P104" i="1" s="1"/>
  <c r="T98" i="1"/>
  <c r="G79" i="1"/>
  <c r="H80" i="1"/>
  <c r="B88" i="1" s="1"/>
  <c r="C88" i="1" s="1"/>
  <c r="D88" i="1" s="1"/>
  <c r="E88" i="1" s="1"/>
  <c r="G80" i="1"/>
  <c r="B86" i="1" s="1"/>
  <c r="C86" i="1" s="1"/>
  <c r="D86" i="1" s="1"/>
  <c r="E86" i="1" s="1"/>
  <c r="R79" i="1"/>
  <c r="S79" i="1"/>
  <c r="R80" i="1"/>
  <c r="BR12" i="1"/>
  <c r="BS12" i="1" s="1"/>
  <c r="BT12" i="1" s="1"/>
  <c r="BU12" i="1" s="1"/>
  <c r="BX5" i="1"/>
  <c r="BW5" i="1"/>
  <c r="BX6" i="1"/>
  <c r="BR14" i="1" s="1"/>
  <c r="BS14" i="1" s="1"/>
  <c r="BT14" i="1" s="1"/>
  <c r="BU14" i="1" s="1"/>
  <c r="BC12" i="1"/>
  <c r="BD12" i="1" s="1"/>
  <c r="BE12" i="1" s="1"/>
  <c r="BF12" i="1" s="1"/>
  <c r="BI5" i="1"/>
  <c r="BH5" i="1"/>
  <c r="BI6" i="1"/>
  <c r="BC14" i="1" s="1"/>
  <c r="BD14" i="1" s="1"/>
  <c r="BE14" i="1" s="1"/>
  <c r="BF14" i="1" s="1"/>
  <c r="AP7" i="1"/>
  <c r="AT6" i="1" s="1"/>
  <c r="AN14" i="1" s="1"/>
  <c r="AO14" i="1" s="1"/>
  <c r="AP14" i="1" s="1"/>
  <c r="AQ14" i="1" s="1"/>
  <c r="Z7" i="1"/>
  <c r="D61" i="1"/>
  <c r="D63" i="1" s="1"/>
  <c r="H61" i="1" s="1"/>
  <c r="C63" i="1"/>
  <c r="L67" i="1"/>
  <c r="O62" i="1"/>
  <c r="L69" i="1"/>
  <c r="O61" i="1"/>
  <c r="T99" i="1" l="1"/>
  <c r="P108" i="1"/>
  <c r="M110" i="1" s="1"/>
  <c r="G81" i="1"/>
  <c r="B85" i="1"/>
  <c r="C85" i="1" s="1"/>
  <c r="D85" i="1" s="1"/>
  <c r="E85" i="1" s="1"/>
  <c r="E90" i="1" s="1"/>
  <c r="B92" i="1" s="1"/>
  <c r="I79" i="1"/>
  <c r="I80" i="1"/>
  <c r="H81" i="1"/>
  <c r="S81" i="1"/>
  <c r="M87" i="1"/>
  <c r="N87" i="1" s="1"/>
  <c r="O87" i="1" s="1"/>
  <c r="P87" i="1" s="1"/>
  <c r="T79" i="1"/>
  <c r="M85" i="1"/>
  <c r="N85" i="1" s="1"/>
  <c r="O85" i="1" s="1"/>
  <c r="P85" i="1" s="1"/>
  <c r="R81" i="1"/>
  <c r="T80" i="1"/>
  <c r="M86" i="1"/>
  <c r="N86" i="1" s="1"/>
  <c r="O86" i="1" s="1"/>
  <c r="P86" i="1" s="1"/>
  <c r="AS6" i="1"/>
  <c r="AN12" i="1" s="1"/>
  <c r="AO12" i="1" s="1"/>
  <c r="AP12" i="1" s="1"/>
  <c r="AQ12" i="1" s="1"/>
  <c r="AS5" i="1"/>
  <c r="AN11" i="1" s="1"/>
  <c r="AO11" i="1" s="1"/>
  <c r="AP11" i="1" s="1"/>
  <c r="AQ11" i="1" s="1"/>
  <c r="AT5" i="1"/>
  <c r="BR11" i="1"/>
  <c r="BS11" i="1" s="1"/>
  <c r="BT11" i="1" s="1"/>
  <c r="BU11" i="1" s="1"/>
  <c r="BW7" i="1"/>
  <c r="BY5" i="1"/>
  <c r="BR13" i="1"/>
  <c r="BS13" i="1" s="1"/>
  <c r="BT13" i="1" s="1"/>
  <c r="BU13" i="1" s="1"/>
  <c r="BX7" i="1"/>
  <c r="BY6" i="1"/>
  <c r="BC11" i="1"/>
  <c r="BD11" i="1" s="1"/>
  <c r="BE11" i="1" s="1"/>
  <c r="BF11" i="1" s="1"/>
  <c r="BH7" i="1"/>
  <c r="BJ5" i="1"/>
  <c r="BC13" i="1"/>
  <c r="BD13" i="1" s="1"/>
  <c r="BE13" i="1" s="1"/>
  <c r="BF13" i="1" s="1"/>
  <c r="BI7" i="1"/>
  <c r="BJ6" i="1"/>
  <c r="AN13" i="1"/>
  <c r="AO13" i="1" s="1"/>
  <c r="AP13" i="1" s="1"/>
  <c r="AQ13" i="1" s="1"/>
  <c r="AT7" i="1"/>
  <c r="AD5" i="1"/>
  <c r="AC5" i="1"/>
  <c r="AD6" i="1"/>
  <c r="X14" i="1" s="1"/>
  <c r="Y14" i="1" s="1"/>
  <c r="Z14" i="1" s="1"/>
  <c r="AA14" i="1" s="1"/>
  <c r="AC6" i="1"/>
  <c r="H62" i="1"/>
  <c r="B70" i="1" s="1"/>
  <c r="C70" i="1" s="1"/>
  <c r="D70" i="1" s="1"/>
  <c r="E70" i="1" s="1"/>
  <c r="G62" i="1"/>
  <c r="B68" i="1" s="1"/>
  <c r="C68" i="1" s="1"/>
  <c r="D68" i="1" s="1"/>
  <c r="E68" i="1" s="1"/>
  <c r="O63" i="1"/>
  <c r="S61" i="1" s="1"/>
  <c r="H63" i="1"/>
  <c r="B69" i="1"/>
  <c r="C69" i="1" s="1"/>
  <c r="D69" i="1" s="1"/>
  <c r="E69" i="1" s="1"/>
  <c r="G61" i="1"/>
  <c r="AU5" i="1" l="1"/>
  <c r="R62" i="1"/>
  <c r="I62" i="1"/>
  <c r="I81" i="1"/>
  <c r="P90" i="1"/>
  <c r="T81" i="1"/>
  <c r="BY7" i="1"/>
  <c r="AS7" i="1"/>
  <c r="AU7" i="1" s="1"/>
  <c r="AU6" i="1"/>
  <c r="BU16" i="1"/>
  <c r="BR18" i="1" s="1"/>
  <c r="BJ7" i="1"/>
  <c r="BF16" i="1"/>
  <c r="BC18" i="1" s="1"/>
  <c r="AQ16" i="1"/>
  <c r="AN18" i="1" s="1"/>
  <c r="AE6" i="1"/>
  <c r="X12" i="1"/>
  <c r="Y12" i="1" s="1"/>
  <c r="Z12" i="1" s="1"/>
  <c r="AA12" i="1" s="1"/>
  <c r="X11" i="1"/>
  <c r="Y11" i="1" s="1"/>
  <c r="Z11" i="1" s="1"/>
  <c r="AA11" i="1" s="1"/>
  <c r="AC7" i="1"/>
  <c r="AE5" i="1"/>
  <c r="X13" i="1"/>
  <c r="Y13" i="1" s="1"/>
  <c r="Z13" i="1" s="1"/>
  <c r="AA13" i="1" s="1"/>
  <c r="AD7" i="1"/>
  <c r="M69" i="1"/>
  <c r="N69" i="1" s="1"/>
  <c r="O69" i="1" s="1"/>
  <c r="P69" i="1" s="1"/>
  <c r="M68" i="1"/>
  <c r="N68" i="1" s="1"/>
  <c r="O68" i="1" s="1"/>
  <c r="P68" i="1" s="1"/>
  <c r="B67" i="1"/>
  <c r="C67" i="1" s="1"/>
  <c r="D67" i="1" s="1"/>
  <c r="E67" i="1" s="1"/>
  <c r="E72" i="1" s="1"/>
  <c r="B74" i="1" s="1"/>
  <c r="I61" i="1"/>
  <c r="G63" i="1"/>
  <c r="I63" i="1" s="1"/>
  <c r="R61" i="1"/>
  <c r="S62" i="1"/>
  <c r="M70" i="1" s="1"/>
  <c r="N70" i="1" s="1"/>
  <c r="O70" i="1" s="1"/>
  <c r="P70" i="1" s="1"/>
  <c r="L51" i="1"/>
  <c r="L49" i="1"/>
  <c r="A51" i="1"/>
  <c r="A48" i="1"/>
  <c r="L43" i="1"/>
  <c r="Q43" i="1" s="1"/>
  <c r="A43" i="1"/>
  <c r="F43" i="1" s="1"/>
  <c r="Q42" i="1"/>
  <c r="F42" i="1"/>
  <c r="R41" i="1"/>
  <c r="N41" i="1"/>
  <c r="S41" i="1" s="1"/>
  <c r="G41" i="1"/>
  <c r="C41" i="1"/>
  <c r="H41" i="1" s="1"/>
  <c r="M92" i="1" l="1"/>
  <c r="M13" i="8"/>
  <c r="P13" i="8" s="1"/>
  <c r="P14" i="8" s="1"/>
  <c r="P15" i="8" s="1"/>
  <c r="AE7" i="1"/>
  <c r="AA16" i="1"/>
  <c r="X18" i="1" s="1"/>
  <c r="N44" i="1"/>
  <c r="T61" i="1"/>
  <c r="M67" i="1"/>
  <c r="N67" i="1" s="1"/>
  <c r="O67" i="1" s="1"/>
  <c r="P67" i="1" s="1"/>
  <c r="P72" i="1" s="1"/>
  <c r="M74" i="1" s="1"/>
  <c r="R63" i="1"/>
  <c r="T62" i="1"/>
  <c r="S63" i="1"/>
  <c r="C44" i="1"/>
  <c r="D43" i="1"/>
  <c r="A49" i="1"/>
  <c r="A50" i="1"/>
  <c r="B44" i="1"/>
  <c r="D42" i="1"/>
  <c r="L50" i="1"/>
  <c r="O43" i="1"/>
  <c r="L32" i="1"/>
  <c r="L31" i="1"/>
  <c r="L48" i="1"/>
  <c r="L24" i="1"/>
  <c r="Q24" i="1" s="1"/>
  <c r="A32" i="1"/>
  <c r="A30" i="1"/>
  <c r="A24" i="1"/>
  <c r="F24" i="1" s="1"/>
  <c r="Q23" i="1"/>
  <c r="F23" i="1"/>
  <c r="A31" i="1"/>
  <c r="B25" i="1"/>
  <c r="R22" i="1"/>
  <c r="N22" i="1"/>
  <c r="S22" i="1" s="1"/>
  <c r="G22" i="1"/>
  <c r="C22" i="1"/>
  <c r="H22" i="1" s="1"/>
  <c r="T63" i="1" l="1"/>
  <c r="M25" i="1"/>
  <c r="M44" i="1"/>
  <c r="O42" i="1"/>
  <c r="O44" i="1" s="1"/>
  <c r="S43" i="1" s="1"/>
  <c r="M51" i="1" s="1"/>
  <c r="N51" i="1" s="1"/>
  <c r="O51" i="1" s="1"/>
  <c r="P51" i="1" s="1"/>
  <c r="D44" i="1"/>
  <c r="G43" i="1" s="1"/>
  <c r="B49" i="1" s="1"/>
  <c r="C49" i="1" s="1"/>
  <c r="D49" i="1" s="1"/>
  <c r="E49" i="1" s="1"/>
  <c r="O24" i="1"/>
  <c r="N25" i="1"/>
  <c r="L30" i="1"/>
  <c r="A29" i="1"/>
  <c r="C25" i="1"/>
  <c r="O23" i="1"/>
  <c r="D23" i="1"/>
  <c r="L29" i="1"/>
  <c r="D24" i="1"/>
  <c r="M7" i="1"/>
  <c r="L14" i="1"/>
  <c r="L12" i="1"/>
  <c r="L6" i="1"/>
  <c r="Q6" i="1" s="1"/>
  <c r="Q5" i="1"/>
  <c r="N7" i="1"/>
  <c r="R4" i="1"/>
  <c r="N4" i="1"/>
  <c r="S4" i="1" s="1"/>
  <c r="A6" i="1"/>
  <c r="S42" i="1" l="1"/>
  <c r="S44" i="1" s="1"/>
  <c r="H42" i="1"/>
  <c r="B50" i="1" s="1"/>
  <c r="C50" i="1" s="1"/>
  <c r="D50" i="1" s="1"/>
  <c r="E50" i="1" s="1"/>
  <c r="H43" i="1"/>
  <c r="B51" i="1" s="1"/>
  <c r="C51" i="1" s="1"/>
  <c r="D51" i="1" s="1"/>
  <c r="E51" i="1" s="1"/>
  <c r="G42" i="1"/>
  <c r="I42" i="1" s="1"/>
  <c r="R43" i="1"/>
  <c r="R42" i="1"/>
  <c r="D25" i="1"/>
  <c r="H24" i="1" s="1"/>
  <c r="B32" i="1" s="1"/>
  <c r="C32" i="1" s="1"/>
  <c r="D32" i="1" s="1"/>
  <c r="E32" i="1" s="1"/>
  <c r="O25" i="1"/>
  <c r="L11" i="1"/>
  <c r="O6" i="1"/>
  <c r="L13" i="1"/>
  <c r="O5" i="1"/>
  <c r="R23" i="1" l="1"/>
  <c r="M8" i="8"/>
  <c r="I43" i="1"/>
  <c r="M50" i="1"/>
  <c r="N50" i="1" s="1"/>
  <c r="O50" i="1" s="1"/>
  <c r="P50" i="1" s="1"/>
  <c r="H44" i="1"/>
  <c r="G44" i="1"/>
  <c r="I44" i="1" s="1"/>
  <c r="B48" i="1"/>
  <c r="C48" i="1" s="1"/>
  <c r="D48" i="1" s="1"/>
  <c r="E48" i="1" s="1"/>
  <c r="E53" i="1" s="1"/>
  <c r="B55" i="1" s="1"/>
  <c r="T43" i="1"/>
  <c r="M49" i="1"/>
  <c r="N49" i="1" s="1"/>
  <c r="O49" i="1" s="1"/>
  <c r="P49" i="1" s="1"/>
  <c r="R44" i="1"/>
  <c r="T44" i="1" s="1"/>
  <c r="M48" i="1"/>
  <c r="N48" i="1" s="1"/>
  <c r="O48" i="1" s="1"/>
  <c r="P48" i="1" s="1"/>
  <c r="T42" i="1"/>
  <c r="M29" i="1"/>
  <c r="N29" i="1" s="1"/>
  <c r="O29" i="1" s="1"/>
  <c r="P29" i="1" s="1"/>
  <c r="G24" i="1"/>
  <c r="S24" i="1"/>
  <c r="M32" i="1" s="1"/>
  <c r="N32" i="1" s="1"/>
  <c r="O32" i="1" s="1"/>
  <c r="P32" i="1" s="1"/>
  <c r="R24" i="1"/>
  <c r="R25" i="1" s="1"/>
  <c r="S23" i="1"/>
  <c r="T23" i="1" s="1"/>
  <c r="G23" i="1"/>
  <c r="H23" i="1"/>
  <c r="O7" i="1"/>
  <c r="R5" i="1" s="1"/>
  <c r="P53" i="1" l="1"/>
  <c r="M55" i="1" s="1"/>
  <c r="H25" i="1"/>
  <c r="B31" i="1"/>
  <c r="C31" i="1" s="1"/>
  <c r="D31" i="1" s="1"/>
  <c r="E31" i="1" s="1"/>
  <c r="B29" i="1"/>
  <c r="C29" i="1" s="1"/>
  <c r="D29" i="1" s="1"/>
  <c r="E29" i="1" s="1"/>
  <c r="I23" i="1"/>
  <c r="G25" i="1"/>
  <c r="S25" i="1"/>
  <c r="T25" i="1" s="1"/>
  <c r="M31" i="1"/>
  <c r="N31" i="1" s="1"/>
  <c r="O31" i="1" s="1"/>
  <c r="P31" i="1" s="1"/>
  <c r="T24" i="1"/>
  <c r="M30" i="1"/>
  <c r="N30" i="1" s="1"/>
  <c r="O30" i="1" s="1"/>
  <c r="P30" i="1" s="1"/>
  <c r="B30" i="1"/>
  <c r="C30" i="1" s="1"/>
  <c r="D30" i="1" s="1"/>
  <c r="E30" i="1" s="1"/>
  <c r="I24" i="1"/>
  <c r="R6" i="1"/>
  <c r="R7" i="1" s="1"/>
  <c r="S6" i="1"/>
  <c r="M14" i="1" s="1"/>
  <c r="N14" i="1" s="1"/>
  <c r="O14" i="1" s="1"/>
  <c r="P14" i="1" s="1"/>
  <c r="S5" i="1"/>
  <c r="M13" i="1" s="1"/>
  <c r="N13" i="1" s="1"/>
  <c r="O13" i="1" s="1"/>
  <c r="P13" i="1" s="1"/>
  <c r="M11" i="1"/>
  <c r="N11" i="1" s="1"/>
  <c r="O11" i="1" s="1"/>
  <c r="P11" i="1" s="1"/>
  <c r="P34" i="1" l="1"/>
  <c r="I25" i="1"/>
  <c r="E34" i="1"/>
  <c r="B36" i="1" s="1"/>
  <c r="T5" i="1"/>
  <c r="S7" i="1"/>
  <c r="T6" i="1"/>
  <c r="M12" i="1"/>
  <c r="N12" i="1" s="1"/>
  <c r="O12" i="1" s="1"/>
  <c r="P12" i="1" s="1"/>
  <c r="P16" i="1" s="1"/>
  <c r="M18" i="1" s="1"/>
  <c r="T7" i="1"/>
  <c r="M36" i="1" l="1"/>
  <c r="M7" i="8"/>
  <c r="P7" i="8" s="1"/>
  <c r="P8" i="8" s="1"/>
  <c r="P9" i="8" s="1"/>
  <c r="F6" i="1"/>
  <c r="F5" i="1"/>
  <c r="A11" i="1"/>
  <c r="G4" i="1"/>
  <c r="A13" i="1" l="1"/>
  <c r="C4" i="1"/>
  <c r="H4" i="1" s="1"/>
  <c r="D5" i="1"/>
  <c r="A14" i="1" l="1"/>
  <c r="C7" i="1"/>
  <c r="A12" i="1"/>
  <c r="D6" i="1"/>
  <c r="B7" i="1"/>
  <c r="D7" i="1" l="1"/>
  <c r="H6" i="1" s="1"/>
  <c r="B14" i="1" s="1"/>
  <c r="C14" i="1" s="1"/>
  <c r="D14" i="1" s="1"/>
  <c r="E14" i="1" s="1"/>
  <c r="G5" i="1" l="1"/>
  <c r="H5" i="1"/>
  <c r="H7" i="1" s="1"/>
  <c r="G6" i="1"/>
  <c r="B12" i="1" s="1"/>
  <c r="C12" i="1" s="1"/>
  <c r="D12" i="1" s="1"/>
  <c r="E12" i="1" s="1"/>
  <c r="I6" i="1" l="1"/>
  <c r="G7" i="1"/>
  <c r="I7" i="1" s="1"/>
  <c r="I5" i="1"/>
  <c r="B13" i="1"/>
  <c r="C13" i="1" s="1"/>
  <c r="D13" i="1" s="1"/>
  <c r="E13" i="1" s="1"/>
  <c r="B11" i="1"/>
  <c r="C11" i="1" s="1"/>
  <c r="D11" i="1" s="1"/>
  <c r="E11" i="1" s="1"/>
  <c r="E16" i="1" l="1"/>
  <c r="B18" i="1" s="1"/>
</calcChain>
</file>

<file path=xl/sharedStrings.xml><?xml version="1.0" encoding="utf-8"?>
<sst xmlns="http://schemas.openxmlformats.org/spreadsheetml/2006/main" count="1155" uniqueCount="174">
  <si>
    <t>OBSERVED</t>
  </si>
  <si>
    <t>EXPECTED</t>
  </si>
  <si>
    <t>O</t>
  </si>
  <si>
    <t>E</t>
  </si>
  <si>
    <t>o-e</t>
  </si>
  <si>
    <t>(o-e)2</t>
  </si>
  <si>
    <t>(o-e)2/e</t>
  </si>
  <si>
    <t>df=1</t>
  </si>
  <si>
    <t>x2=</t>
  </si>
  <si>
    <t>Infanticide</t>
  </si>
  <si>
    <t>Robbery</t>
  </si>
  <si>
    <t>Burglary</t>
  </si>
  <si>
    <t>Housebreaking</t>
  </si>
  <si>
    <t>petty larceny</t>
  </si>
  <si>
    <t>fraud</t>
  </si>
  <si>
    <t>Mean</t>
  </si>
  <si>
    <t>Standard Error</t>
  </si>
  <si>
    <t>Median</t>
  </si>
  <si>
    <t>simple grand larceny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</si>
  <si>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</si>
  <si>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</si>
  <si>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</si>
  <si>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</si>
  <si>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</si>
  <si>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</si>
  <si>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</si>
  <si>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</si>
  <si>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</si>
  <si>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</si>
  <si>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Not Guilty</t>
  </si>
  <si>
    <t>Guilty</t>
  </si>
  <si>
    <t>Property</t>
  </si>
  <si>
    <t>Forgery</t>
  </si>
  <si>
    <t>Murder</t>
  </si>
  <si>
    <t>Rape</t>
  </si>
  <si>
    <t>Coining</t>
  </si>
  <si>
    <t>guilty</t>
  </si>
  <si>
    <t>male</t>
  </si>
  <si>
    <t>h1: there is an association between being male and property offences at the old bailey</t>
  </si>
  <si>
    <t>property offence</t>
  </si>
  <si>
    <t>h1: there is an association between being male and property offences in Surrey &amp; Sussex</t>
  </si>
  <si>
    <t>Guilty Manslaughter</t>
  </si>
  <si>
    <t>At Large</t>
  </si>
  <si>
    <t>Unknown</t>
  </si>
  <si>
    <t>Known Verdicts</t>
  </si>
  <si>
    <t>Table 3.1</t>
  </si>
  <si>
    <t>Table 3.2</t>
  </si>
  <si>
    <t>Indictments</t>
  </si>
  <si>
    <t>Homicide Cases</t>
  </si>
  <si>
    <t>Homicide Cases (only men)</t>
  </si>
  <si>
    <t>Table 4.1</t>
  </si>
  <si>
    <t>Indictments for Crimes againts Property</t>
  </si>
  <si>
    <t>theft from house</t>
  </si>
  <si>
    <t>theft from shop</t>
  </si>
  <si>
    <t>theft from warehouse</t>
  </si>
  <si>
    <t>theft from ship</t>
  </si>
  <si>
    <t>theft from manufactory</t>
  </si>
  <si>
    <t>pocket-picking</t>
  </si>
  <si>
    <t>sheep stealing</t>
  </si>
  <si>
    <t>cattle-theft</t>
  </si>
  <si>
    <t>horse-theft</t>
  </si>
  <si>
    <t>Table 8.3</t>
  </si>
  <si>
    <t>Partial verdict</t>
  </si>
  <si>
    <t>Arson</t>
  </si>
  <si>
    <t>Black Act</t>
  </si>
  <si>
    <t>Sodomy</t>
  </si>
  <si>
    <t>Returning from Transportation</t>
  </si>
  <si>
    <t>Riot</t>
  </si>
  <si>
    <t>h1: there is an association between being guilty and property offences at the old bailey</t>
  </si>
  <si>
    <t>h1: there is an association between being guilty and property offences in Surrey &amp; Sussex</t>
  </si>
  <si>
    <t>Trial Jury Verdicts in Surrey (1660-1800)</t>
  </si>
  <si>
    <t>Partial Verdicts/Special Verdicts/other kinds of verdicts have been ignored and left apart unless those are specifically considered</t>
  </si>
  <si>
    <t>It should be only considered fair to compare guilty to guilty, not guilty to not guilty, and so forth</t>
  </si>
  <si>
    <t>Table 10.2</t>
  </si>
  <si>
    <t>Offenses for which Convicted Offenders were hanged in Surrey</t>
  </si>
  <si>
    <t>h1: there is an association between being male and being sentenced to death for property offences at the old bailey</t>
  </si>
  <si>
    <t>h1: there is an association between being male and being sentenced to death for property offences in surrey</t>
  </si>
  <si>
    <t>BREAKING_PEACE</t>
  </si>
  <si>
    <t>DAMAGE</t>
  </si>
  <si>
    <t>DECEPTION</t>
  </si>
  <si>
    <t>KILL</t>
  </si>
  <si>
    <t>MISC_OFFENSES</t>
  </si>
  <si>
    <t>ROYAL_OFFENSES</t>
  </si>
  <si>
    <t>SEXUAL</t>
  </si>
  <si>
    <t>THEFT</t>
  </si>
  <si>
    <t>VIOLENT_THEFT</t>
  </si>
  <si>
    <t>GUILTY</t>
  </si>
  <si>
    <t>NOT_GUILTY</t>
  </si>
  <si>
    <t>MISC_VERDICT</t>
  </si>
  <si>
    <t>SPECIAL_VERDICT</t>
  </si>
  <si>
    <t>CORPORAL</t>
  </si>
  <si>
    <t>DEATH</t>
  </si>
  <si>
    <t>IMPRISON</t>
  </si>
  <si>
    <t>MISC_PUNISH</t>
  </si>
  <si>
    <t>NO_PUNISH</t>
  </si>
  <si>
    <t>TRANSPORT</t>
  </si>
  <si>
    <t>Male:</t>
  </si>
  <si>
    <t>Indeterminate:</t>
  </si>
  <si>
    <t>Genders will only be compared as far as Male and Female due to issues potentially arising for "indeterminate" or null.</t>
  </si>
  <si>
    <t>Run with assumption of gendered crimes (infanticide for women, etc)</t>
  </si>
  <si>
    <t>gendered split</t>
  </si>
  <si>
    <t>only male</t>
  </si>
  <si>
    <t>only female</t>
  </si>
  <si>
    <t>humility without whining</t>
  </si>
  <si>
    <t>Last chi-squared reexamine with perhaps other testing</t>
  </si>
  <si>
    <t>Group data from sussex first and then old bailey to work with it</t>
  </si>
  <si>
    <t>make multiple citable hypotheses</t>
  </si>
  <si>
    <t>kramers-v / kendall tau for strenght and direction after there is evidence is of an association</t>
  </si>
  <si>
    <t>Can't ask questions from the old bailey first, must look at beattie first and this means some questions can't be asked or answered</t>
  </si>
  <si>
    <t>circle from distant reading on numbers to close reading on the tests and then going back to distant reading</t>
  </si>
  <si>
    <t>humility in the face of data</t>
  </si>
  <si>
    <t>transparency in the choices</t>
  </si>
  <si>
    <t>groundedness in the literature</t>
  </si>
  <si>
    <t>Confabulation in the humanities - matthew lincoln</t>
  </si>
  <si>
    <t>&lt; Deal with this early on</t>
  </si>
  <si>
    <t>Historian's are phenomenally capable at rationalising that what we have now been shown….</t>
  </si>
  <si>
    <t>From Beattie first and then the Old Bailey</t>
  </si>
  <si>
    <t>h1: there is an association between being male and found guilty in Homicide Cases (or for Manslaughter) at the Old Bailey</t>
  </si>
  <si>
    <t>h1: there is an association between being male and found guilty in Homicide Cases (or for Manslaughter) in Surrey/Sussex</t>
  </si>
  <si>
    <t>Assumption #1: Rape, Attempted Rape are all crimes committed by only men; Infanticide is only committed by women; Even split of other crimes between men and women</t>
  </si>
  <si>
    <t>Assumption #2: Rape, Attempted Rape are all crimes committed by only men; Infanticide is only committed by women; 70% of crime is male with 30% of crime female for all other crimes (average distribution found in Old Bailey)</t>
  </si>
  <si>
    <t>Assumption #4: Rape, Attempted Rape are all crimes committed by only men; Infanticide is only committed by women; 100% of crime is male with 0% of crime female for all other crimes (women are somehow acquitted of all other crimes)</t>
  </si>
  <si>
    <t>Assumption #4: Rape, Attempted Rape are all crimes committed by only men; Infanticide is only committed by women; 0% of crime is male with 100% of crime female for all other crimes (men are somehow acquitted of all other crimes)</t>
  </si>
  <si>
    <t>Assumption #3: Rape, Attempted Rape are all crimes committed by only men; Infanticide is only committed by women; 85% of crime is male with 15% of crime female for all other crimes (averagre distribution of property crimes)</t>
  </si>
  <si>
    <t>h1: there is an association between being male and found guilty in Property Cases vs Murder Cases at the Old Bailey</t>
  </si>
  <si>
    <t>h1: there is an association between being male and found guilty in Property Cases vs Murder Cases in Surrey/Sussex</t>
  </si>
  <si>
    <t>guilty of property</t>
  </si>
  <si>
    <t>guilty of murder</t>
  </si>
  <si>
    <t>rape</t>
  </si>
  <si>
    <t>attempted rape</t>
  </si>
  <si>
    <t>pre-1740</t>
  </si>
  <si>
    <t>post-1740</t>
  </si>
  <si>
    <t>h1: there is an association between being rape/attempted rape and pre/post 1740 in Surrey/Sussex</t>
  </si>
  <si>
    <t>h1: there is an association between being rape/attempted rape and pre/post 1740 at the Old Bailey</t>
  </si>
  <si>
    <t>- Can't be done, rape and attempted rape are combined into "sexual crimes"</t>
  </si>
  <si>
    <t>=</t>
  </si>
  <si>
    <t>sqrt(</t>
  </si>
  <si>
    <t>x^2</t>
  </si>
  <si>
    <t>/</t>
  </si>
  <si>
    <t>)</t>
  </si>
  <si>
    <t>n</t>
  </si>
  <si>
    <t>φ</t>
  </si>
  <si>
    <t>φ=</t>
  </si>
  <si>
    <t>C</t>
  </si>
  <si>
    <t>φ^2</t>
  </si>
  <si>
    <t>1+φ^2</t>
  </si>
  <si>
    <t>C=</t>
  </si>
  <si>
    <t>φ^2=</t>
  </si>
  <si>
    <t>V</t>
  </si>
  <si>
    <t>t</t>
  </si>
  <si>
    <t>nt</t>
  </si>
  <si>
    <t>0.00-0.15</t>
  </si>
  <si>
    <t>0.15-0.20</t>
  </si>
  <si>
    <t>0.20-0.25</t>
  </si>
  <si>
    <t>0.25-0.30</t>
  </si>
  <si>
    <t>0.30-0.35</t>
  </si>
  <si>
    <t>0.35-0.40</t>
  </si>
  <si>
    <t>0.40-0.50</t>
  </si>
  <si>
    <t>0.50-0.99</t>
  </si>
  <si>
    <t>No Relationship</t>
  </si>
  <si>
    <t>Very Weak</t>
  </si>
  <si>
    <t>Weak</t>
  </si>
  <si>
    <t>Moderate</t>
  </si>
  <si>
    <t>Moderately Strong</t>
  </si>
  <si>
    <t>Strong</t>
  </si>
  <si>
    <t>Very Strong</t>
  </si>
  <si>
    <t>Worrisomely Strong</t>
  </si>
  <si>
    <t>Redundant</t>
  </si>
  <si>
    <t>Perfect Relationship</t>
  </si>
  <si>
    <t>h1: there is an association between being sentenced to death for different crimes as a male at the Old Bailey</t>
  </si>
  <si>
    <t>not male</t>
  </si>
  <si>
    <t>property crimes</t>
  </si>
  <si>
    <t>not property crimes</t>
  </si>
  <si>
    <t>h1: there is an association between being sentenced to death for different crimes as a male in Surrey/Sussex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</si>
</sst>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1" fontId="0" fillId="2" borderId="6" xfId="0" applyNumberFormat="1" applyFill="1" applyBorder="1"/>
    <xf numFmtId="1" fontId="0" fillId="0" borderId="0" xfId="0" quotePrefix="1" applyNumberFormat="1" applyBorder="1"/>
    <xf numFmtId="1" fontId="0" fillId="2" borderId="0" xfId="0" applyNumberFormat="1" applyFill="1" applyBorder="1"/>
    <xf numFmtId="9" fontId="0" fillId="0" borderId="0" xfId="0" applyNumberFormat="1" applyBorder="1"/>
    <xf numFmtId="10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1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0" xfId="0"/>
    <xf numFmtId="1" fontId="0" fillId="0" borderId="0" xfId="0" applyNumberFormat="1"/>
    <xf numFmtId="1" fontId="0" fillId="2" borderId="6" xfId="0" applyNumberFormat="1" applyFill="1" applyBorder="1"/>
    <xf numFmtId="1" fontId="0" fillId="2" borderId="0" xfId="0" applyNumberFormat="1" applyFill="1" applyBorder="1"/>
    <xf numFmtId="0" fontId="0" fillId="0" borderId="0" xfId="0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0" xfId="0" applyFont="1"/>
    <xf numFmtId="1" fontId="0" fillId="0" borderId="4" xfId="0" quotePrefix="1" applyNumberFormat="1" applyBorder="1"/>
    <xf numFmtId="0" fontId="0" fillId="0" borderId="0" xfId="0" quotePrefix="1"/>
    <xf numFmtId="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8"/>
  <sheetViews>
    <sheetView tabSelected="1" topLeftCell="A106" workbookViewId="0">
      <selection activeCell="C115" sqref="C115"/>
    </sheetView>
  </sheetViews>
  <sheetFormatPr defaultColWidth="8.85546875" defaultRowHeight="15" x14ac:dyDescent="0.25"/>
  <cols>
    <col min="1" max="1" width="10.7109375" customWidth="1"/>
    <col min="2" max="2" width="16.28515625" customWidth="1"/>
    <col min="3" max="3" width="20.7109375" customWidth="1"/>
    <col min="5" max="5" width="11.42578125" bestFit="1" customWidth="1"/>
    <col min="6" max="6" width="10" customWidth="1"/>
    <col min="7" max="7" width="17.140625" customWidth="1"/>
    <col min="8" max="8" width="20" customWidth="1"/>
    <col min="9" max="9" width="12.42578125" bestFit="1" customWidth="1"/>
    <col min="12" max="12" width="10.7109375" customWidth="1"/>
    <col min="13" max="13" width="16.42578125" customWidth="1"/>
    <col min="14" max="14" width="20.7109375" customWidth="1"/>
    <col min="15" max="15" width="10.28515625" customWidth="1"/>
    <col min="17" max="17" width="10" customWidth="1"/>
    <col min="18" max="18" width="17.140625" customWidth="1"/>
    <col min="19" max="19" width="20" customWidth="1"/>
    <col min="24" max="24" width="14.7109375" customWidth="1"/>
    <col min="25" max="25" width="17.85546875" customWidth="1"/>
    <col min="29" max="29" width="14.42578125" customWidth="1"/>
    <col min="30" max="30" width="17.42578125" customWidth="1"/>
    <col min="36" max="38" width="8.85546875" style="27"/>
    <col min="40" max="40" width="16.42578125" customWidth="1"/>
    <col min="41" max="41" width="18.42578125" customWidth="1"/>
    <col min="45" max="45" width="19.28515625" customWidth="1"/>
    <col min="46" max="46" width="22.140625" customWidth="1"/>
    <col min="55" max="55" width="21.42578125" customWidth="1"/>
    <col min="56" max="56" width="21" customWidth="1"/>
    <col min="60" max="60" width="18.28515625" customWidth="1"/>
    <col min="61" max="61" width="23.7109375" customWidth="1"/>
    <col min="70" max="70" width="28.85546875" customWidth="1"/>
    <col min="71" max="71" width="21" customWidth="1"/>
    <col min="75" max="75" width="22" customWidth="1"/>
    <col min="76" max="76" width="21" customWidth="1"/>
  </cols>
  <sheetData>
    <row r="1" spans="1:78" s="27" customFormat="1" ht="15.75" thickBot="1" x14ac:dyDescent="0.3">
      <c r="L1" s="27" t="s">
        <v>119</v>
      </c>
      <c r="W1" s="27" t="s">
        <v>120</v>
      </c>
      <c r="AM1" s="27" t="s">
        <v>123</v>
      </c>
      <c r="BB1" s="27" t="s">
        <v>121</v>
      </c>
      <c r="BQ1" s="27" t="s">
        <v>122</v>
      </c>
    </row>
    <row r="2" spans="1:78" x14ac:dyDescent="0.25">
      <c r="A2" s="1" t="s">
        <v>38</v>
      </c>
      <c r="B2" s="2"/>
      <c r="C2" s="2"/>
      <c r="D2" s="2"/>
      <c r="E2" s="3"/>
      <c r="F2" s="3"/>
      <c r="G2" s="3"/>
      <c r="H2" s="3"/>
      <c r="I2" s="3"/>
      <c r="J2" s="4"/>
      <c r="L2" s="1" t="s">
        <v>40</v>
      </c>
      <c r="M2" s="2"/>
      <c r="N2" s="2"/>
      <c r="O2" s="2"/>
      <c r="P2" s="3"/>
      <c r="Q2" s="3"/>
      <c r="R2" s="3"/>
      <c r="S2" s="3"/>
      <c r="T2" s="3"/>
      <c r="U2" s="4"/>
      <c r="W2" s="1" t="s">
        <v>40</v>
      </c>
      <c r="X2" s="2"/>
      <c r="Y2" s="2"/>
      <c r="Z2" s="2"/>
      <c r="AA2" s="3"/>
      <c r="AB2" s="3"/>
      <c r="AC2" s="3"/>
      <c r="AD2" s="3"/>
      <c r="AE2" s="3"/>
      <c r="AF2" s="4"/>
      <c r="AM2" s="1" t="s">
        <v>40</v>
      </c>
      <c r="AN2" s="2"/>
      <c r="AO2" s="2"/>
      <c r="AP2" s="2"/>
      <c r="AQ2" s="3"/>
      <c r="AR2" s="3"/>
      <c r="AS2" s="3"/>
      <c r="AT2" s="3"/>
      <c r="AU2" s="3"/>
      <c r="AV2" s="4"/>
      <c r="BB2" s="1" t="s">
        <v>40</v>
      </c>
      <c r="BC2" s="2"/>
      <c r="BD2" s="2"/>
      <c r="BE2" s="2"/>
      <c r="BF2" s="3"/>
      <c r="BG2" s="3"/>
      <c r="BH2" s="3"/>
      <c r="BI2" s="3"/>
      <c r="BJ2" s="3"/>
      <c r="BK2" s="4"/>
      <c r="BQ2" s="1" t="s">
        <v>40</v>
      </c>
      <c r="BR2" s="2"/>
      <c r="BS2" s="2"/>
      <c r="BT2" s="2"/>
      <c r="BU2" s="3"/>
      <c r="BV2" s="3"/>
      <c r="BW2" s="3"/>
      <c r="BX2" s="3"/>
      <c r="BY2" s="3"/>
      <c r="BZ2" s="4"/>
    </row>
    <row r="3" spans="1:78" x14ac:dyDescent="0.25">
      <c r="A3" s="5"/>
      <c r="B3" s="6"/>
      <c r="C3" s="6"/>
      <c r="D3" s="6"/>
      <c r="E3" s="7"/>
      <c r="F3" s="7"/>
      <c r="G3" s="7"/>
      <c r="H3" s="7"/>
      <c r="I3" s="7"/>
      <c r="J3" s="8"/>
      <c r="L3" s="5"/>
      <c r="M3" s="6"/>
      <c r="N3" s="6"/>
      <c r="O3" s="6"/>
      <c r="P3" s="7"/>
      <c r="Q3" s="7"/>
      <c r="R3" s="7"/>
      <c r="S3" s="7"/>
      <c r="T3" s="7"/>
      <c r="U3" s="8"/>
      <c r="W3" s="5"/>
      <c r="X3" s="6"/>
      <c r="Y3" s="6"/>
      <c r="Z3" s="6"/>
      <c r="AA3" s="7"/>
      <c r="AB3" s="7"/>
      <c r="AC3" s="7"/>
      <c r="AD3" s="7"/>
      <c r="AE3" s="7"/>
      <c r="AF3" s="8"/>
      <c r="AM3" s="5"/>
      <c r="AN3" s="6"/>
      <c r="AO3" s="6"/>
      <c r="AP3" s="6"/>
      <c r="AQ3" s="7"/>
      <c r="AR3" s="7"/>
      <c r="AS3" s="7"/>
      <c r="AT3" s="7"/>
      <c r="AU3" s="7"/>
      <c r="AV3" s="8"/>
      <c r="BB3" s="5"/>
      <c r="BC3" s="6"/>
      <c r="BD3" s="6"/>
      <c r="BE3" s="6"/>
      <c r="BF3" s="7"/>
      <c r="BG3" s="7"/>
      <c r="BH3" s="7"/>
      <c r="BI3" s="7"/>
      <c r="BJ3" s="7"/>
      <c r="BK3" s="8"/>
      <c r="BQ3" s="5"/>
      <c r="BR3" s="6"/>
      <c r="BS3" s="6"/>
      <c r="BT3" s="6"/>
      <c r="BU3" s="7"/>
      <c r="BV3" s="7"/>
      <c r="BW3" s="7"/>
      <c r="BX3" s="7"/>
      <c r="BY3" s="7"/>
      <c r="BZ3" s="8"/>
    </row>
    <row r="4" spans="1:78" ht="30" customHeight="1" x14ac:dyDescent="0.25">
      <c r="A4" s="5" t="s">
        <v>0</v>
      </c>
      <c r="B4" s="21" t="s">
        <v>39</v>
      </c>
      <c r="C4" s="21" t="str">
        <f>CONCATENATE("not ",B4)</f>
        <v>not property offence</v>
      </c>
      <c r="D4" s="6"/>
      <c r="E4" s="7"/>
      <c r="F4" s="6" t="s">
        <v>1</v>
      </c>
      <c r="G4" s="21" t="str">
        <f>B4</f>
        <v>property offence</v>
      </c>
      <c r="H4" s="21" t="str">
        <f>C4</f>
        <v>not property offence</v>
      </c>
      <c r="I4" s="7"/>
      <c r="J4" s="8"/>
      <c r="L4" s="5" t="s">
        <v>0</v>
      </c>
      <c r="M4" s="21" t="s">
        <v>39</v>
      </c>
      <c r="N4" s="21" t="str">
        <f>CONCATENATE("not ",M4)</f>
        <v>not property offence</v>
      </c>
      <c r="O4" s="6"/>
      <c r="P4" s="7"/>
      <c r="Q4" s="6" t="s">
        <v>1</v>
      </c>
      <c r="R4" s="21" t="str">
        <f>M4</f>
        <v>property offence</v>
      </c>
      <c r="S4" s="21" t="str">
        <f>N4</f>
        <v>not property offence</v>
      </c>
      <c r="T4" s="7"/>
      <c r="U4" s="8"/>
      <c r="W4" s="5" t="s">
        <v>0</v>
      </c>
      <c r="X4" s="21" t="s">
        <v>39</v>
      </c>
      <c r="Y4" s="21" t="str">
        <f>CONCATENATE("not ",X4)</f>
        <v>not property offence</v>
      </c>
      <c r="Z4" s="6"/>
      <c r="AA4" s="7"/>
      <c r="AB4" s="6" t="s">
        <v>1</v>
      </c>
      <c r="AC4" s="21" t="str">
        <f>X4</f>
        <v>property offence</v>
      </c>
      <c r="AD4" s="21" t="str">
        <f>Y4</f>
        <v>not property offence</v>
      </c>
      <c r="AE4" s="7"/>
      <c r="AF4" s="8"/>
      <c r="AM4" s="5" t="s">
        <v>0</v>
      </c>
      <c r="AN4" s="21" t="s">
        <v>39</v>
      </c>
      <c r="AO4" s="21" t="str">
        <f>CONCATENATE("not ",AN4)</f>
        <v>not property offence</v>
      </c>
      <c r="AP4" s="6"/>
      <c r="AQ4" s="7"/>
      <c r="AR4" s="6" t="s">
        <v>1</v>
      </c>
      <c r="AS4" s="21" t="str">
        <f>AN4</f>
        <v>property offence</v>
      </c>
      <c r="AT4" s="21" t="str">
        <f>AO4</f>
        <v>not property offence</v>
      </c>
      <c r="AU4" s="7"/>
      <c r="AV4" s="8"/>
      <c r="BB4" s="5" t="s">
        <v>0</v>
      </c>
      <c r="BC4" s="21" t="s">
        <v>39</v>
      </c>
      <c r="BD4" s="21" t="str">
        <f>CONCATENATE("not ",BC4)</f>
        <v>not property offence</v>
      </c>
      <c r="BE4" s="6"/>
      <c r="BF4" s="7"/>
      <c r="BG4" s="6" t="s">
        <v>1</v>
      </c>
      <c r="BH4" s="21" t="str">
        <f>BC4</f>
        <v>property offence</v>
      </c>
      <c r="BI4" s="21" t="str">
        <f>BD4</f>
        <v>not property offence</v>
      </c>
      <c r="BJ4" s="7"/>
      <c r="BK4" s="8"/>
      <c r="BQ4" s="5" t="s">
        <v>0</v>
      </c>
      <c r="BR4" s="21" t="s">
        <v>39</v>
      </c>
      <c r="BS4" s="21" t="str">
        <f>CONCATENATE("not ",BR4)</f>
        <v>not property offence</v>
      </c>
      <c r="BT4" s="6"/>
      <c r="BU4" s="7"/>
      <c r="BV4" s="6" t="s">
        <v>1</v>
      </c>
      <c r="BW4" s="21" t="str">
        <f>BR4</f>
        <v>property offence</v>
      </c>
      <c r="BX4" s="21" t="str">
        <f>BS4</f>
        <v>not property offence</v>
      </c>
      <c r="BY4" s="7"/>
      <c r="BZ4" s="8"/>
    </row>
    <row r="5" spans="1:78" x14ac:dyDescent="0.25">
      <c r="A5" s="5" t="s">
        <v>37</v>
      </c>
      <c r="B5" s="9">
        <v>742655</v>
      </c>
      <c r="C5" s="9">
        <v>32423</v>
      </c>
      <c r="D5" s="6">
        <f>SUM(B5+C5)</f>
        <v>775078</v>
      </c>
      <c r="E5" s="7"/>
      <c r="F5" s="6" t="str">
        <f>A5</f>
        <v>male</v>
      </c>
      <c r="G5" s="6">
        <f>(D5*B7)/D7</f>
        <v>740771.42066969082</v>
      </c>
      <c r="H5" s="10">
        <f>(D5*C7)/D7</f>
        <v>34306.579330309229</v>
      </c>
      <c r="I5" s="6">
        <f>SUM(G5:H5)</f>
        <v>775078</v>
      </c>
      <c r="J5" s="8"/>
      <c r="L5" s="5" t="s">
        <v>37</v>
      </c>
      <c r="M5" s="9">
        <v>2585</v>
      </c>
      <c r="N5" s="9">
        <v>3167.5</v>
      </c>
      <c r="O5" s="6">
        <f>SUM(M5+N5)</f>
        <v>5752.5</v>
      </c>
      <c r="P5" s="7"/>
      <c r="Q5" s="6" t="str">
        <f>L5</f>
        <v>male</v>
      </c>
      <c r="R5" s="7">
        <f>(O5*M7)/O7</f>
        <v>2586.573751956862</v>
      </c>
      <c r="S5" s="10">
        <f>(O5*N7)/O7</f>
        <v>3165.926248043138</v>
      </c>
      <c r="T5" s="7">
        <f>SUM(R5:S5)</f>
        <v>5752.5</v>
      </c>
      <c r="U5" s="8"/>
      <c r="W5" s="5" t="s">
        <v>37</v>
      </c>
      <c r="X5" s="25">
        <v>3618.9999999999995</v>
      </c>
      <c r="Y5" s="25">
        <v>4414.5</v>
      </c>
      <c r="Z5" s="6">
        <f>SUM(X5+Y5)</f>
        <v>8033.5</v>
      </c>
      <c r="AA5" s="7"/>
      <c r="AB5" s="6" t="str">
        <f>W5</f>
        <v>male</v>
      </c>
      <c r="AC5" s="7">
        <f>(Z5*X7)/Z7</f>
        <v>3612.2103844146809</v>
      </c>
      <c r="AD5" s="10">
        <f>(Z5*Y7)/Z7</f>
        <v>4421.2896155853196</v>
      </c>
      <c r="AE5" s="7">
        <f>SUM(AC5:AD5)</f>
        <v>8033.5</v>
      </c>
      <c r="AF5" s="8"/>
      <c r="AM5" s="5" t="s">
        <v>37</v>
      </c>
      <c r="AN5" s="25">
        <v>4394.5</v>
      </c>
      <c r="AO5" s="25">
        <v>5349.75</v>
      </c>
      <c r="AP5" s="6">
        <f>SUM(AN5+AO5)</f>
        <v>9744.25</v>
      </c>
      <c r="AQ5" s="7"/>
      <c r="AR5" s="6" t="str">
        <f>AM5</f>
        <v>male</v>
      </c>
      <c r="AS5" s="7">
        <f>(AP5*AN7)/AP7</f>
        <v>4381.437858758045</v>
      </c>
      <c r="AT5" s="10">
        <f>(AP5*AO7)/AP7</f>
        <v>5362.812141241955</v>
      </c>
      <c r="AU5" s="7">
        <f>SUM(AS5:AT5)</f>
        <v>9744.25</v>
      </c>
      <c r="AV5" s="8"/>
      <c r="BB5" s="5" t="s">
        <v>37</v>
      </c>
      <c r="BC5" s="25">
        <v>5170</v>
      </c>
      <c r="BD5" s="25">
        <v>6285</v>
      </c>
      <c r="BE5" s="6">
        <f>SUM(BC5+BD5)</f>
        <v>11455</v>
      </c>
      <c r="BF5" s="7"/>
      <c r="BG5" s="6" t="str">
        <f>BB5</f>
        <v>male</v>
      </c>
      <c r="BH5" s="7">
        <f>(BE5*BC7)/BE7</f>
        <v>5150.6653331014086</v>
      </c>
      <c r="BI5" s="10">
        <f>(BE5*BD7)/BE7</f>
        <v>6304.3346668985914</v>
      </c>
      <c r="BJ5" s="7">
        <f>SUM(BH5:BI5)</f>
        <v>11455</v>
      </c>
      <c r="BK5" s="8"/>
      <c r="BQ5" s="5" t="s">
        <v>37</v>
      </c>
      <c r="BR5" s="25">
        <v>0</v>
      </c>
      <c r="BS5" s="25">
        <v>50</v>
      </c>
      <c r="BT5" s="6">
        <f>SUM(BR5+BS5)</f>
        <v>50</v>
      </c>
      <c r="BU5" s="7"/>
      <c r="BV5" s="6" t="str">
        <f>BQ5</f>
        <v>male</v>
      </c>
      <c r="BW5" s="7">
        <f>(BT5*BR7)/BT7</f>
        <v>22.482170812315186</v>
      </c>
      <c r="BX5" s="10">
        <f>(BT5*BS7)/BT7</f>
        <v>27.517829187684814</v>
      </c>
      <c r="BY5" s="7">
        <f>SUM(BW5:BX5)</f>
        <v>50</v>
      </c>
      <c r="BZ5" s="8"/>
    </row>
    <row r="6" spans="1:78" x14ac:dyDescent="0.25">
      <c r="A6" s="5" t="str">
        <f>CONCATENATE("not ",A5)</f>
        <v>not male</v>
      </c>
      <c r="B6" s="11">
        <v>169226</v>
      </c>
      <c r="C6" s="11">
        <v>9808</v>
      </c>
      <c r="D6" s="6">
        <f>SUM(B6+C6)</f>
        <v>179034</v>
      </c>
      <c r="E6" s="7"/>
      <c r="F6" s="6" t="str">
        <f>A6</f>
        <v>not male</v>
      </c>
      <c r="G6" s="6">
        <f>(D6*B7)/D7</f>
        <v>171109.57933030924</v>
      </c>
      <c r="H6" s="6">
        <f>(D6*C7)/D7</f>
        <v>7924.4206696907704</v>
      </c>
      <c r="I6" s="6">
        <f>SUM(G6:H6)</f>
        <v>179034</v>
      </c>
      <c r="J6" s="8"/>
      <c r="L6" s="5" t="str">
        <f>CONCATENATE("not ",L5)</f>
        <v>not male</v>
      </c>
      <c r="M6" s="11">
        <v>2585</v>
      </c>
      <c r="N6" s="11">
        <v>3160.5</v>
      </c>
      <c r="O6" s="6">
        <f>SUM(M6+N6)</f>
        <v>5745.5</v>
      </c>
      <c r="P6" s="7"/>
      <c r="Q6" s="6" t="str">
        <f>L6</f>
        <v>not male</v>
      </c>
      <c r="R6" s="6">
        <f>(O6*M7)/O7</f>
        <v>2583.426248043138</v>
      </c>
      <c r="S6" s="6">
        <f>(O6*N7)/O7</f>
        <v>3162.073751956862</v>
      </c>
      <c r="T6" s="6">
        <f>SUM(R6:S6)</f>
        <v>5745.5</v>
      </c>
      <c r="U6" s="8"/>
      <c r="W6" s="5" t="str">
        <f>CONCATENATE("not ",W5)</f>
        <v>not male</v>
      </c>
      <c r="X6" s="26">
        <v>1551</v>
      </c>
      <c r="Y6" s="26">
        <v>1913.5</v>
      </c>
      <c r="Z6" s="6">
        <f>SUM(X6+Y6)</f>
        <v>3464.5</v>
      </c>
      <c r="AA6" s="7"/>
      <c r="AB6" s="6" t="str">
        <f>W6</f>
        <v>not male</v>
      </c>
      <c r="AC6" s="6">
        <f>(Z6*X7)/Z7</f>
        <v>1557.7896155853191</v>
      </c>
      <c r="AD6" s="6">
        <f>(Z6*Y7)/Z7</f>
        <v>1906.7103844146809</v>
      </c>
      <c r="AE6" s="6">
        <f>SUM(AC6:AD6)</f>
        <v>3464.5</v>
      </c>
      <c r="AF6" s="8"/>
      <c r="AM6" s="5" t="str">
        <f>CONCATENATE("not ",AM5)</f>
        <v>not male</v>
      </c>
      <c r="AN6" s="26">
        <v>775.5</v>
      </c>
      <c r="AO6" s="26">
        <v>978.25</v>
      </c>
      <c r="AP6" s="6">
        <f>SUM(AN6+AO6)</f>
        <v>1753.75</v>
      </c>
      <c r="AQ6" s="7"/>
      <c r="AR6" s="6" t="str">
        <f>AM6</f>
        <v>not male</v>
      </c>
      <c r="AS6" s="6">
        <f>(AP6*AN7)/AP7</f>
        <v>788.56214124195515</v>
      </c>
      <c r="AT6" s="6">
        <f>(AP6*AO7)/AP7</f>
        <v>965.18785875804485</v>
      </c>
      <c r="AU6" s="6">
        <f>SUM(AS6:AT6)</f>
        <v>1753.75</v>
      </c>
      <c r="AV6" s="8"/>
      <c r="BB6" s="5" t="str">
        <f>CONCATENATE("not ",BB5)</f>
        <v>not male</v>
      </c>
      <c r="BC6" s="26">
        <v>0</v>
      </c>
      <c r="BD6" s="26">
        <v>43</v>
      </c>
      <c r="BE6" s="6">
        <f>SUM(BC6+BD6)</f>
        <v>43</v>
      </c>
      <c r="BF6" s="7"/>
      <c r="BG6" s="6" t="str">
        <f>BB6</f>
        <v>not male</v>
      </c>
      <c r="BH6" s="6">
        <f>(BE6*BC7)/BE7</f>
        <v>19.33466689859106</v>
      </c>
      <c r="BI6" s="6">
        <f>(BE6*BD7)/BE7</f>
        <v>23.66533310140894</v>
      </c>
      <c r="BJ6" s="6">
        <f>SUM(BH6:BI6)</f>
        <v>43</v>
      </c>
      <c r="BK6" s="8"/>
      <c r="BQ6" s="5" t="str">
        <f>CONCATENATE("not ",BQ5)</f>
        <v>not male</v>
      </c>
      <c r="BR6" s="26">
        <v>5170</v>
      </c>
      <c r="BS6" s="26">
        <v>6278</v>
      </c>
      <c r="BT6" s="6">
        <f>SUM(BR6+BS6)</f>
        <v>11448</v>
      </c>
      <c r="BU6" s="7"/>
      <c r="BV6" s="6" t="str">
        <f>BQ6</f>
        <v>not male</v>
      </c>
      <c r="BW6" s="6">
        <f>(BT6*BR7)/BT7</f>
        <v>5147.5178291876846</v>
      </c>
      <c r="BX6" s="6">
        <f>(BT6*BS7)/BT7</f>
        <v>6300.4821708123154</v>
      </c>
      <c r="BY6" s="6">
        <f>SUM(BW6:BX6)</f>
        <v>11448</v>
      </c>
      <c r="BZ6" s="8"/>
    </row>
    <row r="7" spans="1:78" x14ac:dyDescent="0.25">
      <c r="A7" s="5"/>
      <c r="B7" s="6">
        <f>(B5+B6)</f>
        <v>911881</v>
      </c>
      <c r="C7" s="6">
        <f>(C5+C6)</f>
        <v>42231</v>
      </c>
      <c r="D7" s="6">
        <f>IF(SUM(D5:D6)&lt;&gt;SUM(B7:C7),"PROBLEM",SUM(D5:D6))</f>
        <v>954112</v>
      </c>
      <c r="E7" s="7"/>
      <c r="F7" s="7"/>
      <c r="G7" s="6">
        <f>SUM(G5:G6)</f>
        <v>911881</v>
      </c>
      <c r="H7" s="6">
        <f>SUM(H5:H6)</f>
        <v>42231</v>
      </c>
      <c r="I7" s="6">
        <f>SUM(G7:H7)</f>
        <v>954112</v>
      </c>
      <c r="J7" s="8"/>
      <c r="L7" s="5"/>
      <c r="M7" s="6">
        <f>(M5+M6)</f>
        <v>5170</v>
      </c>
      <c r="N7" s="6">
        <f>(N5+N6)</f>
        <v>6328</v>
      </c>
      <c r="O7" s="6">
        <f>IF(SUM(O5:O6)&lt;&gt;SUM(M7:N7),"PROBLEM",SUM(O5:O6))</f>
        <v>11498</v>
      </c>
      <c r="P7" s="7"/>
      <c r="Q7" s="7"/>
      <c r="R7" s="7">
        <f>SUM(R5:R6)</f>
        <v>5170</v>
      </c>
      <c r="S7" s="6">
        <f>SUM(S5:S6)</f>
        <v>6328</v>
      </c>
      <c r="T7" s="7">
        <f>SUM(R7:S7)</f>
        <v>11498</v>
      </c>
      <c r="U7" s="8"/>
      <c r="W7" s="5"/>
      <c r="X7" s="6">
        <f>(X5+X6)</f>
        <v>5170</v>
      </c>
      <c r="Y7" s="6">
        <f>(Y5+Y6)</f>
        <v>6328</v>
      </c>
      <c r="Z7" s="6">
        <f>IF(SUM(Z5:Z6)&lt;&gt;SUM(X7:Y7),"PROBLEM",SUM(Z5:Z6))</f>
        <v>11498</v>
      </c>
      <c r="AA7" s="7"/>
      <c r="AB7" s="7"/>
      <c r="AC7" s="7">
        <f>SUM(AC5:AC6)</f>
        <v>5170</v>
      </c>
      <c r="AD7" s="6">
        <f>SUM(AD5:AD6)</f>
        <v>6328</v>
      </c>
      <c r="AE7" s="7">
        <f>SUM(AC7:AD7)</f>
        <v>11498</v>
      </c>
      <c r="AF7" s="8"/>
      <c r="AM7" s="5"/>
      <c r="AN7" s="6">
        <f>(AN5+AN6)</f>
        <v>5170</v>
      </c>
      <c r="AO7" s="6">
        <f>(AO5+AO6)</f>
        <v>6328</v>
      </c>
      <c r="AP7" s="6">
        <f>IF(SUM(AP5:AP6)&lt;&gt;SUM(AN7:AO7),"PROBLEM",SUM(AP5:AP6))</f>
        <v>11498</v>
      </c>
      <c r="AQ7" s="7"/>
      <c r="AR7" s="7"/>
      <c r="AS7" s="7">
        <f>SUM(AS5:AS6)</f>
        <v>5170</v>
      </c>
      <c r="AT7" s="6">
        <f>SUM(AT5:AT6)</f>
        <v>6328</v>
      </c>
      <c r="AU7" s="7">
        <f>SUM(AS7:AT7)</f>
        <v>11498</v>
      </c>
      <c r="AV7" s="8"/>
      <c r="BB7" s="5"/>
      <c r="BC7" s="6">
        <f>(BC5+BC6)</f>
        <v>5170</v>
      </c>
      <c r="BD7" s="6">
        <f>(BD5+BD6)</f>
        <v>6328</v>
      </c>
      <c r="BE7" s="6">
        <f>IF(SUM(BE5:BE6)&lt;&gt;SUM(BC7:BD7),"PROBLEM",SUM(BE5:BE6))</f>
        <v>11498</v>
      </c>
      <c r="BF7" s="7"/>
      <c r="BG7" s="7"/>
      <c r="BH7" s="7">
        <f>SUM(BH5:BH6)</f>
        <v>5170</v>
      </c>
      <c r="BI7" s="6">
        <f>SUM(BI5:BI6)</f>
        <v>6328</v>
      </c>
      <c r="BJ7" s="7">
        <f>SUM(BH7:BI7)</f>
        <v>11498</v>
      </c>
      <c r="BK7" s="8"/>
      <c r="BQ7" s="5"/>
      <c r="BR7" s="6">
        <f>(BR5+BR6)</f>
        <v>5170</v>
      </c>
      <c r="BS7" s="6">
        <f>(BS5+BS6)</f>
        <v>6328</v>
      </c>
      <c r="BT7" s="6">
        <f>IF(SUM(BT5:BT6)&lt;&gt;SUM(BR7:BS7),"PROBLEM",SUM(BT5:BT6))</f>
        <v>11498</v>
      </c>
      <c r="BU7" s="7"/>
      <c r="BV7" s="7"/>
      <c r="BW7" s="7">
        <f>SUM(BW5:BW6)</f>
        <v>5170</v>
      </c>
      <c r="BX7" s="6">
        <f>SUM(BX5:BX6)</f>
        <v>6328</v>
      </c>
      <c r="BY7" s="7">
        <f>SUM(BW7:BX7)</f>
        <v>11498</v>
      </c>
      <c r="BZ7" s="8"/>
    </row>
    <row r="8" spans="1:78" x14ac:dyDescent="0.25">
      <c r="A8" s="5"/>
      <c r="B8" s="6"/>
      <c r="C8" s="6"/>
      <c r="D8" s="6"/>
      <c r="E8" s="7"/>
      <c r="F8" s="7"/>
      <c r="G8" s="7"/>
      <c r="H8" s="7"/>
      <c r="I8" s="7"/>
      <c r="J8" s="8"/>
      <c r="L8" s="5"/>
      <c r="M8" s="6"/>
      <c r="N8" s="6"/>
      <c r="O8" s="6"/>
      <c r="P8" s="7"/>
      <c r="Q8" s="7"/>
      <c r="R8" s="7"/>
      <c r="S8" s="7"/>
      <c r="T8" s="7"/>
      <c r="U8" s="8"/>
      <c r="W8" s="5"/>
      <c r="X8" s="6"/>
      <c r="Y8" s="6"/>
      <c r="Z8" s="6"/>
      <c r="AA8" s="7"/>
      <c r="AB8" s="7"/>
      <c r="AC8" s="7"/>
      <c r="AD8" s="7"/>
      <c r="AE8" s="7"/>
      <c r="AF8" s="8"/>
      <c r="AM8" s="5"/>
      <c r="AN8" s="6"/>
      <c r="AO8" s="6"/>
      <c r="AP8" s="6"/>
      <c r="AQ8" s="7"/>
      <c r="AR8" s="7"/>
      <c r="AS8" s="7"/>
      <c r="AT8" s="7"/>
      <c r="AU8" s="7"/>
      <c r="AV8" s="8"/>
      <c r="BB8" s="5"/>
      <c r="BC8" s="6"/>
      <c r="BD8" s="6"/>
      <c r="BE8" s="6"/>
      <c r="BF8" s="7"/>
      <c r="BG8" s="7"/>
      <c r="BH8" s="7"/>
      <c r="BI8" s="7"/>
      <c r="BJ8" s="7"/>
      <c r="BK8" s="8"/>
      <c r="BQ8" s="5"/>
      <c r="BR8" s="6"/>
      <c r="BS8" s="6"/>
      <c r="BT8" s="6"/>
      <c r="BU8" s="7"/>
      <c r="BV8" s="7"/>
      <c r="BW8" s="7"/>
      <c r="BX8" s="7"/>
      <c r="BY8" s="7"/>
      <c r="BZ8" s="8"/>
    </row>
    <row r="9" spans="1:78" x14ac:dyDescent="0.25">
      <c r="A9" s="5"/>
      <c r="B9" s="6"/>
      <c r="C9" s="6"/>
      <c r="D9" s="6"/>
      <c r="E9" s="7"/>
      <c r="F9" s="7"/>
      <c r="G9" s="7"/>
      <c r="H9" s="7"/>
      <c r="I9" s="7"/>
      <c r="J9" s="8"/>
      <c r="L9" s="5"/>
      <c r="M9" s="6"/>
      <c r="N9" s="6"/>
      <c r="O9" s="6"/>
      <c r="P9" s="7"/>
      <c r="Q9" s="7"/>
      <c r="R9" s="7"/>
      <c r="S9" s="7"/>
      <c r="T9" s="7"/>
      <c r="U9" s="8"/>
      <c r="W9" s="5"/>
      <c r="X9" s="6"/>
      <c r="Y9" s="6"/>
      <c r="Z9" s="6"/>
      <c r="AA9" s="7"/>
      <c r="AB9" s="7"/>
      <c r="AC9" s="7"/>
      <c r="AD9" s="7"/>
      <c r="AE9" s="7"/>
      <c r="AF9" s="8"/>
      <c r="AM9" s="5"/>
      <c r="AN9" s="6"/>
      <c r="AO9" s="6"/>
      <c r="AP9" s="6"/>
      <c r="AQ9" s="7"/>
      <c r="AR9" s="7"/>
      <c r="AS9" s="7"/>
      <c r="AT9" s="7"/>
      <c r="AU9" s="7"/>
      <c r="AV9" s="8"/>
      <c r="BB9" s="5"/>
      <c r="BC9" s="6"/>
      <c r="BD9" s="6"/>
      <c r="BE9" s="6"/>
      <c r="BF9" s="7"/>
      <c r="BG9" s="7"/>
      <c r="BH9" s="7"/>
      <c r="BI9" s="7"/>
      <c r="BJ9" s="7"/>
      <c r="BK9" s="8"/>
      <c r="BQ9" s="5"/>
      <c r="BR9" s="6"/>
      <c r="BS9" s="6"/>
      <c r="BT9" s="6"/>
      <c r="BU9" s="7"/>
      <c r="BV9" s="7"/>
      <c r="BW9" s="7"/>
      <c r="BX9" s="7"/>
      <c r="BY9" s="7"/>
      <c r="BZ9" s="8"/>
    </row>
    <row r="10" spans="1:78" x14ac:dyDescent="0.25">
      <c r="A10" s="5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7"/>
      <c r="G10" s="7"/>
      <c r="H10" s="7"/>
      <c r="I10" s="7"/>
      <c r="J10" s="8"/>
      <c r="L10" s="5" t="s">
        <v>2</v>
      </c>
      <c r="M10" s="6" t="s">
        <v>3</v>
      </c>
      <c r="N10" s="6" t="s">
        <v>4</v>
      </c>
      <c r="O10" s="6" t="s">
        <v>5</v>
      </c>
      <c r="P10" s="6" t="s">
        <v>6</v>
      </c>
      <c r="Q10" s="7"/>
      <c r="R10" s="7"/>
      <c r="S10" s="7"/>
      <c r="T10" s="7"/>
      <c r="U10" s="8"/>
      <c r="W10" s="5" t="s">
        <v>2</v>
      </c>
      <c r="X10" s="6" t="s">
        <v>3</v>
      </c>
      <c r="Y10" s="6" t="s">
        <v>4</v>
      </c>
      <c r="Z10" s="6" t="s">
        <v>5</v>
      </c>
      <c r="AA10" s="6" t="s">
        <v>6</v>
      </c>
      <c r="AB10" s="7"/>
      <c r="AC10" s="7"/>
      <c r="AD10" s="7"/>
      <c r="AE10" s="7"/>
      <c r="AF10" s="8"/>
      <c r="AM10" s="5" t="s">
        <v>2</v>
      </c>
      <c r="AN10" s="6" t="s">
        <v>3</v>
      </c>
      <c r="AO10" s="6" t="s">
        <v>4</v>
      </c>
      <c r="AP10" s="6" t="s">
        <v>5</v>
      </c>
      <c r="AQ10" s="6" t="s">
        <v>6</v>
      </c>
      <c r="AR10" s="7"/>
      <c r="AS10" s="7"/>
      <c r="AT10" s="7"/>
      <c r="AU10" s="7"/>
      <c r="AV10" s="8"/>
      <c r="BB10" s="5" t="s">
        <v>2</v>
      </c>
      <c r="BC10" s="6" t="s">
        <v>3</v>
      </c>
      <c r="BD10" s="6" t="s">
        <v>4</v>
      </c>
      <c r="BE10" s="6" t="s">
        <v>5</v>
      </c>
      <c r="BF10" s="6" t="s">
        <v>6</v>
      </c>
      <c r="BG10" s="7"/>
      <c r="BH10" s="7"/>
      <c r="BI10" s="7"/>
      <c r="BJ10" s="7"/>
      <c r="BK10" s="8"/>
      <c r="BQ10" s="5" t="s">
        <v>2</v>
      </c>
      <c r="BR10" s="6" t="s">
        <v>3</v>
      </c>
      <c r="BS10" s="6" t="s">
        <v>4</v>
      </c>
      <c r="BT10" s="6" t="s">
        <v>5</v>
      </c>
      <c r="BU10" s="6" t="s">
        <v>6</v>
      </c>
      <c r="BV10" s="7"/>
      <c r="BW10" s="7"/>
      <c r="BX10" s="7"/>
      <c r="BY10" s="7"/>
      <c r="BZ10" s="8"/>
    </row>
    <row r="11" spans="1:78" x14ac:dyDescent="0.25">
      <c r="A11" s="5">
        <f>B5</f>
        <v>742655</v>
      </c>
      <c r="B11" s="6">
        <f>G5</f>
        <v>740771.42066969082</v>
      </c>
      <c r="C11" s="6">
        <f>A11-B11</f>
        <v>1883.5793303091777</v>
      </c>
      <c r="D11" s="6">
        <f>C11*C11</f>
        <v>3547871.0935679707</v>
      </c>
      <c r="E11" s="22">
        <f>D11/B11</f>
        <v>4.7894276082634706</v>
      </c>
      <c r="F11" s="7"/>
      <c r="G11" s="7"/>
      <c r="H11" s="7"/>
      <c r="I11" s="7"/>
      <c r="J11" s="8"/>
      <c r="L11" s="5">
        <f>M5</f>
        <v>2585</v>
      </c>
      <c r="M11" s="6">
        <f>R5</f>
        <v>2586.573751956862</v>
      </c>
      <c r="N11" s="6">
        <f>L11-M11</f>
        <v>-1.5737519568619973</v>
      </c>
      <c r="O11" s="6">
        <f>N11*N11</f>
        <v>2.476695221726966</v>
      </c>
      <c r="P11" s="7">
        <f>O11/M11</f>
        <v>9.5751966084602546E-4</v>
      </c>
      <c r="Q11" s="7"/>
      <c r="R11" s="7"/>
      <c r="S11" s="7"/>
      <c r="T11" s="7"/>
      <c r="U11" s="8"/>
      <c r="W11" s="5">
        <f>X5</f>
        <v>3618.9999999999995</v>
      </c>
      <c r="X11" s="6">
        <f>AC5</f>
        <v>3612.2103844146809</v>
      </c>
      <c r="Y11" s="6">
        <f>W11-X11</f>
        <v>6.7896155853186428</v>
      </c>
      <c r="Z11" s="6">
        <f>Y11*Y11</f>
        <v>46.098879796401818</v>
      </c>
      <c r="AA11" s="7">
        <f>Z11/X11</f>
        <v>1.2761958715168147E-2</v>
      </c>
      <c r="AB11" s="7"/>
      <c r="AC11" s="7"/>
      <c r="AD11" s="7"/>
      <c r="AE11" s="7"/>
      <c r="AF11" s="8"/>
      <c r="AM11" s="5">
        <f>AN5</f>
        <v>4394.5</v>
      </c>
      <c r="AN11" s="6">
        <f>AS5</f>
        <v>4381.437858758045</v>
      </c>
      <c r="AO11" s="6">
        <f>AM11-AN11</f>
        <v>13.062141241955032</v>
      </c>
      <c r="AP11" s="6">
        <f>AO11*AO11</f>
        <v>170.61953382478256</v>
      </c>
      <c r="AQ11" s="7">
        <f>AP11/AN11</f>
        <v>3.8941447836292283E-2</v>
      </c>
      <c r="AR11" s="7"/>
      <c r="AS11" s="7"/>
      <c r="AT11" s="7"/>
      <c r="AU11" s="7"/>
      <c r="AV11" s="8"/>
      <c r="BB11" s="5">
        <f>BC5</f>
        <v>5170</v>
      </c>
      <c r="BC11" s="6">
        <f>BH5</f>
        <v>5150.6653331014086</v>
      </c>
      <c r="BD11" s="6">
        <f>BB11-BC11</f>
        <v>19.334666898591422</v>
      </c>
      <c r="BE11" s="6">
        <f>BD11*BD11</f>
        <v>373.82934407948682</v>
      </c>
      <c r="BF11" s="7">
        <f>BE11/BC11</f>
        <v>7.2578845625442756E-2</v>
      </c>
      <c r="BG11" s="7"/>
      <c r="BH11" s="7"/>
      <c r="BI11" s="7"/>
      <c r="BJ11" s="7"/>
      <c r="BK11" s="8"/>
      <c r="BQ11" s="5">
        <f>BR5</f>
        <v>0</v>
      </c>
      <c r="BR11" s="6">
        <f>BW5</f>
        <v>22.482170812315186</v>
      </c>
      <c r="BS11" s="6">
        <f>BQ11-BR11</f>
        <v>-22.482170812315186</v>
      </c>
      <c r="BT11" s="6">
        <f>BS11*BS11</f>
        <v>505.44800443411685</v>
      </c>
      <c r="BU11" s="7">
        <f>BT11/BR11</f>
        <v>22.482170812315186</v>
      </c>
      <c r="BV11" s="7"/>
      <c r="BW11" s="7"/>
      <c r="BX11" s="7"/>
      <c r="BY11" s="7"/>
      <c r="BZ11" s="8"/>
    </row>
    <row r="12" spans="1:78" x14ac:dyDescent="0.25">
      <c r="A12" s="5">
        <f>B6</f>
        <v>169226</v>
      </c>
      <c r="B12" s="6">
        <f>G6</f>
        <v>171109.57933030924</v>
      </c>
      <c r="C12" s="6">
        <f t="shared" ref="C12:C14" si="0">A12-B12</f>
        <v>-1883.579330309236</v>
      </c>
      <c r="D12" s="6">
        <f t="shared" ref="D12:D14" si="1">C12*C12</f>
        <v>3547871.09356819</v>
      </c>
      <c r="E12" s="22">
        <f t="shared" ref="E12:E14" si="2">D12/B12</f>
        <v>20.734497200296392</v>
      </c>
      <c r="F12" s="7"/>
      <c r="G12" s="7"/>
      <c r="H12" s="7"/>
      <c r="I12" s="7"/>
      <c r="J12" s="8"/>
      <c r="L12" s="5">
        <f>M6</f>
        <v>2585</v>
      </c>
      <c r="M12" s="6">
        <f>R6</f>
        <v>2583.426248043138</v>
      </c>
      <c r="N12" s="6">
        <f t="shared" ref="N12:N14" si="3">L12-M12</f>
        <v>1.5737519568619973</v>
      </c>
      <c r="O12" s="6">
        <f t="shared" ref="O12:O14" si="4">N12*N12</f>
        <v>2.476695221726966</v>
      </c>
      <c r="P12" s="7">
        <f t="shared" ref="P12:P14" si="5">O12/M12</f>
        <v>9.5868624993764875E-4</v>
      </c>
      <c r="Q12" s="7"/>
      <c r="R12" s="7"/>
      <c r="S12" s="7"/>
      <c r="T12" s="7"/>
      <c r="U12" s="8"/>
      <c r="W12" s="5">
        <f>X6</f>
        <v>1551</v>
      </c>
      <c r="X12" s="6">
        <f>AC6</f>
        <v>1557.7896155853191</v>
      </c>
      <c r="Y12" s="6">
        <f t="shared" ref="Y12:Y14" si="6">W12-X12</f>
        <v>-6.7896155853190976</v>
      </c>
      <c r="Z12" s="6">
        <f t="shared" ref="Z12:Z14" si="7">Y12*Y12</f>
        <v>46.098879796407992</v>
      </c>
      <c r="AA12" s="7">
        <f t="shared" ref="AA12:AA14" si="8">Z12/X12</f>
        <v>2.9592493964011271E-2</v>
      </c>
      <c r="AB12" s="7"/>
      <c r="AC12" s="7"/>
      <c r="AD12" s="7"/>
      <c r="AE12" s="7"/>
      <c r="AF12" s="8"/>
      <c r="AM12" s="5">
        <f>AN6</f>
        <v>775.5</v>
      </c>
      <c r="AN12" s="6">
        <f>AS6</f>
        <v>788.56214124195515</v>
      </c>
      <c r="AO12" s="6">
        <f t="shared" ref="AO12:AO14" si="9">AM12-AN12</f>
        <v>-13.062141241955146</v>
      </c>
      <c r="AP12" s="6">
        <f t="shared" ref="AP12:AP14" si="10">AO12*AO12</f>
        <v>170.61953382478552</v>
      </c>
      <c r="AQ12" s="7">
        <f t="shared" ref="AQ12:AQ14" si="11">AP12/AN12</f>
        <v>0.21636789911834506</v>
      </c>
      <c r="AR12" s="7"/>
      <c r="AS12" s="7"/>
      <c r="AT12" s="7"/>
      <c r="AU12" s="7"/>
      <c r="AV12" s="8"/>
      <c r="BB12" s="5">
        <f>BC6</f>
        <v>0</v>
      </c>
      <c r="BC12" s="6">
        <f>BH6</f>
        <v>19.33466689859106</v>
      </c>
      <c r="BD12" s="6">
        <f t="shared" ref="BD12:BD14" si="12">BB12-BC12</f>
        <v>-19.33466689859106</v>
      </c>
      <c r="BE12" s="6">
        <f t="shared" ref="BE12:BE14" si="13">BD12*BD12</f>
        <v>373.82934407947283</v>
      </c>
      <c r="BF12" s="7">
        <f t="shared" ref="BF12:BF14" si="14">BE12/BC12</f>
        <v>19.33466689859106</v>
      </c>
      <c r="BG12" s="7"/>
      <c r="BH12" s="7"/>
      <c r="BI12" s="7"/>
      <c r="BJ12" s="7"/>
      <c r="BK12" s="8"/>
      <c r="BQ12" s="5">
        <f>BR6</f>
        <v>5170</v>
      </c>
      <c r="BR12" s="6">
        <f>BW6</f>
        <v>5147.5178291876846</v>
      </c>
      <c r="BS12" s="6">
        <f t="shared" ref="BS12:BS14" si="15">BQ12-BR12</f>
        <v>22.482170812315417</v>
      </c>
      <c r="BT12" s="6">
        <f t="shared" ref="BT12:BT14" si="16">BS12*BS12</f>
        <v>505.44800443412726</v>
      </c>
      <c r="BU12" s="7">
        <f t="shared" ref="BU12:BU14" si="17">BT12/BR12</f>
        <v>9.819256993499148E-2</v>
      </c>
      <c r="BV12" s="7"/>
      <c r="BW12" s="7"/>
      <c r="BX12" s="7"/>
      <c r="BY12" s="7"/>
      <c r="BZ12" s="8"/>
    </row>
    <row r="13" spans="1:78" x14ac:dyDescent="0.25">
      <c r="A13" s="5">
        <f>C5</f>
        <v>32423</v>
      </c>
      <c r="B13" s="6">
        <f>H5</f>
        <v>34306.579330309229</v>
      </c>
      <c r="C13" s="6">
        <f t="shared" si="0"/>
        <v>-1883.5793303092287</v>
      </c>
      <c r="D13" s="6">
        <f t="shared" si="1"/>
        <v>3547871.0935681625</v>
      </c>
      <c r="E13" s="22">
        <f t="shared" si="2"/>
        <v>103.41663794016573</v>
      </c>
      <c r="F13" s="7"/>
      <c r="G13" s="7"/>
      <c r="H13" s="7"/>
      <c r="I13" s="7"/>
      <c r="J13" s="8"/>
      <c r="L13" s="5">
        <f>N5</f>
        <v>3167.5</v>
      </c>
      <c r="M13" s="6">
        <f>S5</f>
        <v>3165.926248043138</v>
      </c>
      <c r="N13" s="6">
        <f t="shared" si="3"/>
        <v>1.5737519568619973</v>
      </c>
      <c r="O13" s="6">
        <f t="shared" si="4"/>
        <v>2.476695221726966</v>
      </c>
      <c r="P13" s="7">
        <f t="shared" si="5"/>
        <v>7.8229719446491015E-4</v>
      </c>
      <c r="Q13" s="7"/>
      <c r="R13" s="7"/>
      <c r="S13" s="7"/>
      <c r="T13" s="7"/>
      <c r="U13" s="8"/>
      <c r="W13" s="5">
        <f>Y5</f>
        <v>4414.5</v>
      </c>
      <c r="X13" s="6">
        <f>AD5</f>
        <v>4421.2896155853196</v>
      </c>
      <c r="Y13" s="6">
        <f t="shared" si="6"/>
        <v>-6.7896155853195523</v>
      </c>
      <c r="Z13" s="6">
        <f t="shared" si="7"/>
        <v>46.098879796414167</v>
      </c>
      <c r="AA13" s="7">
        <f t="shared" si="8"/>
        <v>1.0426568672161345E-2</v>
      </c>
      <c r="AB13" s="7"/>
      <c r="AC13" s="7"/>
      <c r="AD13" s="7"/>
      <c r="AE13" s="7"/>
      <c r="AF13" s="8"/>
      <c r="AM13" s="5">
        <f>AO5</f>
        <v>5349.75</v>
      </c>
      <c r="AN13" s="6">
        <f>AT5</f>
        <v>5362.812141241955</v>
      </c>
      <c r="AO13" s="6">
        <f t="shared" si="9"/>
        <v>-13.062141241955032</v>
      </c>
      <c r="AP13" s="6">
        <f t="shared" si="10"/>
        <v>170.61953382478256</v>
      </c>
      <c r="AQ13" s="7">
        <f t="shared" si="11"/>
        <v>3.1815310574214779E-2</v>
      </c>
      <c r="AR13" s="7"/>
      <c r="AS13" s="7"/>
      <c r="AT13" s="7"/>
      <c r="AU13" s="7"/>
      <c r="AV13" s="8"/>
      <c r="BB13" s="5">
        <f>BD5</f>
        <v>6285</v>
      </c>
      <c r="BC13" s="6">
        <f>BI5</f>
        <v>6304.3346668985914</v>
      </c>
      <c r="BD13" s="6">
        <f t="shared" si="12"/>
        <v>-19.334666898591422</v>
      </c>
      <c r="BE13" s="6">
        <f t="shared" si="13"/>
        <v>373.82934407948682</v>
      </c>
      <c r="BF13" s="7">
        <f t="shared" si="14"/>
        <v>5.9297192143416402E-2</v>
      </c>
      <c r="BG13" s="7"/>
      <c r="BH13" s="7"/>
      <c r="BI13" s="7"/>
      <c r="BJ13" s="7"/>
      <c r="BK13" s="8"/>
      <c r="BQ13" s="5">
        <f>BS5</f>
        <v>50</v>
      </c>
      <c r="BR13" s="6">
        <f>BX5</f>
        <v>27.517829187684814</v>
      </c>
      <c r="BS13" s="6">
        <f t="shared" si="15"/>
        <v>22.482170812315186</v>
      </c>
      <c r="BT13" s="6">
        <f t="shared" si="16"/>
        <v>505.44800443411685</v>
      </c>
      <c r="BU13" s="7">
        <f t="shared" si="17"/>
        <v>18.368018821060289</v>
      </c>
      <c r="BV13" s="7"/>
      <c r="BW13" s="7"/>
      <c r="BX13" s="7"/>
      <c r="BY13" s="7"/>
      <c r="BZ13" s="8"/>
    </row>
    <row r="14" spans="1:78" x14ac:dyDescent="0.25">
      <c r="A14" s="5">
        <f>C6</f>
        <v>9808</v>
      </c>
      <c r="B14" s="6">
        <f>H6</f>
        <v>7924.4206696907704</v>
      </c>
      <c r="C14" s="6">
        <f t="shared" si="0"/>
        <v>1883.5793303092296</v>
      </c>
      <c r="D14" s="6">
        <f t="shared" si="1"/>
        <v>3547871.0935681658</v>
      </c>
      <c r="E14" s="22">
        <f t="shared" si="2"/>
        <v>447.71362367699896</v>
      </c>
      <c r="F14" s="7"/>
      <c r="G14" s="7" t="s">
        <v>7</v>
      </c>
      <c r="H14" s="7"/>
      <c r="I14" s="7"/>
      <c r="J14" s="8"/>
      <c r="L14" s="5">
        <f>N6</f>
        <v>3160.5</v>
      </c>
      <c r="M14" s="6">
        <f>S6</f>
        <v>3162.073751956862</v>
      </c>
      <c r="N14" s="6">
        <f t="shared" si="3"/>
        <v>-1.5737519568619973</v>
      </c>
      <c r="O14" s="6">
        <f t="shared" si="4"/>
        <v>2.476695221726966</v>
      </c>
      <c r="P14" s="7">
        <f t="shared" si="5"/>
        <v>7.8325030217725098E-4</v>
      </c>
      <c r="Q14" s="7"/>
      <c r="R14" s="7" t="s">
        <v>7</v>
      </c>
      <c r="S14" s="7"/>
      <c r="T14" s="7"/>
      <c r="U14" s="8"/>
      <c r="W14" s="5">
        <f>Y6</f>
        <v>1913.5</v>
      </c>
      <c r="X14" s="6">
        <f>AD6</f>
        <v>1906.7103844146809</v>
      </c>
      <c r="Y14" s="6">
        <f t="shared" si="6"/>
        <v>6.7896155853190976</v>
      </c>
      <c r="Z14" s="6">
        <f t="shared" si="7"/>
        <v>46.098879796407992</v>
      </c>
      <c r="AA14" s="7">
        <f t="shared" si="8"/>
        <v>2.4177179803087586E-2</v>
      </c>
      <c r="AB14" s="7"/>
      <c r="AC14" s="7" t="s">
        <v>7</v>
      </c>
      <c r="AD14" s="7"/>
      <c r="AE14" s="7"/>
      <c r="AF14" s="8"/>
      <c r="AM14" s="5">
        <f>AO6</f>
        <v>978.25</v>
      </c>
      <c r="AN14" s="6">
        <f>AT6</f>
        <v>965.18785875804485</v>
      </c>
      <c r="AO14" s="6">
        <f t="shared" si="9"/>
        <v>13.062141241955146</v>
      </c>
      <c r="AP14" s="6">
        <f t="shared" si="10"/>
        <v>170.61953382478552</v>
      </c>
      <c r="AQ14" s="7">
        <f t="shared" si="11"/>
        <v>0.17677339419118901</v>
      </c>
      <c r="AR14" s="7"/>
      <c r="AS14" s="7" t="s">
        <v>7</v>
      </c>
      <c r="AT14" s="7"/>
      <c r="AU14" s="7"/>
      <c r="AV14" s="8"/>
      <c r="BB14" s="5">
        <f>BD6</f>
        <v>43</v>
      </c>
      <c r="BC14" s="6">
        <f>BI6</f>
        <v>23.66533310140894</v>
      </c>
      <c r="BD14" s="6">
        <f t="shared" si="12"/>
        <v>19.33466689859106</v>
      </c>
      <c r="BE14" s="6">
        <f t="shared" si="13"/>
        <v>373.82934407947283</v>
      </c>
      <c r="BF14" s="7">
        <f t="shared" si="14"/>
        <v>15.796496186111849</v>
      </c>
      <c r="BG14" s="7"/>
      <c r="BH14" s="7" t="s">
        <v>7</v>
      </c>
      <c r="BI14" s="7"/>
      <c r="BJ14" s="7"/>
      <c r="BK14" s="8"/>
      <c r="BQ14" s="5">
        <f>BS6</f>
        <v>6278</v>
      </c>
      <c r="BR14" s="6">
        <f>BX6</f>
        <v>6300.4821708123154</v>
      </c>
      <c r="BS14" s="6">
        <f t="shared" si="15"/>
        <v>-22.482170812315417</v>
      </c>
      <c r="BT14" s="6">
        <f t="shared" si="16"/>
        <v>505.44800443412726</v>
      </c>
      <c r="BU14" s="7">
        <f t="shared" si="17"/>
        <v>8.0223702048657697E-2</v>
      </c>
      <c r="BV14" s="7"/>
      <c r="BW14" s="7" t="s">
        <v>7</v>
      </c>
      <c r="BX14" s="7"/>
      <c r="BY14" s="7"/>
      <c r="BZ14" s="8"/>
    </row>
    <row r="15" spans="1:78" x14ac:dyDescent="0.25">
      <c r="A15" s="5"/>
      <c r="B15" s="6"/>
      <c r="C15" s="6"/>
      <c r="D15" s="6"/>
      <c r="E15" s="7"/>
      <c r="F15" s="7"/>
      <c r="G15" s="12">
        <v>0.1</v>
      </c>
      <c r="H15" s="12">
        <v>0.05</v>
      </c>
      <c r="I15" s="12">
        <v>0.01</v>
      </c>
      <c r="J15" s="13">
        <v>1E-3</v>
      </c>
      <c r="L15" s="5"/>
      <c r="M15" s="6"/>
      <c r="N15" s="6"/>
      <c r="O15" s="6"/>
      <c r="P15" s="7"/>
      <c r="Q15" s="7"/>
      <c r="R15" s="12">
        <v>0.1</v>
      </c>
      <c r="S15" s="12">
        <v>0.05</v>
      </c>
      <c r="T15" s="12">
        <v>0.01</v>
      </c>
      <c r="U15" s="13">
        <v>1E-3</v>
      </c>
      <c r="W15" s="5"/>
      <c r="X15" s="6"/>
      <c r="Y15" s="6"/>
      <c r="Z15" s="6"/>
      <c r="AA15" s="7"/>
      <c r="AB15" s="7"/>
      <c r="AC15" s="12">
        <v>0.1</v>
      </c>
      <c r="AD15" s="12">
        <v>0.05</v>
      </c>
      <c r="AE15" s="12">
        <v>0.01</v>
      </c>
      <c r="AF15" s="13">
        <v>1E-3</v>
      </c>
      <c r="AM15" s="5"/>
      <c r="AN15" s="6"/>
      <c r="AO15" s="6"/>
      <c r="AP15" s="6"/>
      <c r="AQ15" s="7"/>
      <c r="AR15" s="7"/>
      <c r="AS15" s="12">
        <v>0.1</v>
      </c>
      <c r="AT15" s="12">
        <v>0.05</v>
      </c>
      <c r="AU15" s="12">
        <v>0.01</v>
      </c>
      <c r="AV15" s="13">
        <v>1E-3</v>
      </c>
      <c r="BB15" s="5"/>
      <c r="BC15" s="6"/>
      <c r="BD15" s="6"/>
      <c r="BE15" s="6"/>
      <c r="BF15" s="7"/>
      <c r="BG15" s="7"/>
      <c r="BH15" s="12">
        <v>0.1</v>
      </c>
      <c r="BI15" s="12">
        <v>0.05</v>
      </c>
      <c r="BJ15" s="12">
        <v>0.01</v>
      </c>
      <c r="BK15" s="13">
        <v>1E-3</v>
      </c>
      <c r="BQ15" s="5"/>
      <c r="BR15" s="6"/>
      <c r="BS15" s="6"/>
      <c r="BT15" s="6"/>
      <c r="BU15" s="7"/>
      <c r="BV15" s="7"/>
      <c r="BW15" s="12">
        <v>0.1</v>
      </c>
      <c r="BX15" s="12">
        <v>0.05</v>
      </c>
      <c r="BY15" s="12">
        <v>0.01</v>
      </c>
      <c r="BZ15" s="13">
        <v>1E-3</v>
      </c>
    </row>
    <row r="16" spans="1:78" x14ac:dyDescent="0.25">
      <c r="A16" s="5"/>
      <c r="B16" s="6"/>
      <c r="C16" s="6"/>
      <c r="D16" s="6" t="s">
        <v>8</v>
      </c>
      <c r="E16" s="22">
        <f>SUM(E11:E14)</f>
        <v>576.65418642572456</v>
      </c>
      <c r="F16" s="7"/>
      <c r="G16" s="7">
        <v>2.71</v>
      </c>
      <c r="H16" s="7">
        <v>3.84</v>
      </c>
      <c r="I16" s="7">
        <v>6.63</v>
      </c>
      <c r="J16" s="8">
        <v>10.8</v>
      </c>
      <c r="L16" s="5"/>
      <c r="M16" s="6"/>
      <c r="N16" s="6"/>
      <c r="O16" s="6" t="s">
        <v>8</v>
      </c>
      <c r="P16" s="7">
        <f>SUM(P11:P14)</f>
        <v>3.481753407425835E-3</v>
      </c>
      <c r="Q16" s="7"/>
      <c r="R16" s="7">
        <v>2.71</v>
      </c>
      <c r="S16" s="7">
        <v>3.84</v>
      </c>
      <c r="T16" s="7">
        <v>6.63</v>
      </c>
      <c r="U16" s="8">
        <v>10.8</v>
      </c>
      <c r="W16" s="5"/>
      <c r="X16" s="6"/>
      <c r="Y16" s="6"/>
      <c r="Z16" s="6" t="s">
        <v>8</v>
      </c>
      <c r="AA16" s="7">
        <f>SUM(AA11:AA14)</f>
        <v>7.6958201154428349E-2</v>
      </c>
      <c r="AB16" s="7"/>
      <c r="AC16" s="7">
        <v>2.71</v>
      </c>
      <c r="AD16" s="7">
        <v>3.84</v>
      </c>
      <c r="AE16" s="7">
        <v>6.63</v>
      </c>
      <c r="AF16" s="8">
        <v>10.8</v>
      </c>
      <c r="AM16" s="5"/>
      <c r="AN16" s="6"/>
      <c r="AO16" s="6"/>
      <c r="AP16" s="6" t="s">
        <v>8</v>
      </c>
      <c r="AQ16" s="7">
        <f>SUM(AQ11:AQ14)</f>
        <v>0.46389805172004117</v>
      </c>
      <c r="AR16" s="7"/>
      <c r="AS16" s="7">
        <v>2.71</v>
      </c>
      <c r="AT16" s="7">
        <v>3.84</v>
      </c>
      <c r="AU16" s="7">
        <v>6.63</v>
      </c>
      <c r="AV16" s="8">
        <v>10.8</v>
      </c>
      <c r="BB16" s="5"/>
      <c r="BC16" s="6"/>
      <c r="BD16" s="6"/>
      <c r="BE16" s="6" t="s">
        <v>8</v>
      </c>
      <c r="BF16" s="7">
        <f>SUM(BF11:BF14)</f>
        <v>35.263039122471767</v>
      </c>
      <c r="BG16" s="7"/>
      <c r="BH16" s="7">
        <v>2.71</v>
      </c>
      <c r="BI16" s="7">
        <v>3.84</v>
      </c>
      <c r="BJ16" s="7">
        <v>6.63</v>
      </c>
      <c r="BK16" s="8">
        <v>10.8</v>
      </c>
      <c r="BQ16" s="5"/>
      <c r="BR16" s="6"/>
      <c r="BS16" s="6"/>
      <c r="BT16" s="6" t="s">
        <v>8</v>
      </c>
      <c r="BU16" s="7">
        <f>SUM(BU11:BU14)</f>
        <v>41.028605905359122</v>
      </c>
      <c r="BV16" s="7"/>
      <c r="BW16" s="7">
        <v>2.71</v>
      </c>
      <c r="BX16" s="7">
        <v>3.84</v>
      </c>
      <c r="BY16" s="7">
        <v>6.63</v>
      </c>
      <c r="BZ16" s="8">
        <v>10.8</v>
      </c>
    </row>
    <row r="17" spans="1:78" x14ac:dyDescent="0.25">
      <c r="A17" s="5"/>
      <c r="B17" s="6"/>
      <c r="C17" s="6"/>
      <c r="D17" s="6"/>
      <c r="E17" s="7"/>
      <c r="F17" s="7"/>
      <c r="G17" s="7"/>
      <c r="H17" s="7"/>
      <c r="I17" s="7"/>
      <c r="J17" s="8"/>
      <c r="L17" s="5"/>
      <c r="M17" s="6"/>
      <c r="N17" s="6"/>
      <c r="O17" s="6"/>
      <c r="P17" s="7"/>
      <c r="Q17" s="7"/>
      <c r="R17" s="7"/>
      <c r="S17" s="7"/>
      <c r="T17" s="7"/>
      <c r="U17" s="8"/>
      <c r="W17" s="5"/>
      <c r="X17" s="6"/>
      <c r="Y17" s="6"/>
      <c r="Z17" s="6"/>
      <c r="AA17" s="7"/>
      <c r="AB17" s="7"/>
      <c r="AC17" s="7"/>
      <c r="AD17" s="7"/>
      <c r="AE17" s="7"/>
      <c r="AF17" s="8"/>
      <c r="AM17" s="5"/>
      <c r="AN17" s="6"/>
      <c r="AO17" s="6"/>
      <c r="AP17" s="6"/>
      <c r="AQ17" s="7"/>
      <c r="AR17" s="7"/>
      <c r="AS17" s="7"/>
      <c r="AT17" s="7"/>
      <c r="AU17" s="7"/>
      <c r="AV17" s="8"/>
      <c r="BB17" s="5"/>
      <c r="BC17" s="6"/>
      <c r="BD17" s="6"/>
      <c r="BE17" s="6"/>
      <c r="BF17" s="7"/>
      <c r="BG17" s="7"/>
      <c r="BH17" s="7"/>
      <c r="BI17" s="7"/>
      <c r="BJ17" s="7"/>
      <c r="BK17" s="8"/>
      <c r="BQ17" s="5"/>
      <c r="BR17" s="6"/>
      <c r="BS17" s="6"/>
      <c r="BT17" s="6"/>
      <c r="BU17" s="7"/>
      <c r="BV17" s="7"/>
      <c r="BW17" s="7"/>
      <c r="BX17" s="7"/>
      <c r="BY17" s="7"/>
      <c r="BZ17" s="8"/>
    </row>
    <row r="18" spans="1:78" ht="15.75" thickBot="1" x14ac:dyDescent="0.3">
      <c r="A18" s="14"/>
      <c r="B18" s="15" t="str">
        <f>IF(E16&gt;=G16,IF(E16&gt;H16,IF(E16&gt;I16,IF(E16&gt;J16,"ACCEPT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" s="15"/>
      <c r="D18" s="15"/>
      <c r="E18" s="16"/>
      <c r="F18" s="16"/>
      <c r="G18" s="16"/>
      <c r="H18" s="16"/>
      <c r="I18" s="16"/>
      <c r="J18" s="17"/>
      <c r="L18" s="14"/>
      <c r="M18" s="15" t="str">
        <f>IF(P16&gt;=R16,IF(P16&gt;S16,IF(P16&gt;T16,IF(P16&gt;U16,"ACCEPT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" s="15"/>
      <c r="O18" s="15"/>
      <c r="P18" s="16"/>
      <c r="Q18" s="16"/>
      <c r="R18" s="16"/>
      <c r="S18" s="16"/>
      <c r="T18" s="16"/>
      <c r="U18" s="17"/>
      <c r="W18" s="14"/>
      <c r="X18" s="15" t="str">
        <f>IF(AA16&gt;=AC16,IF(AA16&gt;AD16,IF(AA16&gt;AE16,IF(AA16&gt;AF16,"ACCEPT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Y18" s="15"/>
      <c r="Z18" s="15"/>
      <c r="AA18" s="16"/>
      <c r="AB18" s="16"/>
      <c r="AC18" s="16"/>
      <c r="AD18" s="16"/>
      <c r="AE18" s="16"/>
      <c r="AF18" s="17"/>
      <c r="AM18" s="14"/>
      <c r="AN18" s="15" t="str">
        <f>IF(AQ16&gt;=AS16,IF(AQ16&gt;AT16,IF(AQ16&gt;AU16,IF(AQ16&gt;AV16,"ACCEPT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AO18" s="15"/>
      <c r="AP18" s="15"/>
      <c r="AQ18" s="16"/>
      <c r="AR18" s="16"/>
      <c r="AS18" s="16"/>
      <c r="AT18" s="16"/>
      <c r="AU18" s="16"/>
      <c r="AV18" s="17"/>
      <c r="BB18" s="14"/>
      <c r="BC18" s="15" t="str">
        <f>IF(BF16&gt;=BH16,IF(BF16&gt;BI16,IF(BF16&gt;BJ16,IF(BF16&gt;BK16,"ACCEPT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BD18" s="15"/>
      <c r="BE18" s="15"/>
      <c r="BF18" s="16"/>
      <c r="BG18" s="16"/>
      <c r="BH18" s="16"/>
      <c r="BI18" s="16"/>
      <c r="BJ18" s="16"/>
      <c r="BK18" s="17"/>
      <c r="BQ18" s="14"/>
      <c r="BR18" s="15" t="str">
        <f>IF(BU16&gt;=BW16,IF(BU16&gt;BX16,IF(BU16&gt;BY16,IF(BU16&gt;BZ16,"ACCEPT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BS18" s="15"/>
      <c r="BT18" s="15"/>
      <c r="BU18" s="16"/>
      <c r="BV18" s="16"/>
      <c r="BW18" s="16"/>
      <c r="BX18" s="16"/>
      <c r="BY18" s="16"/>
      <c r="BZ18" s="17"/>
    </row>
    <row r="19" spans="1:78" ht="15.75" thickBot="1" x14ac:dyDescent="0.3"/>
    <row r="20" spans="1:78" x14ac:dyDescent="0.25">
      <c r="A20" s="1" t="s">
        <v>68</v>
      </c>
      <c r="B20" s="2"/>
      <c r="C20" s="2"/>
      <c r="D20" s="2"/>
      <c r="E20" s="3"/>
      <c r="F20" s="3"/>
      <c r="G20" s="3"/>
      <c r="H20" s="3"/>
      <c r="I20" s="3"/>
      <c r="J20" s="4"/>
      <c r="K20" s="23"/>
      <c r="L20" s="1" t="s">
        <v>69</v>
      </c>
      <c r="M20" s="2"/>
      <c r="N20" s="2"/>
      <c r="O20" s="2"/>
      <c r="P20" s="3"/>
      <c r="Q20" s="3"/>
      <c r="R20" s="3"/>
      <c r="S20" s="3"/>
      <c r="T20" s="3"/>
      <c r="U20" s="4"/>
    </row>
    <row r="21" spans="1:78" x14ac:dyDescent="0.25">
      <c r="A21" s="5"/>
      <c r="B21" s="6"/>
      <c r="C21" s="6"/>
      <c r="D21" s="6"/>
      <c r="E21" s="7"/>
      <c r="F21" s="7"/>
      <c r="G21" s="7"/>
      <c r="H21" s="7"/>
      <c r="I21" s="7"/>
      <c r="J21" s="8"/>
      <c r="K21" s="23"/>
      <c r="L21" s="5"/>
      <c r="M21" s="6"/>
      <c r="N21" s="6"/>
      <c r="O21" s="6"/>
      <c r="P21" s="7"/>
      <c r="Q21" s="7"/>
      <c r="R21" s="7"/>
      <c r="S21" s="7"/>
      <c r="T21" s="7"/>
      <c r="U21" s="8"/>
    </row>
    <row r="22" spans="1:78" x14ac:dyDescent="0.25">
      <c r="A22" s="5" t="s">
        <v>0</v>
      </c>
      <c r="B22" s="21" t="s">
        <v>39</v>
      </c>
      <c r="C22" s="21" t="str">
        <f>CONCATENATE("not ",B22)</f>
        <v>not property offence</v>
      </c>
      <c r="D22" s="6"/>
      <c r="E22" s="7"/>
      <c r="F22" s="6" t="s">
        <v>1</v>
      </c>
      <c r="G22" s="21" t="str">
        <f>B22</f>
        <v>property offence</v>
      </c>
      <c r="H22" s="21" t="str">
        <f>C22</f>
        <v>not property offence</v>
      </c>
      <c r="I22" s="7"/>
      <c r="J22" s="8"/>
      <c r="K22" s="23"/>
      <c r="L22" s="5" t="s">
        <v>0</v>
      </c>
      <c r="M22" s="21" t="s">
        <v>39</v>
      </c>
      <c r="N22" s="21" t="str">
        <f>CONCATENATE("not ",M22)</f>
        <v>not property offence</v>
      </c>
      <c r="O22" s="6"/>
      <c r="P22" s="7"/>
      <c r="Q22" s="6" t="s">
        <v>1</v>
      </c>
      <c r="R22" s="21" t="str">
        <f>M22</f>
        <v>property offence</v>
      </c>
      <c r="S22" s="21" t="str">
        <f>N22</f>
        <v>not property offence</v>
      </c>
      <c r="T22" s="7"/>
      <c r="U22" s="8"/>
    </row>
    <row r="23" spans="1:78" x14ac:dyDescent="0.25">
      <c r="A23" s="5" t="s">
        <v>36</v>
      </c>
      <c r="B23" s="25">
        <v>763954</v>
      </c>
      <c r="C23" s="25">
        <v>34216</v>
      </c>
      <c r="D23" s="6">
        <f>SUM(B23+C23)</f>
        <v>798170</v>
      </c>
      <c r="E23" s="7"/>
      <c r="F23" s="6" t="str">
        <f>A23</f>
        <v>guilty</v>
      </c>
      <c r="G23" s="6">
        <f>(D23*B25)/D25</f>
        <v>762425.04727396776</v>
      </c>
      <c r="H23" s="10">
        <f>(D23*C25)/D25</f>
        <v>35744.952726032214</v>
      </c>
      <c r="I23" s="6">
        <f>SUM(G23:H23)</f>
        <v>798170</v>
      </c>
      <c r="J23" s="8"/>
      <c r="K23" s="23"/>
      <c r="L23" s="5" t="s">
        <v>36</v>
      </c>
      <c r="M23" s="9">
        <v>2571</v>
      </c>
      <c r="N23" s="9">
        <v>526</v>
      </c>
      <c r="O23" s="6">
        <f>SUM(M23+N23)</f>
        <v>3097</v>
      </c>
      <c r="P23" s="7"/>
      <c r="Q23" s="6" t="str">
        <f>L23</f>
        <v>guilty</v>
      </c>
      <c r="R23" s="7">
        <f>(O23*M25)/O25</f>
        <v>2485.021382488479</v>
      </c>
      <c r="S23" s="10">
        <f>(O23*N25)/O25</f>
        <v>611.97861751152072</v>
      </c>
      <c r="T23" s="7">
        <f>SUM(R23:S23)</f>
        <v>3097</v>
      </c>
      <c r="U23" s="8"/>
    </row>
    <row r="24" spans="1:78" x14ac:dyDescent="0.25">
      <c r="A24" s="5" t="str">
        <f>CONCATENATE("not ",A23)</f>
        <v>not guilty</v>
      </c>
      <c r="B24" s="26">
        <v>160065</v>
      </c>
      <c r="C24" s="26">
        <v>9105</v>
      </c>
      <c r="D24" s="6">
        <f>SUM(B24+C24)</f>
        <v>169170</v>
      </c>
      <c r="E24" s="7"/>
      <c r="F24" s="6" t="str">
        <f>A24</f>
        <v>not guilty</v>
      </c>
      <c r="G24" s="6">
        <f>(D24*B25)/D25</f>
        <v>161593.95272603221</v>
      </c>
      <c r="H24" s="6">
        <f>(D24*C25)/D25</f>
        <v>7576.047273967788</v>
      </c>
      <c r="I24" s="6">
        <f>SUM(G24:H24)</f>
        <v>169170</v>
      </c>
      <c r="J24" s="8"/>
      <c r="K24" s="23"/>
      <c r="L24" s="5" t="str">
        <f>CONCATENATE("not ",L23)</f>
        <v>not guilty</v>
      </c>
      <c r="M24" s="11">
        <v>1782</v>
      </c>
      <c r="N24" s="11">
        <v>546</v>
      </c>
      <c r="O24" s="6">
        <f>SUM(M24+N24)</f>
        <v>2328</v>
      </c>
      <c r="P24" s="7"/>
      <c r="Q24" s="6" t="str">
        <f>L24</f>
        <v>not guilty</v>
      </c>
      <c r="R24" s="6">
        <f>(O24*M25)/O25</f>
        <v>1867.9786175115207</v>
      </c>
      <c r="S24" s="6">
        <f>(O24*N25)/O25</f>
        <v>460.02138248847928</v>
      </c>
      <c r="T24" s="6">
        <f>SUM(R24:S24)</f>
        <v>2328</v>
      </c>
      <c r="U24" s="8"/>
    </row>
    <row r="25" spans="1:78" x14ac:dyDescent="0.25">
      <c r="A25" s="5"/>
      <c r="B25" s="6">
        <f>(B23+B24)</f>
        <v>924019</v>
      </c>
      <c r="C25" s="6">
        <f>(C23+C24)</f>
        <v>43321</v>
      </c>
      <c r="D25" s="6">
        <f>IF(SUM(D23:D24)&lt;&gt;SUM(B25:C25),"PROBLEM",SUM(D23:D24))</f>
        <v>967340</v>
      </c>
      <c r="E25" s="7"/>
      <c r="F25" s="7"/>
      <c r="G25" s="6">
        <f>SUM(G23:G24)</f>
        <v>924019</v>
      </c>
      <c r="H25" s="6">
        <f>SUM(H23:H24)</f>
        <v>43321</v>
      </c>
      <c r="I25" s="6">
        <f>SUM(G25:H25)</f>
        <v>967340</v>
      </c>
      <c r="J25" s="8"/>
      <c r="K25" s="23"/>
      <c r="L25" s="5"/>
      <c r="M25" s="6">
        <f>(M23+M24)</f>
        <v>4353</v>
      </c>
      <c r="N25" s="6">
        <f>(N23+N24)</f>
        <v>1072</v>
      </c>
      <c r="O25" s="6">
        <f>IF(SUM(O23:O24)&lt;&gt;SUM(M25:N25),"PROBLEM",SUM(O23:O24))</f>
        <v>5425</v>
      </c>
      <c r="P25" s="7"/>
      <c r="Q25" s="7"/>
      <c r="R25" s="7">
        <f>SUM(R23:R24)</f>
        <v>4353</v>
      </c>
      <c r="S25" s="6">
        <f>SUM(S23:S24)</f>
        <v>1072</v>
      </c>
      <c r="T25" s="7">
        <f>SUM(R25:S25)</f>
        <v>5425</v>
      </c>
      <c r="U25" s="8"/>
    </row>
    <row r="26" spans="1:78" x14ac:dyDescent="0.25">
      <c r="A26" s="5"/>
      <c r="B26" s="6"/>
      <c r="C26" s="6"/>
      <c r="D26" s="6"/>
      <c r="E26" s="7"/>
      <c r="F26" s="7"/>
      <c r="G26" s="7"/>
      <c r="H26" s="7"/>
      <c r="I26" s="7"/>
      <c r="J26" s="8"/>
      <c r="K26" s="23"/>
      <c r="L26" s="5"/>
      <c r="M26" s="6"/>
      <c r="N26" s="6"/>
      <c r="O26" s="6"/>
      <c r="P26" s="7"/>
      <c r="Q26" s="7"/>
      <c r="R26" s="7"/>
      <c r="S26" s="7"/>
      <c r="T26" s="7"/>
      <c r="U26" s="8"/>
    </row>
    <row r="27" spans="1:78" x14ac:dyDescent="0.25">
      <c r="A27" s="5"/>
      <c r="B27" s="6"/>
      <c r="C27" s="6"/>
      <c r="D27" s="6"/>
      <c r="E27" s="7"/>
      <c r="F27" s="7"/>
      <c r="G27" s="7"/>
      <c r="H27" s="7"/>
      <c r="I27" s="7"/>
      <c r="J27" s="8"/>
      <c r="K27" s="23"/>
      <c r="L27" s="5"/>
      <c r="M27" s="6"/>
      <c r="N27" s="6"/>
      <c r="O27" s="6"/>
      <c r="P27" s="7"/>
      <c r="Q27" s="7"/>
      <c r="R27" s="7"/>
      <c r="S27" s="7"/>
      <c r="T27" s="7"/>
      <c r="U27" s="8"/>
    </row>
    <row r="28" spans="1:78" x14ac:dyDescent="0.25">
      <c r="A28" s="5" t="s">
        <v>2</v>
      </c>
      <c r="B28" s="6" t="s">
        <v>3</v>
      </c>
      <c r="C28" s="6" t="s">
        <v>4</v>
      </c>
      <c r="D28" s="6" t="s">
        <v>5</v>
      </c>
      <c r="E28" s="6" t="s">
        <v>6</v>
      </c>
      <c r="F28" s="7"/>
      <c r="G28" s="7"/>
      <c r="H28" s="7"/>
      <c r="I28" s="7"/>
      <c r="J28" s="8"/>
      <c r="K28" s="23"/>
      <c r="L28" s="5" t="s">
        <v>2</v>
      </c>
      <c r="M28" s="6" t="s">
        <v>3</v>
      </c>
      <c r="N28" s="6" t="s">
        <v>4</v>
      </c>
      <c r="O28" s="6" t="s">
        <v>5</v>
      </c>
      <c r="P28" s="6" t="s">
        <v>6</v>
      </c>
      <c r="Q28" s="7"/>
      <c r="R28" s="7"/>
      <c r="S28" s="7"/>
      <c r="T28" s="7"/>
      <c r="U28" s="8"/>
    </row>
    <row r="29" spans="1:78" x14ac:dyDescent="0.25">
      <c r="A29" s="5">
        <f>B23</f>
        <v>763954</v>
      </c>
      <c r="B29" s="6">
        <f>G23</f>
        <v>762425.04727396776</v>
      </c>
      <c r="C29" s="6">
        <f>A29-B29</f>
        <v>1528.9527260322357</v>
      </c>
      <c r="D29" s="6">
        <f>C29*C29</f>
        <v>2337696.4384414046</v>
      </c>
      <c r="E29" s="22">
        <f>D29/B29</f>
        <v>3.066132791413112</v>
      </c>
      <c r="F29" s="7"/>
      <c r="G29" s="7"/>
      <c r="H29" s="7"/>
      <c r="I29" s="7"/>
      <c r="J29" s="8"/>
      <c r="K29" s="23"/>
      <c r="L29" s="5">
        <f>M23</f>
        <v>2571</v>
      </c>
      <c r="M29" s="6">
        <f>R23</f>
        <v>2485.021382488479</v>
      </c>
      <c r="N29" s="6">
        <f>L29-M29</f>
        <v>85.978617511520952</v>
      </c>
      <c r="O29" s="6">
        <f>N29*N29</f>
        <v>7392.3226691924174</v>
      </c>
      <c r="P29" s="7">
        <f>O29/M29</f>
        <v>2.9747521374604067</v>
      </c>
      <c r="Q29" s="7"/>
      <c r="R29" s="7"/>
      <c r="S29" s="7"/>
      <c r="T29" s="7"/>
      <c r="U29" s="8"/>
    </row>
    <row r="30" spans="1:78" x14ac:dyDescent="0.25">
      <c r="A30" s="5">
        <f>B24</f>
        <v>160065</v>
      </c>
      <c r="B30" s="6">
        <f>G24</f>
        <v>161593.95272603221</v>
      </c>
      <c r="C30" s="6">
        <f t="shared" ref="C30:C32" si="18">A30-B30</f>
        <v>-1528.9527260322066</v>
      </c>
      <c r="D30" s="6">
        <f t="shared" ref="D30:D32" si="19">C30*C30</f>
        <v>2337696.4384413157</v>
      </c>
      <c r="E30" s="22">
        <f t="shared" ref="E30:E32" si="20">D30/B30</f>
        <v>14.466484661122601</v>
      </c>
      <c r="F30" s="7"/>
      <c r="G30" s="7"/>
      <c r="H30" s="7"/>
      <c r="I30" s="7"/>
      <c r="J30" s="8"/>
      <c r="K30" s="23"/>
      <c r="L30" s="5">
        <f>M24</f>
        <v>1782</v>
      </c>
      <c r="M30" s="6">
        <f>R24</f>
        <v>1867.9786175115207</v>
      </c>
      <c r="N30" s="6">
        <f t="shared" ref="N30:N32" si="21">L30-M30</f>
        <v>-85.978617511520724</v>
      </c>
      <c r="O30" s="6">
        <f t="shared" ref="O30:O32" si="22">N30*N30</f>
        <v>7392.3226691923783</v>
      </c>
      <c r="P30" s="7">
        <f t="shared" ref="P30:P32" si="23">O30/M30</f>
        <v>3.9573914818362668</v>
      </c>
      <c r="Q30" s="7"/>
      <c r="R30" s="7"/>
      <c r="S30" s="7"/>
      <c r="T30" s="7"/>
      <c r="U30" s="8"/>
    </row>
    <row r="31" spans="1:78" x14ac:dyDescent="0.25">
      <c r="A31" s="5">
        <f>C23</f>
        <v>34216</v>
      </c>
      <c r="B31" s="6">
        <f>H23</f>
        <v>35744.952726032214</v>
      </c>
      <c r="C31" s="6">
        <f t="shared" si="18"/>
        <v>-1528.9527260322138</v>
      </c>
      <c r="D31" s="6">
        <f t="shared" si="19"/>
        <v>2337696.438441338</v>
      </c>
      <c r="E31" s="22">
        <f t="shared" si="20"/>
        <v>65.399343408247077</v>
      </c>
      <c r="F31" s="7"/>
      <c r="G31" s="7"/>
      <c r="H31" s="7"/>
      <c r="I31" s="7"/>
      <c r="J31" s="8"/>
      <c r="K31" s="23"/>
      <c r="L31" s="5">
        <f>N23</f>
        <v>526</v>
      </c>
      <c r="M31" s="6">
        <f>S23</f>
        <v>611.97861751152072</v>
      </c>
      <c r="N31" s="6">
        <f t="shared" si="21"/>
        <v>-85.978617511520724</v>
      </c>
      <c r="O31" s="6">
        <f t="shared" si="22"/>
        <v>7392.3226691923783</v>
      </c>
      <c r="P31" s="7">
        <f t="shared" si="23"/>
        <v>12.07938064772862</v>
      </c>
      <c r="Q31" s="7"/>
      <c r="R31" s="7"/>
      <c r="S31" s="7"/>
      <c r="T31" s="7"/>
      <c r="U31" s="8"/>
    </row>
    <row r="32" spans="1:78" x14ac:dyDescent="0.25">
      <c r="A32" s="5">
        <f>C24</f>
        <v>9105</v>
      </c>
      <c r="B32" s="6">
        <f>H24</f>
        <v>7576.047273967788</v>
      </c>
      <c r="C32" s="6">
        <f t="shared" si="18"/>
        <v>1528.952726032212</v>
      </c>
      <c r="D32" s="6">
        <f t="shared" si="19"/>
        <v>2337696.4384413324</v>
      </c>
      <c r="E32" s="22">
        <f t="shared" si="20"/>
        <v>308.56413033138523</v>
      </c>
      <c r="F32" s="7"/>
      <c r="G32" s="7" t="s">
        <v>7</v>
      </c>
      <c r="H32" s="7"/>
      <c r="I32" s="7"/>
      <c r="J32" s="8"/>
      <c r="K32" s="23"/>
      <c r="L32" s="5">
        <f>N24</f>
        <v>546</v>
      </c>
      <c r="M32" s="6">
        <f>S24</f>
        <v>460.02138248847928</v>
      </c>
      <c r="N32" s="6">
        <f t="shared" si="21"/>
        <v>85.978617511520724</v>
      </c>
      <c r="O32" s="6">
        <f t="shared" si="22"/>
        <v>7392.3226691923783</v>
      </c>
      <c r="P32" s="7">
        <f t="shared" si="23"/>
        <v>16.069519701896706</v>
      </c>
      <c r="Q32" s="7"/>
      <c r="R32" s="7" t="s">
        <v>7</v>
      </c>
      <c r="S32" s="7"/>
      <c r="T32" s="7"/>
      <c r="U32" s="8"/>
    </row>
    <row r="33" spans="1:21" x14ac:dyDescent="0.25">
      <c r="A33" s="5"/>
      <c r="B33" s="6"/>
      <c r="C33" s="6"/>
      <c r="D33" s="6"/>
      <c r="E33" s="7"/>
      <c r="F33" s="7"/>
      <c r="G33" s="12">
        <v>0.1</v>
      </c>
      <c r="H33" s="12">
        <v>0.05</v>
      </c>
      <c r="I33" s="12">
        <v>0.01</v>
      </c>
      <c r="J33" s="13">
        <v>1E-3</v>
      </c>
      <c r="K33" s="23"/>
      <c r="L33" s="5"/>
      <c r="M33" s="6"/>
      <c r="N33" s="6"/>
      <c r="O33" s="6"/>
      <c r="P33" s="7"/>
      <c r="Q33" s="7"/>
      <c r="R33" s="12">
        <v>0.1</v>
      </c>
      <c r="S33" s="12">
        <v>0.05</v>
      </c>
      <c r="T33" s="12">
        <v>0.01</v>
      </c>
      <c r="U33" s="13">
        <v>1E-3</v>
      </c>
    </row>
    <row r="34" spans="1:21" x14ac:dyDescent="0.25">
      <c r="A34" s="5"/>
      <c r="B34" s="6"/>
      <c r="C34" s="6"/>
      <c r="D34" s="6" t="s">
        <v>8</v>
      </c>
      <c r="E34" s="22">
        <f>SUM(E29:E32)</f>
        <v>391.49609119216802</v>
      </c>
      <c r="F34" s="7"/>
      <c r="G34" s="7">
        <v>2.71</v>
      </c>
      <c r="H34" s="7">
        <v>3.84</v>
      </c>
      <c r="I34" s="7">
        <v>6.63</v>
      </c>
      <c r="J34" s="8">
        <v>10.8</v>
      </c>
      <c r="K34" s="23"/>
      <c r="L34" s="5"/>
      <c r="M34" s="6"/>
      <c r="N34" s="6"/>
      <c r="O34" s="6" t="s">
        <v>8</v>
      </c>
      <c r="P34" s="7">
        <f>SUM(P29:P32)</f>
        <v>35.081043968922003</v>
      </c>
      <c r="Q34" s="7"/>
      <c r="R34" s="7">
        <v>2.71</v>
      </c>
      <c r="S34" s="7">
        <v>3.84</v>
      </c>
      <c r="T34" s="7">
        <v>6.63</v>
      </c>
      <c r="U34" s="8">
        <v>10.8</v>
      </c>
    </row>
    <row r="35" spans="1:21" x14ac:dyDescent="0.25">
      <c r="A35" s="5"/>
      <c r="B35" s="6"/>
      <c r="C35" s="6"/>
      <c r="D35" s="6"/>
      <c r="E35" s="7"/>
      <c r="F35" s="7"/>
      <c r="G35" s="7"/>
      <c r="H35" s="7"/>
      <c r="I35" s="7"/>
      <c r="J35" s="8"/>
      <c r="K35" s="23"/>
      <c r="L35" s="5"/>
      <c r="M35" s="6"/>
      <c r="N35" s="6"/>
      <c r="O35" s="6"/>
      <c r="P35" s="7"/>
      <c r="Q35" s="7"/>
      <c r="R35" s="7"/>
      <c r="S35" s="7"/>
      <c r="T35" s="7"/>
      <c r="U35" s="8"/>
    </row>
    <row r="36" spans="1:21" ht="15.75" thickBot="1" x14ac:dyDescent="0.3">
      <c r="A36" s="14"/>
      <c r="B36" s="15" t="str">
        <f>IF(E34&gt;=G34,IF(E34&gt;H34,IF(E34&gt;I34,IF(E34&gt;J34,"ACCEPT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36" s="15"/>
      <c r="D36" s="15"/>
      <c r="E36" s="16"/>
      <c r="F36" s="16"/>
      <c r="G36" s="16"/>
      <c r="H36" s="16"/>
      <c r="I36" s="16"/>
      <c r="J36" s="17"/>
      <c r="K36" s="23"/>
      <c r="L36" s="14"/>
      <c r="M36" s="15" t="str">
        <f>IF(P34&gt;=R34,IF(P34&gt;S34,IF(P34&gt;T34,IF(P34&gt;U34,"ACCEPT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36" s="15"/>
      <c r="O36" s="15"/>
      <c r="P36" s="16"/>
      <c r="Q36" s="16"/>
      <c r="R36" s="16"/>
      <c r="S36" s="16"/>
      <c r="T36" s="16"/>
      <c r="U36" s="17"/>
    </row>
    <row r="38" spans="1:21" ht="15.75" thickBot="1" x14ac:dyDescent="0.3"/>
    <row r="39" spans="1:21" x14ac:dyDescent="0.25">
      <c r="A39" s="1" t="s">
        <v>75</v>
      </c>
      <c r="B39" s="2"/>
      <c r="C39" s="2"/>
      <c r="D39" s="2"/>
      <c r="E39" s="3"/>
      <c r="F39" s="3"/>
      <c r="G39" s="3"/>
      <c r="H39" s="3"/>
      <c r="I39" s="3"/>
      <c r="J39" s="4"/>
      <c r="K39" s="23"/>
      <c r="L39" s="1" t="s">
        <v>76</v>
      </c>
      <c r="M39" s="2"/>
      <c r="N39" s="2"/>
      <c r="O39" s="2"/>
      <c r="P39" s="3"/>
      <c r="Q39" s="3"/>
      <c r="R39" s="3"/>
      <c r="S39" s="3"/>
      <c r="T39" s="3"/>
      <c r="U39" s="4"/>
    </row>
    <row r="40" spans="1:21" x14ac:dyDescent="0.25">
      <c r="A40" s="5"/>
      <c r="B40" s="6"/>
      <c r="C40" s="6"/>
      <c r="D40" s="6"/>
      <c r="E40" s="7"/>
      <c r="F40" s="7"/>
      <c r="G40" s="7"/>
      <c r="H40" s="7"/>
      <c r="I40" s="7"/>
      <c r="J40" s="8"/>
      <c r="K40" s="23"/>
      <c r="L40" s="5"/>
      <c r="M40" s="6"/>
      <c r="N40" s="6"/>
      <c r="O40" s="6"/>
      <c r="P40" s="7"/>
      <c r="Q40" s="7"/>
      <c r="R40" s="7"/>
      <c r="S40" s="7"/>
      <c r="T40" s="7"/>
      <c r="U40" s="8"/>
    </row>
    <row r="41" spans="1:21" x14ac:dyDescent="0.25">
      <c r="A41" s="5" t="s">
        <v>0</v>
      </c>
      <c r="B41" s="21" t="s">
        <v>39</v>
      </c>
      <c r="C41" s="21" t="str">
        <f>CONCATENATE("not ",B41)</f>
        <v>not property offence</v>
      </c>
      <c r="D41" s="6"/>
      <c r="E41" s="7"/>
      <c r="F41" s="6" t="s">
        <v>1</v>
      </c>
      <c r="G41" s="21" t="str">
        <f>B41</f>
        <v>property offence</v>
      </c>
      <c r="H41" s="21" t="str">
        <f>C41</f>
        <v>not property offence</v>
      </c>
      <c r="I41" s="7"/>
      <c r="J41" s="8"/>
      <c r="K41" s="23"/>
      <c r="L41" s="5" t="s">
        <v>0</v>
      </c>
      <c r="M41" s="21" t="s">
        <v>39</v>
      </c>
      <c r="N41" s="21" t="str">
        <f>CONCATENATE("not ",M41)</f>
        <v>not property offence</v>
      </c>
      <c r="O41" s="6"/>
      <c r="P41" s="7"/>
      <c r="Q41" s="6" t="s">
        <v>1</v>
      </c>
      <c r="R41" s="21" t="str">
        <f>M41</f>
        <v>property offence</v>
      </c>
      <c r="S41" s="21" t="str">
        <f>N41</f>
        <v>not property offence</v>
      </c>
      <c r="T41" s="7"/>
      <c r="U41" s="8"/>
    </row>
    <row r="42" spans="1:21" x14ac:dyDescent="0.25">
      <c r="A42" s="5" t="s">
        <v>37</v>
      </c>
      <c r="B42" s="9">
        <v>240131</v>
      </c>
      <c r="C42" s="9">
        <v>19407</v>
      </c>
      <c r="D42" s="6">
        <f>SUM(B42+C42)</f>
        <v>259538</v>
      </c>
      <c r="E42" s="7"/>
      <c r="F42" s="6" t="str">
        <f>A42</f>
        <v>male</v>
      </c>
      <c r="G42" s="6">
        <f>(D42*B44)/D44</f>
        <v>239226.91184056943</v>
      </c>
      <c r="H42" s="10">
        <f>(D42*C44)/D44</f>
        <v>20311.088159430568</v>
      </c>
      <c r="I42" s="6">
        <f>SUM(G42:H42)</f>
        <v>259538</v>
      </c>
      <c r="J42" s="8"/>
      <c r="K42" s="23"/>
      <c r="L42" s="5" t="s">
        <v>37</v>
      </c>
      <c r="M42" s="9">
        <v>233</v>
      </c>
      <c r="N42" s="9">
        <v>52</v>
      </c>
      <c r="O42" s="6">
        <f>SUM(M42+N42)</f>
        <v>285</v>
      </c>
      <c r="P42" s="7"/>
      <c r="Q42" s="6" t="str">
        <f>L42</f>
        <v>male</v>
      </c>
      <c r="R42" s="7">
        <f>(O42*M44)/O44</f>
        <v>231.26262626262627</v>
      </c>
      <c r="S42" s="10">
        <f>(O42*N44)/O44</f>
        <v>53.737373737373737</v>
      </c>
      <c r="T42" s="7">
        <f>SUM(R42:S42)</f>
        <v>285</v>
      </c>
      <c r="U42" s="8"/>
    </row>
    <row r="43" spans="1:21" x14ac:dyDescent="0.25">
      <c r="A43" s="5" t="str">
        <f>CONCATENATE("not ",A42)</f>
        <v>not male</v>
      </c>
      <c r="B43" s="11">
        <v>49682</v>
      </c>
      <c r="C43" s="11">
        <v>5199</v>
      </c>
      <c r="D43" s="6">
        <f>SUM(B43+C43)</f>
        <v>54881</v>
      </c>
      <c r="E43" s="7"/>
      <c r="F43" s="6" t="str">
        <f>A43</f>
        <v>not male</v>
      </c>
      <c r="G43" s="6">
        <f>(D43*B44)/D44</f>
        <v>50586.088159430568</v>
      </c>
      <c r="H43" s="6">
        <f>(D43*C44)/D44</f>
        <v>4294.9118405694317</v>
      </c>
      <c r="I43" s="6">
        <f>SUM(G43:H43)</f>
        <v>54881</v>
      </c>
      <c r="J43" s="8"/>
      <c r="K43" s="23"/>
      <c r="L43" s="5" t="str">
        <f>CONCATENATE("not ",L42)</f>
        <v>not male</v>
      </c>
      <c r="M43" s="11">
        <v>8</v>
      </c>
      <c r="N43" s="9">
        <v>4</v>
      </c>
      <c r="O43" s="6">
        <f>SUM(M43+N43)</f>
        <v>12</v>
      </c>
      <c r="P43" s="7"/>
      <c r="Q43" s="6" t="str">
        <f>L43</f>
        <v>not male</v>
      </c>
      <c r="R43" s="6">
        <f>(O43*M44)/O44</f>
        <v>9.737373737373737</v>
      </c>
      <c r="S43" s="6">
        <f>(O43*N44)/O44</f>
        <v>2.2626262626262625</v>
      </c>
      <c r="T43" s="6">
        <f>SUM(R43:S43)</f>
        <v>12</v>
      </c>
      <c r="U43" s="8"/>
    </row>
    <row r="44" spans="1:21" x14ac:dyDescent="0.25">
      <c r="A44" s="5"/>
      <c r="B44" s="6">
        <f>(B42+B43)</f>
        <v>289813</v>
      </c>
      <c r="C44" s="6">
        <f>(C42+C43)</f>
        <v>24606</v>
      </c>
      <c r="D44" s="6">
        <f>IF(SUM(D42:D43)&lt;&gt;SUM(B44:C44),"PROBLEM",SUM(D42:D43))</f>
        <v>314419</v>
      </c>
      <c r="E44" s="7"/>
      <c r="F44" s="7"/>
      <c r="G44" s="6">
        <f>SUM(G42:G43)</f>
        <v>289813</v>
      </c>
      <c r="H44" s="6">
        <f>SUM(H42:H43)</f>
        <v>24606</v>
      </c>
      <c r="I44" s="6">
        <f>SUM(G44:H44)</f>
        <v>314419</v>
      </c>
      <c r="J44" s="8"/>
      <c r="K44" s="23"/>
      <c r="L44" s="5"/>
      <c r="M44" s="6">
        <f>(M42+M43)</f>
        <v>241</v>
      </c>
      <c r="N44" s="6">
        <f>(N42+N43)</f>
        <v>56</v>
      </c>
      <c r="O44" s="6">
        <f>IF(SUM(O42:O43)&lt;&gt;SUM(M44:N44),"PROBLEM",SUM(O42:O43))</f>
        <v>297</v>
      </c>
      <c r="P44" s="7"/>
      <c r="Q44" s="7"/>
      <c r="R44" s="7">
        <f>SUM(R42:R43)</f>
        <v>241</v>
      </c>
      <c r="S44" s="6">
        <f>SUM(S42:S43)</f>
        <v>56</v>
      </c>
      <c r="T44" s="7">
        <f>SUM(R44:S44)</f>
        <v>297</v>
      </c>
      <c r="U44" s="8"/>
    </row>
    <row r="45" spans="1:21" x14ac:dyDescent="0.25">
      <c r="A45" s="5"/>
      <c r="B45" s="6"/>
      <c r="C45" s="6"/>
      <c r="D45" s="6"/>
      <c r="E45" s="7"/>
      <c r="F45" s="7"/>
      <c r="G45" s="7"/>
      <c r="H45" s="7"/>
      <c r="I45" s="7"/>
      <c r="J45" s="8"/>
      <c r="K45" s="23"/>
      <c r="L45" s="5"/>
      <c r="M45" s="6"/>
      <c r="N45" s="6"/>
      <c r="O45" s="6"/>
      <c r="P45" s="7"/>
      <c r="Q45" s="7"/>
      <c r="R45" s="7"/>
      <c r="S45" s="7"/>
      <c r="T45" s="7"/>
      <c r="U45" s="8"/>
    </row>
    <row r="46" spans="1:21" x14ac:dyDescent="0.25">
      <c r="A46" s="5"/>
      <c r="B46" s="6"/>
      <c r="C46" s="6"/>
      <c r="D46" s="6"/>
      <c r="E46" s="7"/>
      <c r="F46" s="7"/>
      <c r="G46" s="7"/>
      <c r="H46" s="7"/>
      <c r="I46" s="7"/>
      <c r="J46" s="8"/>
      <c r="K46" s="23"/>
      <c r="L46" s="5"/>
      <c r="M46" s="6"/>
      <c r="N46" s="6"/>
      <c r="O46" s="6"/>
      <c r="P46" s="7"/>
      <c r="Q46" s="7"/>
      <c r="R46" s="7"/>
      <c r="S46" s="7"/>
      <c r="T46" s="7"/>
      <c r="U46" s="8"/>
    </row>
    <row r="47" spans="1:21" x14ac:dyDescent="0.25">
      <c r="A47" s="5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7"/>
      <c r="G47" s="7"/>
      <c r="H47" s="7"/>
      <c r="I47" s="7"/>
      <c r="J47" s="8"/>
      <c r="K47" s="23"/>
      <c r="L47" s="5" t="s">
        <v>2</v>
      </c>
      <c r="M47" s="6" t="s">
        <v>3</v>
      </c>
      <c r="N47" s="6" t="s">
        <v>4</v>
      </c>
      <c r="O47" s="6" t="s">
        <v>5</v>
      </c>
      <c r="P47" s="6" t="s">
        <v>6</v>
      </c>
      <c r="Q47" s="7"/>
      <c r="R47" s="7"/>
      <c r="S47" s="7"/>
      <c r="T47" s="7"/>
      <c r="U47" s="8"/>
    </row>
    <row r="48" spans="1:21" x14ac:dyDescent="0.25">
      <c r="A48" s="5">
        <f>B42</f>
        <v>240131</v>
      </c>
      <c r="B48" s="6">
        <f>G42</f>
        <v>239226.91184056943</v>
      </c>
      <c r="C48" s="6">
        <f>A48-B48</f>
        <v>904.08815943056834</v>
      </c>
      <c r="D48" s="6">
        <f>C48*C48</f>
        <v>817375.4000225527</v>
      </c>
      <c r="E48" s="22">
        <f>D48/B48</f>
        <v>3.4167368283685615</v>
      </c>
      <c r="F48" s="7"/>
      <c r="G48" s="7"/>
      <c r="H48" s="7"/>
      <c r="I48" s="7"/>
      <c r="J48" s="8"/>
      <c r="K48" s="23"/>
      <c r="L48" s="5">
        <f>M42</f>
        <v>233</v>
      </c>
      <c r="M48" s="6">
        <f>R42</f>
        <v>231.26262626262627</v>
      </c>
      <c r="N48" s="6">
        <f>L48-M48</f>
        <v>1.7373737373737299</v>
      </c>
      <c r="O48" s="6">
        <f>N48*N48</f>
        <v>3.018467503315962</v>
      </c>
      <c r="P48" s="7">
        <f>O48/M48</f>
        <v>1.3052119800317983E-2</v>
      </c>
      <c r="Q48" s="7"/>
      <c r="R48" s="7"/>
      <c r="S48" s="7"/>
      <c r="T48" s="7"/>
      <c r="U48" s="8"/>
    </row>
    <row r="49" spans="1:21" x14ac:dyDescent="0.25">
      <c r="A49" s="5">
        <f>B43</f>
        <v>49682</v>
      </c>
      <c r="B49" s="6">
        <f>G43</f>
        <v>50586.088159430568</v>
      </c>
      <c r="C49" s="6">
        <f t="shared" ref="C49:C51" si="24">A49-B49</f>
        <v>-904.08815943056834</v>
      </c>
      <c r="D49" s="6">
        <f t="shared" ref="D49:D51" si="25">C49*C49</f>
        <v>817375.4000225527</v>
      </c>
      <c r="E49" s="22">
        <f t="shared" ref="E49:E51" si="26">D49/B49</f>
        <v>16.158106502452938</v>
      </c>
      <c r="F49" s="7"/>
      <c r="G49" s="7"/>
      <c r="H49" s="7"/>
      <c r="I49" s="7"/>
      <c r="J49" s="8"/>
      <c r="K49" s="23"/>
      <c r="L49" s="5">
        <f>M43</f>
        <v>8</v>
      </c>
      <c r="M49" s="6">
        <f>R43</f>
        <v>9.737373737373737</v>
      </c>
      <c r="N49" s="6">
        <f t="shared" ref="N49:N51" si="27">L49-M49</f>
        <v>-1.737373737373737</v>
      </c>
      <c r="O49" s="6">
        <f t="shared" ref="O49:O51" si="28">N49*N49</f>
        <v>3.0184675033159869</v>
      </c>
      <c r="P49" s="7">
        <f t="shared" ref="P49:P51" si="29">O49/M49</f>
        <v>0.30998784525755468</v>
      </c>
      <c r="Q49" s="7"/>
      <c r="R49" s="7"/>
      <c r="S49" s="7"/>
      <c r="T49" s="7"/>
      <c r="U49" s="8"/>
    </row>
    <row r="50" spans="1:21" x14ac:dyDescent="0.25">
      <c r="A50" s="5">
        <f>C42</f>
        <v>19407</v>
      </c>
      <c r="B50" s="6">
        <f>H42</f>
        <v>20311.088159430568</v>
      </c>
      <c r="C50" s="6">
        <f t="shared" si="24"/>
        <v>-904.08815943056834</v>
      </c>
      <c r="D50" s="6">
        <f t="shared" si="25"/>
        <v>817375.4000225527</v>
      </c>
      <c r="E50" s="22">
        <f t="shared" si="26"/>
        <v>40.242816810533121</v>
      </c>
      <c r="F50" s="7"/>
      <c r="G50" s="7"/>
      <c r="H50" s="7"/>
      <c r="I50" s="7"/>
      <c r="J50" s="8"/>
      <c r="K50" s="23"/>
      <c r="L50" s="5">
        <f>N42</f>
        <v>52</v>
      </c>
      <c r="M50" s="6">
        <f>S42</f>
        <v>53.737373737373737</v>
      </c>
      <c r="N50" s="6">
        <f t="shared" si="27"/>
        <v>-1.737373737373737</v>
      </c>
      <c r="O50" s="6">
        <f t="shared" si="28"/>
        <v>3.0184675033159869</v>
      </c>
      <c r="P50" s="7">
        <f t="shared" si="29"/>
        <v>5.6170729854940357E-2</v>
      </c>
      <c r="Q50" s="7"/>
      <c r="R50" s="7"/>
      <c r="S50" s="7"/>
      <c r="T50" s="7"/>
      <c r="U50" s="8"/>
    </row>
    <row r="51" spans="1:21" x14ac:dyDescent="0.25">
      <c r="A51" s="5">
        <f>C43</f>
        <v>5199</v>
      </c>
      <c r="B51" s="6">
        <f>H43</f>
        <v>4294.9118405694317</v>
      </c>
      <c r="C51" s="6">
        <f t="shared" si="24"/>
        <v>904.08815943056834</v>
      </c>
      <c r="D51" s="6">
        <f t="shared" si="25"/>
        <v>817375.4000225527</v>
      </c>
      <c r="E51" s="22">
        <f t="shared" si="26"/>
        <v>190.3124977564575</v>
      </c>
      <c r="F51" s="7"/>
      <c r="G51" s="7" t="s">
        <v>7</v>
      </c>
      <c r="H51" s="7"/>
      <c r="I51" s="7"/>
      <c r="J51" s="8"/>
      <c r="K51" s="23"/>
      <c r="L51" s="5">
        <f>N43</f>
        <v>4</v>
      </c>
      <c r="M51" s="6">
        <f>S43</f>
        <v>2.2626262626262625</v>
      </c>
      <c r="N51" s="6">
        <f t="shared" si="27"/>
        <v>1.7373737373737375</v>
      </c>
      <c r="O51" s="6">
        <f t="shared" si="28"/>
        <v>3.0184675033159887</v>
      </c>
      <c r="P51" s="7">
        <f t="shared" si="29"/>
        <v>1.3340548340548344</v>
      </c>
      <c r="Q51" s="7"/>
      <c r="R51" s="7" t="s">
        <v>7</v>
      </c>
      <c r="S51" s="7"/>
      <c r="T51" s="7"/>
      <c r="U51" s="8"/>
    </row>
    <row r="52" spans="1:21" x14ac:dyDescent="0.25">
      <c r="A52" s="5"/>
      <c r="B52" s="6"/>
      <c r="C52" s="6"/>
      <c r="D52" s="6"/>
      <c r="E52" s="7"/>
      <c r="F52" s="7"/>
      <c r="G52" s="12">
        <v>0.1</v>
      </c>
      <c r="H52" s="12">
        <v>0.05</v>
      </c>
      <c r="I52" s="12">
        <v>0.01</v>
      </c>
      <c r="J52" s="13">
        <v>1E-3</v>
      </c>
      <c r="K52" s="23"/>
      <c r="L52" s="5"/>
      <c r="M52" s="6"/>
      <c r="N52" s="6"/>
      <c r="O52" s="6"/>
      <c r="P52" s="7"/>
      <c r="Q52" s="7"/>
      <c r="R52" s="12">
        <v>0.1</v>
      </c>
      <c r="S52" s="12">
        <v>0.05</v>
      </c>
      <c r="T52" s="12">
        <v>0.01</v>
      </c>
      <c r="U52" s="13">
        <v>1E-3</v>
      </c>
    </row>
    <row r="53" spans="1:21" x14ac:dyDescent="0.25">
      <c r="A53" s="5"/>
      <c r="B53" s="6"/>
      <c r="C53" s="6"/>
      <c r="D53" s="6" t="s">
        <v>8</v>
      </c>
      <c r="E53" s="22">
        <f>SUM(E48:E51)</f>
        <v>250.13015789781213</v>
      </c>
      <c r="F53" s="7"/>
      <c r="G53" s="7">
        <v>2.71</v>
      </c>
      <c r="H53" s="7">
        <v>3.84</v>
      </c>
      <c r="I53" s="7">
        <v>6.63</v>
      </c>
      <c r="J53" s="8">
        <v>10.8</v>
      </c>
      <c r="K53" s="23"/>
      <c r="L53" s="5"/>
      <c r="M53" s="6"/>
      <c r="N53" s="6"/>
      <c r="O53" s="6" t="s">
        <v>8</v>
      </c>
      <c r="P53" s="7">
        <f>SUM(P48:P51)</f>
        <v>1.7132655289676475</v>
      </c>
      <c r="Q53" s="7"/>
      <c r="R53" s="7">
        <v>2.71</v>
      </c>
      <c r="S53" s="7">
        <v>3.84</v>
      </c>
      <c r="T53" s="7">
        <v>6.63</v>
      </c>
      <c r="U53" s="8">
        <v>10.8</v>
      </c>
    </row>
    <row r="54" spans="1:21" x14ac:dyDescent="0.25">
      <c r="A54" s="5"/>
      <c r="B54" s="6"/>
      <c r="C54" s="6"/>
      <c r="D54" s="6"/>
      <c r="E54" s="7"/>
      <c r="F54" s="7"/>
      <c r="G54" s="7"/>
      <c r="H54" s="7"/>
      <c r="I54" s="7"/>
      <c r="J54" s="8"/>
      <c r="K54" s="23"/>
      <c r="L54" s="5"/>
      <c r="M54" s="6"/>
      <c r="N54" s="6"/>
      <c r="O54" s="6"/>
      <c r="P54" s="7"/>
      <c r="Q54" s="7"/>
      <c r="R54" s="7"/>
      <c r="S54" s="7"/>
      <c r="T54" s="7"/>
      <c r="U54" s="8"/>
    </row>
    <row r="55" spans="1:21" ht="15.75" thickBot="1" x14ac:dyDescent="0.3">
      <c r="A55" s="14"/>
      <c r="B55" s="15" t="str">
        <f>IF(E53&gt;=G53,IF(E53&gt;H53,IF(E53&gt;I53,IF(E53&gt;J53,"ACCEPT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55" s="15"/>
      <c r="D55" s="15"/>
      <c r="E55" s="16"/>
      <c r="F55" s="16"/>
      <c r="G55" s="16"/>
      <c r="H55" s="16"/>
      <c r="I55" s="16"/>
      <c r="J55" s="17"/>
      <c r="K55" s="23"/>
      <c r="L55" s="14"/>
      <c r="M55" s="15" t="str">
        <f>IF(P53&gt;=R53,IF(P53&gt;S53,IF(P53&gt;T53,IF(P53&gt;U53,"ACCEPT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55" s="15"/>
      <c r="O55" s="15"/>
      <c r="P55" s="16"/>
      <c r="Q55" s="16"/>
      <c r="R55" s="16"/>
      <c r="S55" s="16"/>
      <c r="T55" s="16"/>
      <c r="U55" s="17"/>
    </row>
    <row r="57" spans="1:21" ht="15.75" thickBot="1" x14ac:dyDescent="0.3">
      <c r="A57" s="31" t="s">
        <v>116</v>
      </c>
    </row>
    <row r="58" spans="1:21" x14ac:dyDescent="0.25">
      <c r="A58" s="1" t="s">
        <v>117</v>
      </c>
      <c r="B58" s="2"/>
      <c r="C58" s="2"/>
      <c r="D58" s="2"/>
      <c r="E58" s="3"/>
      <c r="F58" s="3"/>
      <c r="G58" s="3"/>
      <c r="H58" s="3"/>
      <c r="I58" s="3"/>
      <c r="J58" s="4"/>
      <c r="K58" s="27"/>
      <c r="L58" s="1" t="s">
        <v>118</v>
      </c>
      <c r="M58" s="2"/>
      <c r="N58" s="2"/>
      <c r="O58" s="2"/>
      <c r="P58" s="3"/>
      <c r="Q58" s="3"/>
      <c r="R58" s="3"/>
      <c r="S58" s="3"/>
      <c r="T58" s="3"/>
      <c r="U58" s="4"/>
    </row>
    <row r="59" spans="1:21" x14ac:dyDescent="0.25">
      <c r="A59" s="5"/>
      <c r="B59" s="6"/>
      <c r="C59" s="6"/>
      <c r="D59" s="6"/>
      <c r="E59" s="7"/>
      <c r="F59" s="7"/>
      <c r="G59" s="7"/>
      <c r="H59" s="7"/>
      <c r="I59" s="7"/>
      <c r="J59" s="8"/>
      <c r="K59" s="27"/>
      <c r="L59" s="5"/>
      <c r="M59" s="6"/>
      <c r="N59" s="6"/>
      <c r="O59" s="6"/>
      <c r="P59" s="7"/>
      <c r="Q59" s="7"/>
      <c r="R59" s="7"/>
      <c r="S59" s="7"/>
      <c r="T59" s="7"/>
      <c r="U59" s="8"/>
    </row>
    <row r="60" spans="1:21" x14ac:dyDescent="0.25">
      <c r="A60" s="5" t="s">
        <v>0</v>
      </c>
      <c r="B60" s="21" t="s">
        <v>36</v>
      </c>
      <c r="C60" s="21" t="str">
        <f>CONCATENATE("not ",B60)</f>
        <v>not guilty</v>
      </c>
      <c r="D60" s="6"/>
      <c r="E60" s="7"/>
      <c r="F60" s="6" t="s">
        <v>1</v>
      </c>
      <c r="G60" s="21" t="str">
        <f>B60</f>
        <v>guilty</v>
      </c>
      <c r="H60" s="21" t="str">
        <f>C60</f>
        <v>not guilty</v>
      </c>
      <c r="I60" s="7"/>
      <c r="J60" s="8"/>
      <c r="K60" s="27"/>
      <c r="L60" s="5" t="s">
        <v>0</v>
      </c>
      <c r="M60" s="21" t="s">
        <v>36</v>
      </c>
      <c r="N60" s="21" t="str">
        <f>CONCATENATE("not ",M60)</f>
        <v>not guilty</v>
      </c>
      <c r="O60" s="6"/>
      <c r="P60" s="7"/>
      <c r="Q60" s="6" t="s">
        <v>1</v>
      </c>
      <c r="R60" s="21" t="str">
        <f>M60</f>
        <v>guilty</v>
      </c>
      <c r="S60" s="21" t="str">
        <f>N60</f>
        <v>not guilty</v>
      </c>
      <c r="T60" s="7"/>
      <c r="U60" s="8"/>
    </row>
    <row r="61" spans="1:21" x14ac:dyDescent="0.25">
      <c r="A61" s="5" t="s">
        <v>37</v>
      </c>
      <c r="B61" s="25">
        <v>18322</v>
      </c>
      <c r="C61" s="25">
        <f>24273-B61-1</f>
        <v>5950</v>
      </c>
      <c r="D61" s="6">
        <f>SUM(B61+C61)</f>
        <v>24272</v>
      </c>
      <c r="E61" s="7"/>
      <c r="F61" s="6" t="str">
        <f>A61</f>
        <v>male</v>
      </c>
      <c r="G61" s="6">
        <f>(D61*B63)/D63</f>
        <v>18147.386938318003</v>
      </c>
      <c r="H61" s="10">
        <f>(D61*C63)/D63</f>
        <v>6124.6130616819964</v>
      </c>
      <c r="I61" s="6">
        <f>SUM(G61:H61)</f>
        <v>24272</v>
      </c>
      <c r="J61" s="8"/>
      <c r="K61" s="27"/>
      <c r="L61" s="5" t="s">
        <v>37</v>
      </c>
      <c r="M61" s="25">
        <v>136</v>
      </c>
      <c r="N61" s="25">
        <v>171</v>
      </c>
      <c r="O61" s="6">
        <f>SUM(M61+N61)</f>
        <v>307</v>
      </c>
      <c r="P61" s="7"/>
      <c r="Q61" s="6" t="str">
        <f>L61</f>
        <v>male</v>
      </c>
      <c r="R61" s="7">
        <f>(O61*M63)/O63</f>
        <v>133.70773638968481</v>
      </c>
      <c r="S61" s="10">
        <f>(O61*N63)/O63</f>
        <v>173.29226361031519</v>
      </c>
      <c r="T61" s="7">
        <f>SUM(R61:S61)</f>
        <v>307</v>
      </c>
      <c r="U61" s="8"/>
    </row>
    <row r="62" spans="1:21" x14ac:dyDescent="0.25">
      <c r="A62" s="5" t="str">
        <f>CONCATENATE("not ",A61)</f>
        <v>not male</v>
      </c>
      <c r="B62" s="26">
        <v>4357</v>
      </c>
      <c r="C62" s="26">
        <v>1704</v>
      </c>
      <c r="D62" s="6">
        <f>SUM(B62+C62)</f>
        <v>6061</v>
      </c>
      <c r="E62" s="7"/>
      <c r="F62" s="6" t="str">
        <f>A62</f>
        <v>not male</v>
      </c>
      <c r="G62" s="6">
        <f>(D62*B63)/D63</f>
        <v>4531.6130616819964</v>
      </c>
      <c r="H62" s="6">
        <f>(D62*C63)/D63</f>
        <v>1529.3869383180036</v>
      </c>
      <c r="I62" s="6">
        <f>SUM(G62:H62)</f>
        <v>6061</v>
      </c>
      <c r="J62" s="8"/>
      <c r="K62" s="27"/>
      <c r="L62" s="5" t="str">
        <f>CONCATENATE("not ",L61)</f>
        <v>not male</v>
      </c>
      <c r="M62" s="26">
        <v>16</v>
      </c>
      <c r="N62" s="26">
        <v>26</v>
      </c>
      <c r="O62" s="6">
        <f>SUM(M62+N62)</f>
        <v>42</v>
      </c>
      <c r="P62" s="7"/>
      <c r="Q62" s="6" t="str">
        <f>L62</f>
        <v>not male</v>
      </c>
      <c r="R62" s="6">
        <f>(O62*M63)/O63</f>
        <v>18.292263610315185</v>
      </c>
      <c r="S62" s="6">
        <f>(O62*N63)/O63</f>
        <v>23.707736389684815</v>
      </c>
      <c r="T62" s="6">
        <f>SUM(R62:S62)</f>
        <v>42</v>
      </c>
      <c r="U62" s="8"/>
    </row>
    <row r="63" spans="1:21" x14ac:dyDescent="0.25">
      <c r="A63" s="5"/>
      <c r="B63" s="6">
        <f>(B61+B62)</f>
        <v>22679</v>
      </c>
      <c r="C63" s="6">
        <f>(C61+C62)</f>
        <v>7654</v>
      </c>
      <c r="D63" s="6">
        <f>IF(SUM(D61:D62)&lt;&gt;SUM(B63:C63),"PROBLEM",SUM(D61:D62))</f>
        <v>30333</v>
      </c>
      <c r="E63" s="7"/>
      <c r="F63" s="7"/>
      <c r="G63" s="6">
        <f>SUM(G61:G62)</f>
        <v>22679</v>
      </c>
      <c r="H63" s="6">
        <f>SUM(H61:H62)</f>
        <v>7654</v>
      </c>
      <c r="I63" s="6">
        <f>SUM(G63:H63)</f>
        <v>30333</v>
      </c>
      <c r="J63" s="8"/>
      <c r="K63" s="27"/>
      <c r="L63" s="5"/>
      <c r="M63" s="6">
        <f>(M61+M62)</f>
        <v>152</v>
      </c>
      <c r="N63" s="6">
        <f>(N61+N62)</f>
        <v>197</v>
      </c>
      <c r="O63" s="6">
        <f>IF(SUM(O61:O62)&lt;&gt;SUM(M63:N63),"PROBLEM",SUM(O61:O62))</f>
        <v>349</v>
      </c>
      <c r="P63" s="7"/>
      <c r="Q63" s="7"/>
      <c r="R63" s="7">
        <f>SUM(R61:R62)</f>
        <v>152</v>
      </c>
      <c r="S63" s="6">
        <f>SUM(S61:S62)</f>
        <v>197</v>
      </c>
      <c r="T63" s="7">
        <f>SUM(R63:S63)</f>
        <v>349</v>
      </c>
      <c r="U63" s="8"/>
    </row>
    <row r="64" spans="1:21" x14ac:dyDescent="0.25">
      <c r="A64" s="5"/>
      <c r="B64" s="6"/>
      <c r="C64" s="6"/>
      <c r="D64" s="6"/>
      <c r="E64" s="7"/>
      <c r="F64" s="7"/>
      <c r="G64" s="7"/>
      <c r="H64" s="7"/>
      <c r="I64" s="7"/>
      <c r="J64" s="8"/>
      <c r="K64" s="27"/>
      <c r="L64" s="5"/>
      <c r="M64" s="6"/>
      <c r="N64" s="6"/>
      <c r="O64" s="6"/>
      <c r="P64" s="7"/>
      <c r="Q64" s="7"/>
      <c r="R64" s="7"/>
      <c r="S64" s="7"/>
      <c r="T64" s="7"/>
      <c r="U64" s="8"/>
    </row>
    <row r="65" spans="1:21" x14ac:dyDescent="0.25">
      <c r="A65" s="5"/>
      <c r="B65" s="6"/>
      <c r="C65" s="6"/>
      <c r="D65" s="6"/>
      <c r="E65" s="7"/>
      <c r="F65" s="7"/>
      <c r="G65" s="7"/>
      <c r="H65" s="7"/>
      <c r="I65" s="7"/>
      <c r="J65" s="8"/>
      <c r="K65" s="27"/>
      <c r="L65" s="5"/>
      <c r="M65" s="6"/>
      <c r="N65" s="6"/>
      <c r="O65" s="6"/>
      <c r="P65" s="7"/>
      <c r="Q65" s="7"/>
      <c r="R65" s="7"/>
      <c r="S65" s="7"/>
      <c r="T65" s="7"/>
      <c r="U65" s="8"/>
    </row>
    <row r="66" spans="1:21" x14ac:dyDescent="0.25">
      <c r="A66" s="5" t="s">
        <v>2</v>
      </c>
      <c r="B66" s="6" t="s">
        <v>3</v>
      </c>
      <c r="C66" s="6" t="s">
        <v>4</v>
      </c>
      <c r="D66" s="6" t="s">
        <v>5</v>
      </c>
      <c r="E66" s="6" t="s">
        <v>6</v>
      </c>
      <c r="F66" s="7"/>
      <c r="G66" s="7"/>
      <c r="H66" s="7"/>
      <c r="I66" s="7"/>
      <c r="J66" s="8"/>
      <c r="K66" s="27"/>
      <c r="L66" s="5" t="s">
        <v>2</v>
      </c>
      <c r="M66" s="6" t="s">
        <v>3</v>
      </c>
      <c r="N66" s="6" t="s">
        <v>4</v>
      </c>
      <c r="O66" s="6" t="s">
        <v>5</v>
      </c>
      <c r="P66" s="6" t="s">
        <v>6</v>
      </c>
      <c r="Q66" s="7"/>
      <c r="R66" s="7"/>
      <c r="S66" s="7"/>
      <c r="T66" s="7"/>
      <c r="U66" s="8"/>
    </row>
    <row r="67" spans="1:21" x14ac:dyDescent="0.25">
      <c r="A67" s="5">
        <f>B61</f>
        <v>18322</v>
      </c>
      <c r="B67" s="6">
        <f>G61</f>
        <v>18147.386938318003</v>
      </c>
      <c r="C67" s="6">
        <f>A67-B67</f>
        <v>174.61306168199735</v>
      </c>
      <c r="D67" s="6">
        <f>C67*C67</f>
        <v>30489.721309961013</v>
      </c>
      <c r="E67" s="22">
        <f>D67/B67</f>
        <v>1.6801163392610707</v>
      </c>
      <c r="F67" s="7"/>
      <c r="G67" s="7"/>
      <c r="H67" s="7"/>
      <c r="I67" s="7"/>
      <c r="J67" s="8"/>
      <c r="K67" s="27"/>
      <c r="L67" s="5">
        <f>M61</f>
        <v>136</v>
      </c>
      <c r="M67" s="6">
        <f>R61</f>
        <v>133.70773638968481</v>
      </c>
      <c r="N67" s="6">
        <f>L67-M67</f>
        <v>2.2922636103151888</v>
      </c>
      <c r="O67" s="6">
        <f>N67*N67</f>
        <v>5.2544724591752239</v>
      </c>
      <c r="P67" s="7">
        <f>O67/M67</f>
        <v>3.9298193216444219E-2</v>
      </c>
      <c r="Q67" s="7"/>
      <c r="R67" s="7"/>
      <c r="S67" s="7"/>
      <c r="T67" s="7"/>
      <c r="U67" s="8"/>
    </row>
    <row r="68" spans="1:21" x14ac:dyDescent="0.25">
      <c r="A68" s="5">
        <f>B62</f>
        <v>4357</v>
      </c>
      <c r="B68" s="6">
        <f>G62</f>
        <v>4531.6130616819964</v>
      </c>
      <c r="C68" s="6">
        <f t="shared" ref="C68:C70" si="30">A68-B68</f>
        <v>-174.61306168199644</v>
      </c>
      <c r="D68" s="6">
        <f t="shared" ref="D68:D70" si="31">C68*C68</f>
        <v>30489.721309960692</v>
      </c>
      <c r="E68" s="22">
        <f t="shared" ref="E68:E70" si="32">D68/B68</f>
        <v>6.7282269900254548</v>
      </c>
      <c r="F68" s="7"/>
      <c r="G68" s="7"/>
      <c r="H68" s="7"/>
      <c r="I68" s="7"/>
      <c r="J68" s="8"/>
      <c r="K68" s="27"/>
      <c r="L68" s="5">
        <f>M62</f>
        <v>16</v>
      </c>
      <c r="M68" s="6">
        <f>R62</f>
        <v>18.292263610315185</v>
      </c>
      <c r="N68" s="6">
        <f t="shared" ref="N68:N70" si="33">L68-M68</f>
        <v>-2.2922636103151852</v>
      </c>
      <c r="O68" s="6">
        <f t="shared" ref="O68:O70" si="34">N68*N68</f>
        <v>5.254472459175207</v>
      </c>
      <c r="P68" s="7">
        <f t="shared" ref="P68:P70" si="35">O68/M68</f>
        <v>0.28725107898686519</v>
      </c>
      <c r="Q68" s="7"/>
      <c r="R68" s="7"/>
      <c r="S68" s="7"/>
      <c r="T68" s="7"/>
      <c r="U68" s="8"/>
    </row>
    <row r="69" spans="1:21" x14ac:dyDescent="0.25">
      <c r="A69" s="5">
        <f>C61</f>
        <v>5950</v>
      </c>
      <c r="B69" s="6">
        <f>H61</f>
        <v>6124.6130616819964</v>
      </c>
      <c r="C69" s="6">
        <f t="shared" si="30"/>
        <v>-174.61306168199644</v>
      </c>
      <c r="D69" s="6">
        <f t="shared" si="31"/>
        <v>30489.721309960692</v>
      </c>
      <c r="E69" s="22">
        <f t="shared" si="32"/>
        <v>4.9782281758690123</v>
      </c>
      <c r="F69" s="7"/>
      <c r="G69" s="7"/>
      <c r="H69" s="7"/>
      <c r="I69" s="7"/>
      <c r="J69" s="8"/>
      <c r="K69" s="27"/>
      <c r="L69" s="5">
        <f>N61</f>
        <v>171</v>
      </c>
      <c r="M69" s="6">
        <f>S61</f>
        <v>173.29226361031519</v>
      </c>
      <c r="N69" s="6">
        <f t="shared" si="33"/>
        <v>-2.2922636103151888</v>
      </c>
      <c r="O69" s="6">
        <f t="shared" si="34"/>
        <v>5.2544724591752239</v>
      </c>
      <c r="P69" s="7">
        <f t="shared" si="35"/>
        <v>3.0321448573094018E-2</v>
      </c>
      <c r="Q69" s="7"/>
      <c r="R69" s="7"/>
      <c r="S69" s="7"/>
      <c r="T69" s="7"/>
      <c r="U69" s="8"/>
    </row>
    <row r="70" spans="1:21" x14ac:dyDescent="0.25">
      <c r="A70" s="5">
        <f>C62</f>
        <v>1704</v>
      </c>
      <c r="B70" s="6">
        <f>H62</f>
        <v>1529.3869383180036</v>
      </c>
      <c r="C70" s="6">
        <f t="shared" si="30"/>
        <v>174.61306168199644</v>
      </c>
      <c r="D70" s="6">
        <f t="shared" si="31"/>
        <v>30489.721309960692</v>
      </c>
      <c r="E70" s="22">
        <f t="shared" si="32"/>
        <v>19.935910622783808</v>
      </c>
      <c r="F70" s="7"/>
      <c r="G70" s="7" t="s">
        <v>7</v>
      </c>
      <c r="H70" s="7"/>
      <c r="I70" s="7"/>
      <c r="J70" s="8"/>
      <c r="K70" s="27"/>
      <c r="L70" s="5">
        <f>N62</f>
        <v>26</v>
      </c>
      <c r="M70" s="6">
        <f>S62</f>
        <v>23.707736389684815</v>
      </c>
      <c r="N70" s="6">
        <f t="shared" si="33"/>
        <v>2.2922636103151852</v>
      </c>
      <c r="O70" s="6">
        <f t="shared" si="34"/>
        <v>5.254472459175207</v>
      </c>
      <c r="P70" s="7">
        <f t="shared" si="35"/>
        <v>0.22163535028428175</v>
      </c>
      <c r="Q70" s="7"/>
      <c r="R70" s="7" t="s">
        <v>7</v>
      </c>
      <c r="S70" s="7"/>
      <c r="T70" s="7"/>
      <c r="U70" s="8"/>
    </row>
    <row r="71" spans="1:21" x14ac:dyDescent="0.25">
      <c r="A71" s="5"/>
      <c r="B71" s="6"/>
      <c r="C71" s="6"/>
      <c r="D71" s="6"/>
      <c r="E71" s="7"/>
      <c r="F71" s="7"/>
      <c r="G71" s="12">
        <v>0.1</v>
      </c>
      <c r="H71" s="12">
        <v>0.05</v>
      </c>
      <c r="I71" s="12">
        <v>0.01</v>
      </c>
      <c r="J71" s="13">
        <v>1E-3</v>
      </c>
      <c r="K71" s="27"/>
      <c r="L71" s="5"/>
      <c r="M71" s="6"/>
      <c r="N71" s="6"/>
      <c r="O71" s="6"/>
      <c r="P71" s="7"/>
      <c r="Q71" s="7"/>
      <c r="R71" s="12">
        <v>0.1</v>
      </c>
      <c r="S71" s="12">
        <v>0.05</v>
      </c>
      <c r="T71" s="12">
        <v>0.01</v>
      </c>
      <c r="U71" s="13">
        <v>1E-3</v>
      </c>
    </row>
    <row r="72" spans="1:21" x14ac:dyDescent="0.25">
      <c r="A72" s="5"/>
      <c r="B72" s="6"/>
      <c r="C72" s="6"/>
      <c r="D72" s="6" t="s">
        <v>8</v>
      </c>
      <c r="E72" s="22">
        <f>SUM(E67:E70)</f>
        <v>33.322482127939345</v>
      </c>
      <c r="F72" s="7"/>
      <c r="G72" s="7">
        <v>2.71</v>
      </c>
      <c r="H72" s="7">
        <v>3.84</v>
      </c>
      <c r="I72" s="7">
        <v>6.63</v>
      </c>
      <c r="J72" s="8">
        <v>10.8</v>
      </c>
      <c r="K72" s="27"/>
      <c r="L72" s="5"/>
      <c r="M72" s="6"/>
      <c r="N72" s="6"/>
      <c r="O72" s="6" t="s">
        <v>8</v>
      </c>
      <c r="P72" s="7">
        <f>SUM(P67:P70)</f>
        <v>0.57850607106068519</v>
      </c>
      <c r="Q72" s="7"/>
      <c r="R72" s="7">
        <v>2.71</v>
      </c>
      <c r="S72" s="7">
        <v>3.84</v>
      </c>
      <c r="T72" s="7">
        <v>6.63</v>
      </c>
      <c r="U72" s="8">
        <v>10.8</v>
      </c>
    </row>
    <row r="73" spans="1:21" x14ac:dyDescent="0.25">
      <c r="A73" s="5"/>
      <c r="B73" s="6"/>
      <c r="C73" s="6"/>
      <c r="D73" s="6"/>
      <c r="E73" s="7"/>
      <c r="F73" s="7"/>
      <c r="G73" s="7"/>
      <c r="H73" s="7"/>
      <c r="I73" s="7"/>
      <c r="J73" s="8"/>
      <c r="K73" s="27"/>
      <c r="L73" s="5"/>
      <c r="M73" s="6"/>
      <c r="N73" s="6"/>
      <c r="O73" s="6"/>
      <c r="P73" s="7"/>
      <c r="Q73" s="7"/>
      <c r="R73" s="7"/>
      <c r="S73" s="7"/>
      <c r="T73" s="7"/>
      <c r="U73" s="8"/>
    </row>
    <row r="74" spans="1:21" ht="15.75" thickBot="1" x14ac:dyDescent="0.3">
      <c r="A74" s="14"/>
      <c r="B74" s="15" t="str">
        <f>IF(E72&gt;=G72,IF(E72&gt;H72,IF(E72&gt;I72,IF(E72&gt;J72,"ACCEPT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74" s="15"/>
      <c r="D74" s="15"/>
      <c r="E74" s="16"/>
      <c r="F74" s="16"/>
      <c r="G74" s="16"/>
      <c r="H74" s="16"/>
      <c r="I74" s="16"/>
      <c r="J74" s="17"/>
      <c r="K74" s="27"/>
      <c r="L74" s="14"/>
      <c r="M74" s="15" t="str">
        <f>IF(P72&gt;=R72,IF(P72&gt;S72,IF(P72&gt;T72,IF(P72&gt;U72,"ACCEPT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74" s="15"/>
      <c r="O74" s="15"/>
      <c r="P74" s="16"/>
      <c r="Q74" s="16"/>
      <c r="R74" s="16"/>
      <c r="S74" s="16"/>
      <c r="T74" s="16"/>
      <c r="U74" s="17"/>
    </row>
    <row r="75" spans="1:21" ht="15.75" thickBot="1" x14ac:dyDescent="0.3"/>
    <row r="76" spans="1:21" x14ac:dyDescent="0.25">
      <c r="A76" s="1" t="s">
        <v>124</v>
      </c>
      <c r="B76" s="2"/>
      <c r="C76" s="2"/>
      <c r="D76" s="2"/>
      <c r="E76" s="3"/>
      <c r="F76" s="3"/>
      <c r="G76" s="3"/>
      <c r="H76" s="3"/>
      <c r="I76" s="3"/>
      <c r="J76" s="4"/>
      <c r="K76" s="27"/>
      <c r="L76" s="1" t="s">
        <v>125</v>
      </c>
      <c r="M76" s="2"/>
      <c r="N76" s="2"/>
      <c r="O76" s="2"/>
      <c r="P76" s="3"/>
      <c r="Q76" s="3"/>
      <c r="R76" s="3"/>
      <c r="S76" s="3"/>
      <c r="T76" s="3"/>
      <c r="U76" s="4"/>
    </row>
    <row r="77" spans="1:21" x14ac:dyDescent="0.25">
      <c r="A77" s="5"/>
      <c r="B77" s="6"/>
      <c r="C77" s="6"/>
      <c r="D77" s="6"/>
      <c r="E77" s="7"/>
      <c r="F77" s="7"/>
      <c r="G77" s="7"/>
      <c r="H77" s="7"/>
      <c r="I77" s="7"/>
      <c r="J77" s="8"/>
      <c r="K77" s="27"/>
      <c r="L77" s="5"/>
      <c r="M77" s="6"/>
      <c r="N77" s="6"/>
      <c r="O77" s="6"/>
      <c r="P77" s="7"/>
      <c r="Q77" s="7"/>
      <c r="R77" s="7"/>
      <c r="S77" s="7"/>
      <c r="T77" s="7"/>
      <c r="U77" s="8"/>
    </row>
    <row r="78" spans="1:21" ht="30" x14ac:dyDescent="0.25">
      <c r="A78" s="5" t="s">
        <v>0</v>
      </c>
      <c r="B78" s="21" t="s">
        <v>126</v>
      </c>
      <c r="C78" s="21" t="s">
        <v>127</v>
      </c>
      <c r="D78" s="6"/>
      <c r="E78" s="7"/>
      <c r="F78" s="6" t="s">
        <v>1</v>
      </c>
      <c r="G78" s="21" t="str">
        <f>B78</f>
        <v>guilty of property</v>
      </c>
      <c r="H78" s="21" t="str">
        <f>C78</f>
        <v>guilty of murder</v>
      </c>
      <c r="I78" s="7"/>
      <c r="J78" s="8"/>
      <c r="K78" s="27"/>
      <c r="L78" s="5" t="s">
        <v>0</v>
      </c>
      <c r="M78" s="21" t="s">
        <v>126</v>
      </c>
      <c r="N78" s="21" t="s">
        <v>127</v>
      </c>
      <c r="O78" s="6"/>
      <c r="P78" s="7"/>
      <c r="Q78" s="6" t="s">
        <v>1</v>
      </c>
      <c r="R78" s="21" t="str">
        <f>M78</f>
        <v>guilty of property</v>
      </c>
      <c r="S78" s="21" t="str">
        <f>N78</f>
        <v>guilty of murder</v>
      </c>
      <c r="T78" s="7"/>
      <c r="U78" s="8"/>
    </row>
    <row r="79" spans="1:21" x14ac:dyDescent="0.25">
      <c r="A79" s="5" t="s">
        <v>37</v>
      </c>
      <c r="B79" s="25">
        <v>618259</v>
      </c>
      <c r="C79" s="25">
        <v>18322</v>
      </c>
      <c r="D79" s="6">
        <f>SUM(B79+C79)</f>
        <v>636581</v>
      </c>
      <c r="E79" s="7"/>
      <c r="F79" s="6" t="str">
        <f>A79</f>
        <v>male</v>
      </c>
      <c r="G79" s="6">
        <f>(D79*B81)/D81</f>
        <v>617986.46449694235</v>
      </c>
      <c r="H79" s="10">
        <f>(D79*C81)/D81</f>
        <v>18594.535503057654</v>
      </c>
      <c r="I79" s="6">
        <f>SUM(G79:H79)</f>
        <v>636581</v>
      </c>
      <c r="J79" s="8"/>
      <c r="K79" s="27"/>
      <c r="L79" s="5" t="s">
        <v>37</v>
      </c>
      <c r="M79" s="25">
        <v>2079.2640000000001</v>
      </c>
      <c r="N79" s="25">
        <v>51.959000000000003</v>
      </c>
      <c r="O79" s="6">
        <f>SUM(M79+N79)</f>
        <v>2131.223</v>
      </c>
      <c r="P79" s="7"/>
      <c r="Q79" s="6" t="str">
        <f>L79</f>
        <v>male</v>
      </c>
      <c r="R79" s="7">
        <f>(O79*M81)/O81</f>
        <v>2084.9584607369034</v>
      </c>
      <c r="S79" s="10">
        <f>(O79*N81)/O81</f>
        <v>46.264539263096601</v>
      </c>
      <c r="T79" s="7">
        <f>SUM(R79:S79)</f>
        <v>2131.223</v>
      </c>
      <c r="U79" s="8"/>
    </row>
    <row r="80" spans="1:21" x14ac:dyDescent="0.25">
      <c r="A80" s="5" t="str">
        <f>CONCATENATE("not ",A79)</f>
        <v>not male</v>
      </c>
      <c r="B80" s="26">
        <v>135474</v>
      </c>
      <c r="C80" s="26">
        <v>4357</v>
      </c>
      <c r="D80" s="6">
        <f>SUM(B80+C80)</f>
        <v>139831</v>
      </c>
      <c r="E80" s="7"/>
      <c r="F80" s="6" t="str">
        <f>A80</f>
        <v>not male</v>
      </c>
      <c r="G80" s="6">
        <f>(D80*B81)/D81</f>
        <v>135746.53550305765</v>
      </c>
      <c r="H80" s="6">
        <f>(D80*C81)/D81</f>
        <v>4084.4644969423452</v>
      </c>
      <c r="I80" s="6">
        <f>SUM(G80:H80)</f>
        <v>139831</v>
      </c>
      <c r="J80" s="8"/>
      <c r="K80" s="27"/>
      <c r="L80" s="5" t="str">
        <f>CONCATENATE("not ",L79)</f>
        <v>not male</v>
      </c>
      <c r="M80" s="26">
        <v>487.51600000000002</v>
      </c>
      <c r="N80" s="26">
        <v>4.9969999999999999</v>
      </c>
      <c r="O80" s="6">
        <f>SUM(M80+N80)</f>
        <v>492.51300000000003</v>
      </c>
      <c r="P80" s="7"/>
      <c r="Q80" s="6" t="str">
        <f>L80</f>
        <v>not male</v>
      </c>
      <c r="R80" s="6">
        <f>(O80*M81)/O81</f>
        <v>481.82153926309672</v>
      </c>
      <c r="S80" s="6">
        <f>(O80*N81)/O81</f>
        <v>10.691460736903409</v>
      </c>
      <c r="T80" s="6">
        <f>SUM(R80:S80)</f>
        <v>492.51300000000015</v>
      </c>
      <c r="U80" s="8"/>
    </row>
    <row r="81" spans="1:21" x14ac:dyDescent="0.25">
      <c r="A81" s="5"/>
      <c r="B81" s="6">
        <f>(B79+B80)</f>
        <v>753733</v>
      </c>
      <c r="C81" s="6">
        <f>(C79+C80)</f>
        <v>22679</v>
      </c>
      <c r="D81" s="6">
        <f>IF(SUM(D79:D80)&lt;&gt;SUM(B81:C81),"PROBLEM",SUM(D79:D80))</f>
        <v>776412</v>
      </c>
      <c r="E81" s="7"/>
      <c r="F81" s="7"/>
      <c r="G81" s="6">
        <f>SUM(G79:G80)</f>
        <v>753733</v>
      </c>
      <c r="H81" s="6">
        <f>SUM(H79:H80)</f>
        <v>22679</v>
      </c>
      <c r="I81" s="6">
        <f>SUM(G81:H81)</f>
        <v>776412</v>
      </c>
      <c r="J81" s="8"/>
      <c r="K81" s="27"/>
      <c r="L81" s="5"/>
      <c r="M81" s="6">
        <f>(M79+M80)</f>
        <v>2566.7800000000002</v>
      </c>
      <c r="N81" s="6">
        <f>(N79+N80)</f>
        <v>56.956000000000003</v>
      </c>
      <c r="O81" s="6">
        <f>IF(SUM(O79:O80)&lt;&gt;SUM(M81:N81),"PROBLEM",SUM(O79:O80))</f>
        <v>2623.7359999999999</v>
      </c>
      <c r="P81" s="7"/>
      <c r="Q81" s="7"/>
      <c r="R81" s="7">
        <f>SUM(R79:R80)</f>
        <v>2566.7800000000002</v>
      </c>
      <c r="S81" s="6">
        <f>SUM(S79:S80)</f>
        <v>56.95600000000001</v>
      </c>
      <c r="T81" s="7">
        <f>SUM(R81:S81)</f>
        <v>2623.7360000000003</v>
      </c>
      <c r="U81" s="8"/>
    </row>
    <row r="82" spans="1:21" x14ac:dyDescent="0.25">
      <c r="A82" s="5"/>
      <c r="B82" s="6"/>
      <c r="C82" s="6"/>
      <c r="D82" s="6"/>
      <c r="E82" s="7"/>
      <c r="F82" s="7"/>
      <c r="G82" s="7"/>
      <c r="H82" s="7"/>
      <c r="I82" s="7"/>
      <c r="J82" s="8"/>
      <c r="K82" s="27"/>
      <c r="L82" s="5"/>
      <c r="M82" s="6"/>
      <c r="N82" s="6"/>
      <c r="O82" s="6"/>
      <c r="P82" s="7"/>
      <c r="Q82" s="7"/>
      <c r="R82" s="7"/>
      <c r="S82" s="7"/>
      <c r="T82" s="7"/>
      <c r="U82" s="8"/>
    </row>
    <row r="83" spans="1:21" x14ac:dyDescent="0.25">
      <c r="A83" s="5"/>
      <c r="B83" s="6"/>
      <c r="C83" s="6"/>
      <c r="D83" s="6"/>
      <c r="E83" s="7"/>
      <c r="F83" s="7"/>
      <c r="G83" s="7"/>
      <c r="H83" s="7"/>
      <c r="I83" s="7"/>
      <c r="J83" s="8"/>
      <c r="K83" s="27"/>
      <c r="L83" s="5"/>
      <c r="M83" s="6"/>
      <c r="N83" s="6"/>
      <c r="O83" s="6"/>
      <c r="P83" s="7"/>
      <c r="Q83" s="7"/>
      <c r="R83" s="7"/>
      <c r="S83" s="7"/>
      <c r="T83" s="7"/>
      <c r="U83" s="8"/>
    </row>
    <row r="84" spans="1:21" x14ac:dyDescent="0.25">
      <c r="A84" s="5" t="s">
        <v>2</v>
      </c>
      <c r="B84" s="6" t="s">
        <v>3</v>
      </c>
      <c r="C84" s="6" t="s">
        <v>4</v>
      </c>
      <c r="D84" s="6" t="s">
        <v>5</v>
      </c>
      <c r="E84" s="6" t="s">
        <v>6</v>
      </c>
      <c r="F84" s="7"/>
      <c r="G84" s="7"/>
      <c r="H84" s="7"/>
      <c r="I84" s="7"/>
      <c r="J84" s="8"/>
      <c r="K84" s="27"/>
      <c r="L84" s="5" t="s">
        <v>2</v>
      </c>
      <c r="M84" s="6" t="s">
        <v>3</v>
      </c>
      <c r="N84" s="6" t="s">
        <v>4</v>
      </c>
      <c r="O84" s="6" t="s">
        <v>5</v>
      </c>
      <c r="P84" s="6" t="s">
        <v>6</v>
      </c>
      <c r="Q84" s="7"/>
      <c r="R84" s="7"/>
      <c r="S84" s="7"/>
      <c r="T84" s="7"/>
      <c r="U84" s="8"/>
    </row>
    <row r="85" spans="1:21" x14ac:dyDescent="0.25">
      <c r="A85" s="5">
        <f>B79</f>
        <v>618259</v>
      </c>
      <c r="B85" s="6">
        <f>G79</f>
        <v>617986.46449694235</v>
      </c>
      <c r="C85" s="6">
        <f>A85-B85</f>
        <v>272.53550305764657</v>
      </c>
      <c r="D85" s="6">
        <f>C85*C85</f>
        <v>74275.600426884484</v>
      </c>
      <c r="E85" s="22">
        <f>D85/B85</f>
        <v>0.12018968811452339</v>
      </c>
      <c r="F85" s="7"/>
      <c r="G85" s="7"/>
      <c r="H85" s="7"/>
      <c r="I85" s="7"/>
      <c r="J85" s="8"/>
      <c r="K85" s="27"/>
      <c r="L85" s="5">
        <f>M79</f>
        <v>2079.2640000000001</v>
      </c>
      <c r="M85" s="6">
        <f>R79</f>
        <v>2084.9584607369034</v>
      </c>
      <c r="N85" s="6">
        <f>L85-M85</f>
        <v>-5.6944607369032383</v>
      </c>
      <c r="O85" s="6">
        <f>N85*N85</f>
        <v>32.426883084132569</v>
      </c>
      <c r="P85" s="7">
        <f>O85/M85</f>
        <v>1.5552771767295392E-2</v>
      </c>
      <c r="Q85" s="7"/>
      <c r="R85" s="7"/>
      <c r="S85" s="7"/>
      <c r="T85" s="7"/>
      <c r="U85" s="8"/>
    </row>
    <row r="86" spans="1:21" x14ac:dyDescent="0.25">
      <c r="A86" s="5">
        <f>B80</f>
        <v>135474</v>
      </c>
      <c r="B86" s="6">
        <f>G80</f>
        <v>135746.53550305765</v>
      </c>
      <c r="C86" s="6">
        <f t="shared" ref="C86:C88" si="36">A86-B86</f>
        <v>-272.53550305764657</v>
      </c>
      <c r="D86" s="6">
        <f t="shared" ref="D86:D88" si="37">C86*C86</f>
        <v>74275.600426884484</v>
      </c>
      <c r="E86" s="22">
        <f t="shared" ref="E86:E88" si="38">D86/B86</f>
        <v>0.54716387531828725</v>
      </c>
      <c r="F86" s="7"/>
      <c r="G86" s="7"/>
      <c r="H86" s="7"/>
      <c r="I86" s="7"/>
      <c r="J86" s="8"/>
      <c r="K86" s="27"/>
      <c r="L86" s="5">
        <f>M80</f>
        <v>487.51600000000002</v>
      </c>
      <c r="M86" s="6">
        <f>R80</f>
        <v>481.82153926309672</v>
      </c>
      <c r="N86" s="6">
        <f t="shared" ref="N86:N88" si="39">L86-M86</f>
        <v>5.6944607369032951</v>
      </c>
      <c r="O86" s="6">
        <f t="shared" ref="O86:O88" si="40">N86*N86</f>
        <v>32.426883084133216</v>
      </c>
      <c r="P86" s="7">
        <f t="shared" ref="P86:P88" si="41">O86/M86</f>
        <v>6.7300609129528025E-2</v>
      </c>
      <c r="Q86" s="7"/>
      <c r="R86" s="7"/>
      <c r="S86" s="7"/>
      <c r="T86" s="7"/>
      <c r="U86" s="8"/>
    </row>
    <row r="87" spans="1:21" x14ac:dyDescent="0.25">
      <c r="A87" s="5">
        <f>C79</f>
        <v>18322</v>
      </c>
      <c r="B87" s="6">
        <f>H79</f>
        <v>18594.535503057654</v>
      </c>
      <c r="C87" s="6">
        <f t="shared" si="36"/>
        <v>-272.53550305765384</v>
      </c>
      <c r="D87" s="6">
        <f t="shared" si="37"/>
        <v>74275.600426888443</v>
      </c>
      <c r="E87" s="22">
        <f t="shared" si="38"/>
        <v>3.9944853914030114</v>
      </c>
      <c r="F87" s="7"/>
      <c r="G87" s="7"/>
      <c r="H87" s="7"/>
      <c r="I87" s="7"/>
      <c r="J87" s="8"/>
      <c r="K87" s="27"/>
      <c r="L87" s="5">
        <f>N79</f>
        <v>51.959000000000003</v>
      </c>
      <c r="M87" s="6">
        <f>S79</f>
        <v>46.264539263096601</v>
      </c>
      <c r="N87" s="6">
        <f t="shared" si="39"/>
        <v>5.6944607369034017</v>
      </c>
      <c r="O87" s="6">
        <f t="shared" si="40"/>
        <v>32.426883084134431</v>
      </c>
      <c r="P87" s="7">
        <f t="shared" si="41"/>
        <v>0.70090145931702985</v>
      </c>
      <c r="Q87" s="7"/>
      <c r="R87" s="7"/>
      <c r="S87" s="7"/>
      <c r="T87" s="7"/>
      <c r="U87" s="8"/>
    </row>
    <row r="88" spans="1:21" x14ac:dyDescent="0.25">
      <c r="A88" s="5">
        <f>C80</f>
        <v>4357</v>
      </c>
      <c r="B88" s="6">
        <f>H80</f>
        <v>4084.4644969423452</v>
      </c>
      <c r="C88" s="6">
        <f t="shared" si="36"/>
        <v>272.53550305765475</v>
      </c>
      <c r="D88" s="6">
        <f t="shared" si="37"/>
        <v>74275.600426888937</v>
      </c>
      <c r="E88" s="22">
        <f t="shared" si="38"/>
        <v>18.184905385391914</v>
      </c>
      <c r="F88" s="7"/>
      <c r="G88" s="7" t="s">
        <v>7</v>
      </c>
      <c r="H88" s="7"/>
      <c r="I88" s="7"/>
      <c r="J88" s="8"/>
      <c r="K88" s="27"/>
      <c r="L88" s="5">
        <f>N80</f>
        <v>4.9969999999999999</v>
      </c>
      <c r="M88" s="6">
        <f>S80</f>
        <v>10.691460736903409</v>
      </c>
      <c r="N88" s="6">
        <f t="shared" si="39"/>
        <v>-5.6944607369034088</v>
      </c>
      <c r="O88" s="6">
        <f t="shared" si="40"/>
        <v>32.426883084134516</v>
      </c>
      <c r="P88" s="7">
        <f t="shared" si="41"/>
        <v>3.0329703192200457</v>
      </c>
      <c r="Q88" s="7"/>
      <c r="R88" s="7" t="s">
        <v>7</v>
      </c>
      <c r="S88" s="7"/>
      <c r="T88" s="7"/>
      <c r="U88" s="8"/>
    </row>
    <row r="89" spans="1:21" x14ac:dyDescent="0.25">
      <c r="A89" s="5"/>
      <c r="B89" s="6"/>
      <c r="C89" s="6"/>
      <c r="D89" s="6"/>
      <c r="E89" s="7"/>
      <c r="F89" s="7"/>
      <c r="G89" s="12">
        <v>0.1</v>
      </c>
      <c r="H89" s="12">
        <v>0.05</v>
      </c>
      <c r="I89" s="12">
        <v>0.01</v>
      </c>
      <c r="J89" s="13">
        <v>1E-3</v>
      </c>
      <c r="K89" s="27"/>
      <c r="L89" s="5"/>
      <c r="M89" s="6"/>
      <c r="N89" s="6"/>
      <c r="O89" s="6"/>
      <c r="P89" s="7"/>
      <c r="Q89" s="7"/>
      <c r="R89" s="12">
        <v>0.1</v>
      </c>
      <c r="S89" s="12">
        <v>0.05</v>
      </c>
      <c r="T89" s="12">
        <v>0.01</v>
      </c>
      <c r="U89" s="13">
        <v>1E-3</v>
      </c>
    </row>
    <row r="90" spans="1:21" x14ac:dyDescent="0.25">
      <c r="A90" s="5"/>
      <c r="B90" s="6"/>
      <c r="C90" s="6"/>
      <c r="D90" s="6" t="s">
        <v>8</v>
      </c>
      <c r="E90" s="22">
        <f>SUM(E85:E88)</f>
        <v>22.846744340227737</v>
      </c>
      <c r="F90" s="7"/>
      <c r="G90" s="7">
        <v>2.71</v>
      </c>
      <c r="H90" s="7">
        <v>3.84</v>
      </c>
      <c r="I90" s="7">
        <v>6.63</v>
      </c>
      <c r="J90" s="8">
        <v>10.8</v>
      </c>
      <c r="K90" s="27"/>
      <c r="L90" s="5"/>
      <c r="M90" s="6"/>
      <c r="N90" s="6"/>
      <c r="O90" s="6" t="s">
        <v>8</v>
      </c>
      <c r="P90" s="7">
        <f>SUM(P85:P88)</f>
        <v>3.8167251594338989</v>
      </c>
      <c r="Q90" s="7"/>
      <c r="R90" s="7">
        <v>2.71</v>
      </c>
      <c r="S90" s="7">
        <v>3.84</v>
      </c>
      <c r="T90" s="7">
        <v>6.63</v>
      </c>
      <c r="U90" s="8">
        <v>10.8</v>
      </c>
    </row>
    <row r="91" spans="1:21" x14ac:dyDescent="0.25">
      <c r="A91" s="5"/>
      <c r="B91" s="6"/>
      <c r="C91" s="6"/>
      <c r="D91" s="6"/>
      <c r="E91" s="7"/>
      <c r="F91" s="7"/>
      <c r="G91" s="7"/>
      <c r="H91" s="7"/>
      <c r="I91" s="7"/>
      <c r="J91" s="8"/>
      <c r="K91" s="27"/>
      <c r="L91" s="5"/>
      <c r="M91" s="6"/>
      <c r="N91" s="6"/>
      <c r="O91" s="6"/>
      <c r="P91" s="7"/>
      <c r="Q91" s="7"/>
      <c r="R91" s="7"/>
      <c r="S91" s="7"/>
      <c r="T91" s="7"/>
      <c r="U91" s="8"/>
    </row>
    <row r="92" spans="1:21" ht="15.75" thickBot="1" x14ac:dyDescent="0.3">
      <c r="A92" s="14"/>
      <c r="B92" s="15" t="str">
        <f>IF(E90&gt;=G90,IF(E90&gt;H90,IF(E90&gt;I90,IF(E90&gt;J90,"ACCEPT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92" s="15"/>
      <c r="D92" s="15"/>
      <c r="E92" s="16"/>
      <c r="F92" s="16"/>
      <c r="G92" s="16"/>
      <c r="H92" s="16"/>
      <c r="I92" s="16"/>
      <c r="J92" s="17"/>
      <c r="K92" s="27"/>
      <c r="L92" s="14"/>
      <c r="M92" s="15" t="str">
        <f>IF(P90&gt;=R90,IF(P90&gt;S90,IF(P90&gt;T90,IF(P90&gt;U90,"ACCEPT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92" s="15"/>
      <c r="O92" s="15"/>
      <c r="P92" s="16"/>
      <c r="Q92" s="16"/>
      <c r="R92" s="16"/>
      <c r="S92" s="16"/>
      <c r="T92" s="16"/>
      <c r="U92" s="17"/>
    </row>
    <row r="93" spans="1:21" ht="15.75" thickBot="1" x14ac:dyDescent="0.3"/>
    <row r="94" spans="1:21" x14ac:dyDescent="0.25">
      <c r="A94" s="1" t="s">
        <v>133</v>
      </c>
      <c r="B94" s="2"/>
      <c r="C94" s="2"/>
      <c r="D94" s="2"/>
      <c r="E94" s="3"/>
      <c r="F94" s="3"/>
      <c r="G94" s="3"/>
      <c r="H94" s="3"/>
      <c r="I94" s="3"/>
      <c r="J94" s="4"/>
      <c r="K94" s="27"/>
      <c r="L94" s="1" t="s">
        <v>132</v>
      </c>
      <c r="M94" s="2"/>
      <c r="N94" s="2"/>
      <c r="O94" s="2"/>
      <c r="P94" s="3"/>
      <c r="Q94" s="3"/>
      <c r="R94" s="3"/>
      <c r="S94" s="3"/>
      <c r="T94" s="3"/>
      <c r="U94" s="4"/>
    </row>
    <row r="95" spans="1:21" x14ac:dyDescent="0.25">
      <c r="A95" s="32" t="s">
        <v>134</v>
      </c>
      <c r="B95" s="6"/>
      <c r="C95" s="6"/>
      <c r="D95" s="6"/>
      <c r="E95" s="7"/>
      <c r="F95" s="7"/>
      <c r="G95" s="7"/>
      <c r="H95" s="7"/>
      <c r="I95" s="7"/>
      <c r="J95" s="8"/>
      <c r="K95" s="27"/>
      <c r="L95" s="5"/>
      <c r="M95" s="6"/>
      <c r="N95" s="6"/>
      <c r="O95" s="6"/>
      <c r="P95" s="7"/>
      <c r="Q95" s="7"/>
      <c r="R95" s="7"/>
      <c r="S95" s="7"/>
      <c r="T95" s="7"/>
      <c r="U95" s="8"/>
    </row>
    <row r="96" spans="1:21" x14ac:dyDescent="0.25">
      <c r="A96" s="5" t="s">
        <v>0</v>
      </c>
      <c r="B96" s="21" t="s">
        <v>128</v>
      </c>
      <c r="C96" s="21" t="s">
        <v>129</v>
      </c>
      <c r="D96" s="6"/>
      <c r="E96" s="7"/>
      <c r="F96" s="6" t="s">
        <v>1</v>
      </c>
      <c r="G96" s="21" t="str">
        <f>B96</f>
        <v>rape</v>
      </c>
      <c r="H96" s="21" t="str">
        <f>C96</f>
        <v>attempted rape</v>
      </c>
      <c r="I96" s="7"/>
      <c r="J96" s="8"/>
      <c r="K96" s="27"/>
      <c r="L96" s="5" t="s">
        <v>0</v>
      </c>
      <c r="M96" s="21" t="s">
        <v>128</v>
      </c>
      <c r="N96" s="21" t="s">
        <v>129</v>
      </c>
      <c r="O96" s="6"/>
      <c r="P96" s="7"/>
      <c r="Q96" s="6" t="s">
        <v>1</v>
      </c>
      <c r="R96" s="21" t="str">
        <f>M96</f>
        <v>rape</v>
      </c>
      <c r="S96" s="21" t="str">
        <f>N96</f>
        <v>attempted rape</v>
      </c>
      <c r="T96" s="7"/>
      <c r="U96" s="8"/>
    </row>
    <row r="97" spans="1:21" x14ac:dyDescent="0.25">
      <c r="A97" s="5" t="s">
        <v>130</v>
      </c>
      <c r="B97" s="25"/>
      <c r="C97" s="25"/>
      <c r="D97" s="6">
        <f>SUM(B97+C97)</f>
        <v>0</v>
      </c>
      <c r="E97" s="7"/>
      <c r="F97" s="6" t="str">
        <f>A97</f>
        <v>pre-1740</v>
      </c>
      <c r="G97" s="6" t="e">
        <f>(D97*B99)/D99</f>
        <v>#DIV/0!</v>
      </c>
      <c r="H97" s="10" t="e">
        <f>(D97*C99)/D99</f>
        <v>#DIV/0!</v>
      </c>
      <c r="I97" s="6" t="e">
        <f>SUM(G97:H97)</f>
        <v>#DIV/0!</v>
      </c>
      <c r="J97" s="8"/>
      <c r="K97" s="27"/>
      <c r="L97" s="5" t="s">
        <v>130</v>
      </c>
      <c r="M97" s="25">
        <v>20</v>
      </c>
      <c r="N97" s="25">
        <v>19</v>
      </c>
      <c r="O97" s="6">
        <f>SUM(M97+N97)</f>
        <v>39</v>
      </c>
      <c r="P97" s="7"/>
      <c r="Q97" s="6" t="str">
        <f>L97</f>
        <v>pre-1740</v>
      </c>
      <c r="R97" s="7">
        <f>(O97*M99)/O99</f>
        <v>14.030487804878049</v>
      </c>
      <c r="S97" s="10">
        <f>(O97*N99)/O99</f>
        <v>24.969512195121951</v>
      </c>
      <c r="T97" s="7">
        <f>SUM(R97:S97)</f>
        <v>39</v>
      </c>
      <c r="U97" s="8"/>
    </row>
    <row r="98" spans="1:21" x14ac:dyDescent="0.25">
      <c r="A98" s="5" t="s">
        <v>131</v>
      </c>
      <c r="B98" s="26"/>
      <c r="C98" s="26"/>
      <c r="D98" s="6">
        <f>SUM(B98+C98)</f>
        <v>0</v>
      </c>
      <c r="E98" s="7"/>
      <c r="F98" s="6" t="str">
        <f>A98</f>
        <v>post-1740</v>
      </c>
      <c r="G98" s="6" t="e">
        <f>(D98*B99)/D99</f>
        <v>#DIV/0!</v>
      </c>
      <c r="H98" s="6" t="e">
        <f>(D98*C99)/D99</f>
        <v>#DIV/0!</v>
      </c>
      <c r="I98" s="6" t="e">
        <f>SUM(G98:H98)</f>
        <v>#DIV/0!</v>
      </c>
      <c r="J98" s="8"/>
      <c r="K98" s="27"/>
      <c r="L98" s="5" t="s">
        <v>131</v>
      </c>
      <c r="M98" s="25">
        <v>39</v>
      </c>
      <c r="N98" s="25">
        <v>86</v>
      </c>
      <c r="O98" s="6">
        <f>SUM(M98+N98)</f>
        <v>125</v>
      </c>
      <c r="P98" s="7"/>
      <c r="Q98" s="6" t="str">
        <f>L98</f>
        <v>post-1740</v>
      </c>
      <c r="R98" s="6">
        <f>(O98*M99)/O99</f>
        <v>44.969512195121951</v>
      </c>
      <c r="S98" s="6">
        <f>(O98*N99)/O99</f>
        <v>80.030487804878049</v>
      </c>
      <c r="T98" s="6">
        <f>SUM(R98:S98)</f>
        <v>125</v>
      </c>
      <c r="U98" s="8"/>
    </row>
    <row r="99" spans="1:21" x14ac:dyDescent="0.25">
      <c r="A99" s="5"/>
      <c r="B99" s="6">
        <f>(B97+B98)</f>
        <v>0</v>
      </c>
      <c r="C99" s="6">
        <f>(C97+C98)</f>
        <v>0</v>
      </c>
      <c r="D99" s="6">
        <f>IF(SUM(D97:D98)&lt;&gt;SUM(B99:C99),"PROBLEM",SUM(D97:D98))</f>
        <v>0</v>
      </c>
      <c r="E99" s="7"/>
      <c r="F99" s="7"/>
      <c r="G99" s="6" t="e">
        <f>SUM(G97:G98)</f>
        <v>#DIV/0!</v>
      </c>
      <c r="H99" s="6" t="e">
        <f>SUM(H97:H98)</f>
        <v>#DIV/0!</v>
      </c>
      <c r="I99" s="6" t="e">
        <f>SUM(G99:H99)</f>
        <v>#DIV/0!</v>
      </c>
      <c r="J99" s="8"/>
      <c r="K99" s="27"/>
      <c r="L99" s="5"/>
      <c r="M99" s="6">
        <f>(M97+M98)</f>
        <v>59</v>
      </c>
      <c r="N99" s="6">
        <f>(N97+N98)</f>
        <v>105</v>
      </c>
      <c r="O99" s="6">
        <f>IF(SUM(O97:O98)&lt;&gt;SUM(M99:N99),"PROBLEM",SUM(O97:O98))</f>
        <v>164</v>
      </c>
      <c r="P99" s="7"/>
      <c r="Q99" s="7"/>
      <c r="R99" s="7">
        <f>SUM(R97:R98)</f>
        <v>59</v>
      </c>
      <c r="S99" s="6">
        <f>SUM(S97:S98)</f>
        <v>105</v>
      </c>
      <c r="T99" s="7">
        <f>SUM(R99:S99)</f>
        <v>164</v>
      </c>
      <c r="U99" s="8"/>
    </row>
    <row r="100" spans="1:21" x14ac:dyDescent="0.25">
      <c r="A100" s="5"/>
      <c r="B100" s="6"/>
      <c r="C100" s="6"/>
      <c r="D100" s="6"/>
      <c r="E100" s="7"/>
      <c r="F100" s="7"/>
      <c r="G100" s="7"/>
      <c r="H100" s="7"/>
      <c r="I100" s="7"/>
      <c r="J100" s="8"/>
      <c r="K100" s="27"/>
      <c r="L100" s="5"/>
      <c r="M100" s="6"/>
      <c r="N100" s="6"/>
      <c r="O100" s="6"/>
      <c r="P100" s="7"/>
      <c r="Q100" s="7"/>
      <c r="R100" s="7"/>
      <c r="S100" s="7"/>
      <c r="T100" s="7"/>
      <c r="U100" s="8"/>
    </row>
    <row r="101" spans="1:21" x14ac:dyDescent="0.25">
      <c r="A101" s="5"/>
      <c r="B101" s="6"/>
      <c r="C101" s="6"/>
      <c r="D101" s="6"/>
      <c r="E101" s="7"/>
      <c r="F101" s="7"/>
      <c r="G101" s="7"/>
      <c r="H101" s="7"/>
      <c r="I101" s="7"/>
      <c r="J101" s="8"/>
      <c r="K101" s="27"/>
      <c r="L101" s="5"/>
      <c r="M101" s="6"/>
      <c r="N101" s="6"/>
      <c r="O101" s="6"/>
      <c r="P101" s="7"/>
      <c r="Q101" s="7"/>
      <c r="R101" s="7"/>
      <c r="S101" s="7"/>
      <c r="T101" s="7"/>
      <c r="U101" s="8"/>
    </row>
    <row r="102" spans="1:21" x14ac:dyDescent="0.25">
      <c r="A102" s="5" t="s">
        <v>2</v>
      </c>
      <c r="B102" s="6" t="s">
        <v>3</v>
      </c>
      <c r="C102" s="6" t="s">
        <v>4</v>
      </c>
      <c r="D102" s="6" t="s">
        <v>5</v>
      </c>
      <c r="E102" s="6" t="s">
        <v>6</v>
      </c>
      <c r="F102" s="7"/>
      <c r="G102" s="7"/>
      <c r="H102" s="7"/>
      <c r="I102" s="7"/>
      <c r="J102" s="8"/>
      <c r="K102" s="27"/>
      <c r="L102" s="5" t="s">
        <v>2</v>
      </c>
      <c r="M102" s="6" t="s">
        <v>3</v>
      </c>
      <c r="N102" s="6" t="s">
        <v>4</v>
      </c>
      <c r="O102" s="6" t="s">
        <v>5</v>
      </c>
      <c r="P102" s="6" t="s">
        <v>6</v>
      </c>
      <c r="Q102" s="7"/>
      <c r="R102" s="7"/>
      <c r="S102" s="7"/>
      <c r="T102" s="7"/>
      <c r="U102" s="8"/>
    </row>
    <row r="103" spans="1:21" x14ac:dyDescent="0.25">
      <c r="A103" s="5">
        <f>B97</f>
        <v>0</v>
      </c>
      <c r="B103" s="6" t="e">
        <f>G97</f>
        <v>#DIV/0!</v>
      </c>
      <c r="C103" s="6" t="e">
        <f>A103-B103</f>
        <v>#DIV/0!</v>
      </c>
      <c r="D103" s="6" t="e">
        <f>C103*C103</f>
        <v>#DIV/0!</v>
      </c>
      <c r="E103" s="22" t="e">
        <f>D103/B103</f>
        <v>#DIV/0!</v>
      </c>
      <c r="F103" s="7"/>
      <c r="G103" s="7"/>
      <c r="H103" s="7"/>
      <c r="I103" s="7"/>
      <c r="J103" s="8"/>
      <c r="K103" s="27"/>
      <c r="L103" s="5">
        <f>M97</f>
        <v>20</v>
      </c>
      <c r="M103" s="6">
        <f>R97</f>
        <v>14.030487804878049</v>
      </c>
      <c r="N103" s="6">
        <f>L103-M103</f>
        <v>5.9695121951219505</v>
      </c>
      <c r="O103" s="6">
        <f>N103*N103</f>
        <v>35.635075847709686</v>
      </c>
      <c r="P103" s="7">
        <f>O103/M103</f>
        <v>2.5398315684590997</v>
      </c>
      <c r="Q103" s="7"/>
      <c r="R103" s="7"/>
      <c r="S103" s="7"/>
      <c r="T103" s="7"/>
      <c r="U103" s="8"/>
    </row>
    <row r="104" spans="1:21" x14ac:dyDescent="0.25">
      <c r="A104" s="5">
        <f>B98</f>
        <v>0</v>
      </c>
      <c r="B104" s="6" t="e">
        <f>G98</f>
        <v>#DIV/0!</v>
      </c>
      <c r="C104" s="6" t="e">
        <f t="shared" ref="C104:C106" si="42">A104-B104</f>
        <v>#DIV/0!</v>
      </c>
      <c r="D104" s="6" t="e">
        <f t="shared" ref="D104:D106" si="43">C104*C104</f>
        <v>#DIV/0!</v>
      </c>
      <c r="E104" s="22" t="e">
        <f t="shared" ref="E104:E106" si="44">D104/B104</f>
        <v>#DIV/0!</v>
      </c>
      <c r="F104" s="7"/>
      <c r="G104" s="7"/>
      <c r="H104" s="7"/>
      <c r="I104" s="7"/>
      <c r="J104" s="8"/>
      <c r="K104" s="27"/>
      <c r="L104" s="5">
        <f>M98</f>
        <v>39</v>
      </c>
      <c r="M104" s="6">
        <f>R98</f>
        <v>44.969512195121951</v>
      </c>
      <c r="N104" s="6">
        <f t="shared" ref="N104:N106" si="45">L104-M104</f>
        <v>-5.9695121951219505</v>
      </c>
      <c r="O104" s="6">
        <f t="shared" ref="O104:O106" si="46">N104*N104</f>
        <v>35.635075847709686</v>
      </c>
      <c r="P104" s="7">
        <f t="shared" ref="P104:P106" si="47">O104/M104</f>
        <v>0.79242744935923914</v>
      </c>
      <c r="Q104" s="7"/>
      <c r="R104" s="7"/>
      <c r="S104" s="7"/>
      <c r="T104" s="7"/>
      <c r="U104" s="8"/>
    </row>
    <row r="105" spans="1:21" x14ac:dyDescent="0.25">
      <c r="A105" s="5">
        <f>C97</f>
        <v>0</v>
      </c>
      <c r="B105" s="6" t="e">
        <f>H97</f>
        <v>#DIV/0!</v>
      </c>
      <c r="C105" s="6" t="e">
        <f t="shared" si="42"/>
        <v>#DIV/0!</v>
      </c>
      <c r="D105" s="6" t="e">
        <f t="shared" si="43"/>
        <v>#DIV/0!</v>
      </c>
      <c r="E105" s="22" t="e">
        <f t="shared" si="44"/>
        <v>#DIV/0!</v>
      </c>
      <c r="F105" s="7"/>
      <c r="G105" s="7"/>
      <c r="H105" s="7"/>
      <c r="I105" s="7"/>
      <c r="J105" s="8"/>
      <c r="K105" s="27"/>
      <c r="L105" s="5">
        <f>N97</f>
        <v>19</v>
      </c>
      <c r="M105" s="6">
        <f>S97</f>
        <v>24.969512195121951</v>
      </c>
      <c r="N105" s="6">
        <f t="shared" si="45"/>
        <v>-5.9695121951219505</v>
      </c>
      <c r="O105" s="6">
        <f t="shared" si="46"/>
        <v>35.635075847709686</v>
      </c>
      <c r="P105" s="7">
        <f t="shared" si="47"/>
        <v>1.4271434527532085</v>
      </c>
      <c r="Q105" s="7"/>
      <c r="R105" s="7"/>
      <c r="S105" s="7"/>
      <c r="T105" s="7"/>
      <c r="U105" s="8"/>
    </row>
    <row r="106" spans="1:21" x14ac:dyDescent="0.25">
      <c r="A106" s="5">
        <f>C98</f>
        <v>0</v>
      </c>
      <c r="B106" s="6" t="e">
        <f>H98</f>
        <v>#DIV/0!</v>
      </c>
      <c r="C106" s="6" t="e">
        <f t="shared" si="42"/>
        <v>#DIV/0!</v>
      </c>
      <c r="D106" s="6" t="e">
        <f t="shared" si="43"/>
        <v>#DIV/0!</v>
      </c>
      <c r="E106" s="22" t="e">
        <f t="shared" si="44"/>
        <v>#DIV/0!</v>
      </c>
      <c r="F106" s="7"/>
      <c r="G106" s="7" t="s">
        <v>7</v>
      </c>
      <c r="H106" s="7"/>
      <c r="I106" s="7"/>
      <c r="J106" s="8"/>
      <c r="K106" s="27"/>
      <c r="L106" s="5">
        <f>N98</f>
        <v>86</v>
      </c>
      <c r="M106" s="6">
        <f>S98</f>
        <v>80.030487804878049</v>
      </c>
      <c r="N106" s="6">
        <f t="shared" si="45"/>
        <v>5.9695121951219505</v>
      </c>
      <c r="O106" s="6">
        <f t="shared" si="46"/>
        <v>35.635075847709686</v>
      </c>
      <c r="P106" s="7">
        <f t="shared" si="47"/>
        <v>0.445268757259001</v>
      </c>
      <c r="Q106" s="7"/>
      <c r="R106" s="7" t="s">
        <v>7</v>
      </c>
      <c r="S106" s="7"/>
      <c r="T106" s="7"/>
      <c r="U106" s="8"/>
    </row>
    <row r="107" spans="1:21" x14ac:dyDescent="0.25">
      <c r="A107" s="5"/>
      <c r="B107" s="6"/>
      <c r="C107" s="6"/>
      <c r="D107" s="6"/>
      <c r="E107" s="7"/>
      <c r="F107" s="7"/>
      <c r="G107" s="12">
        <v>0.1</v>
      </c>
      <c r="H107" s="12">
        <v>0.05</v>
      </c>
      <c r="I107" s="12">
        <v>0.01</v>
      </c>
      <c r="J107" s="13">
        <v>1E-3</v>
      </c>
      <c r="K107" s="27"/>
      <c r="L107" s="5"/>
      <c r="M107" s="6"/>
      <c r="N107" s="6"/>
      <c r="O107" s="6"/>
      <c r="P107" s="7"/>
      <c r="Q107" s="7"/>
      <c r="R107" s="12">
        <v>0.1</v>
      </c>
      <c r="S107" s="12">
        <v>0.05</v>
      </c>
      <c r="T107" s="12">
        <v>0.01</v>
      </c>
      <c r="U107" s="13">
        <v>1E-3</v>
      </c>
    </row>
    <row r="108" spans="1:21" x14ac:dyDescent="0.25">
      <c r="A108" s="5"/>
      <c r="B108" s="6"/>
      <c r="C108" s="6"/>
      <c r="D108" s="6" t="s">
        <v>8</v>
      </c>
      <c r="E108" s="22" t="e">
        <f>SUM(E103:E106)</f>
        <v>#DIV/0!</v>
      </c>
      <c r="F108" s="7"/>
      <c r="G108" s="7">
        <v>2.71</v>
      </c>
      <c r="H108" s="7">
        <v>3.84</v>
      </c>
      <c r="I108" s="7">
        <v>6.63</v>
      </c>
      <c r="J108" s="8">
        <v>10.8</v>
      </c>
      <c r="K108" s="27"/>
      <c r="L108" s="5"/>
      <c r="M108" s="6"/>
      <c r="N108" s="6"/>
      <c r="O108" s="6" t="s">
        <v>8</v>
      </c>
      <c r="P108" s="7">
        <f>SUM(P103:P106)</f>
        <v>5.2046712278305485</v>
      </c>
      <c r="Q108" s="7"/>
      <c r="R108" s="7">
        <v>2.71</v>
      </c>
      <c r="S108" s="7">
        <v>3.84</v>
      </c>
      <c r="T108" s="7">
        <v>6.63</v>
      </c>
      <c r="U108" s="8">
        <v>10.8</v>
      </c>
    </row>
    <row r="109" spans="1:21" x14ac:dyDescent="0.25">
      <c r="A109" s="5"/>
      <c r="B109" s="6"/>
      <c r="C109" s="6"/>
      <c r="D109" s="6"/>
      <c r="E109" s="7"/>
      <c r="F109" s="7"/>
      <c r="G109" s="7"/>
      <c r="H109" s="7"/>
      <c r="I109" s="7"/>
      <c r="J109" s="8"/>
      <c r="K109" s="27"/>
      <c r="L109" s="5"/>
      <c r="M109" s="6"/>
      <c r="N109" s="6"/>
      <c r="O109" s="6"/>
      <c r="P109" s="7"/>
      <c r="Q109" s="7"/>
      <c r="R109" s="7"/>
      <c r="S109" s="7"/>
      <c r="T109" s="7"/>
      <c r="U109" s="8"/>
    </row>
    <row r="110" spans="1:21" ht="15.75" thickBot="1" x14ac:dyDescent="0.3">
      <c r="A110" s="14"/>
      <c r="B110" s="15" t="e">
        <f>IF(E108&gt;=G108,IF(E108&gt;H108,IF(E108&gt;I108,IF(E108&gt;J108,"ACCEPT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10" s="15"/>
      <c r="D110" s="15"/>
      <c r="E110" s="16"/>
      <c r="F110" s="16"/>
      <c r="G110" s="16"/>
      <c r="H110" s="16"/>
      <c r="I110" s="16"/>
      <c r="J110" s="17"/>
      <c r="K110" s="27"/>
      <c r="L110" s="14"/>
      <c r="M110" s="15" t="str">
        <f>IF(P108&gt;=R108,IF(P108&gt;S108,IF(P108&gt;T108,IF(P108&gt;U108,"ACCEPT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95%</v>
      </c>
      <c r="N110" s="15"/>
      <c r="O110" s="15"/>
      <c r="P110" s="16"/>
      <c r="Q110" s="16"/>
      <c r="R110" s="16"/>
      <c r="S110" s="16"/>
      <c r="T110" s="16"/>
      <c r="U110" s="17"/>
    </row>
    <row r="111" spans="1:21" ht="15.75" thickBot="1" x14ac:dyDescent="0.3"/>
    <row r="112" spans="1:21" x14ac:dyDescent="0.25">
      <c r="A112" s="1" t="s">
        <v>169</v>
      </c>
      <c r="B112" s="2"/>
      <c r="C112" s="2"/>
      <c r="D112" s="2"/>
      <c r="E112" s="3"/>
      <c r="F112" s="3"/>
      <c r="G112" s="3"/>
      <c r="H112" s="3"/>
      <c r="I112" s="3"/>
      <c r="J112" s="4"/>
      <c r="K112" s="27"/>
      <c r="L112" s="1" t="s">
        <v>173</v>
      </c>
      <c r="M112" s="2"/>
      <c r="N112" s="2"/>
      <c r="O112" s="2"/>
      <c r="P112" s="3"/>
      <c r="Q112" s="3"/>
      <c r="R112" s="3"/>
      <c r="S112" s="3"/>
      <c r="T112" s="3"/>
      <c r="U112" s="4"/>
    </row>
    <row r="113" spans="1:21" x14ac:dyDescent="0.25">
      <c r="A113" s="32"/>
      <c r="B113" s="6"/>
      <c r="C113" s="6"/>
      <c r="D113" s="6"/>
      <c r="E113" s="7"/>
      <c r="F113" s="7"/>
      <c r="G113" s="7"/>
      <c r="H113" s="7"/>
      <c r="I113" s="7"/>
      <c r="J113" s="8"/>
      <c r="K113" s="27"/>
      <c r="L113" s="5"/>
      <c r="M113" s="6"/>
      <c r="N113" s="6"/>
      <c r="O113" s="6"/>
      <c r="P113" s="7"/>
      <c r="Q113" s="7"/>
      <c r="R113" s="7"/>
      <c r="S113" s="7"/>
      <c r="T113" s="7"/>
      <c r="U113" s="8"/>
    </row>
    <row r="114" spans="1:21" x14ac:dyDescent="0.25">
      <c r="A114" s="5" t="s">
        <v>0</v>
      </c>
      <c r="B114" s="21" t="s">
        <v>171</v>
      </c>
      <c r="C114" s="21" t="s">
        <v>172</v>
      </c>
      <c r="D114" s="6"/>
      <c r="E114" s="7"/>
      <c r="F114" s="6" t="s">
        <v>1</v>
      </c>
      <c r="G114" s="21" t="str">
        <f>B114</f>
        <v>property crimes</v>
      </c>
      <c r="H114" s="21" t="str">
        <f>C114</f>
        <v>not property crimes</v>
      </c>
      <c r="I114" s="7"/>
      <c r="J114" s="8"/>
      <c r="K114" s="27"/>
      <c r="L114" s="5" t="s">
        <v>0</v>
      </c>
      <c r="M114" s="21" t="s">
        <v>171</v>
      </c>
      <c r="N114" s="21" t="s">
        <v>172</v>
      </c>
      <c r="O114" s="6"/>
      <c r="P114" s="7"/>
      <c r="Q114" s="6" t="s">
        <v>1</v>
      </c>
      <c r="R114" s="21" t="str">
        <f>M114</f>
        <v>property crimes</v>
      </c>
      <c r="S114" s="21" t="str">
        <f>N114</f>
        <v>not property crimes</v>
      </c>
      <c r="T114" s="7"/>
      <c r="U114" s="8"/>
    </row>
    <row r="115" spans="1:21" x14ac:dyDescent="0.25">
      <c r="A115" s="5" t="s">
        <v>37</v>
      </c>
      <c r="B115" s="25">
        <v>240131</v>
      </c>
      <c r="C115" s="25"/>
      <c r="D115" s="6">
        <f>SUM(B115+C115)</f>
        <v>240131</v>
      </c>
      <c r="E115" s="7"/>
      <c r="F115" s="6" t="str">
        <f>A115</f>
        <v>male</v>
      </c>
      <c r="G115" s="6">
        <f>(D115*B117)/D117</f>
        <v>240131</v>
      </c>
      <c r="H115" s="10">
        <f>(D115*C117)/D117</f>
        <v>0</v>
      </c>
      <c r="I115" s="6">
        <f>SUM(G115:H115)</f>
        <v>240131</v>
      </c>
      <c r="J115" s="8"/>
      <c r="K115" s="27"/>
      <c r="L115" s="5" t="s">
        <v>37</v>
      </c>
      <c r="M115" s="25">
        <v>409</v>
      </c>
      <c r="N115" s="25">
        <v>72</v>
      </c>
      <c r="O115" s="6">
        <f>SUM(M115+N115)</f>
        <v>481</v>
      </c>
      <c r="P115" s="7"/>
      <c r="Q115" s="6" t="str">
        <f>L115</f>
        <v>male</v>
      </c>
      <c r="R115" s="7">
        <f>(O115*M117)/O117</f>
        <v>404.85714285714283</v>
      </c>
      <c r="S115" s="10">
        <f>(O115*N117)/O117</f>
        <v>76.142857142857139</v>
      </c>
      <c r="T115" s="7">
        <f>SUM(R115:S115)</f>
        <v>481</v>
      </c>
      <c r="U115" s="8"/>
    </row>
    <row r="116" spans="1:21" x14ac:dyDescent="0.25">
      <c r="A116" s="5" t="s">
        <v>170</v>
      </c>
      <c r="B116" s="26">
        <v>49682</v>
      </c>
      <c r="C116" s="26"/>
      <c r="D116" s="6">
        <f>SUM(B116+C116)</f>
        <v>49682</v>
      </c>
      <c r="E116" s="7"/>
      <c r="F116" s="6" t="str">
        <f>A116</f>
        <v>not male</v>
      </c>
      <c r="G116" s="6">
        <f>(D116*B117)/D117</f>
        <v>49682</v>
      </c>
      <c r="H116" s="6">
        <f>(D116*C117)/D117</f>
        <v>0</v>
      </c>
      <c r="I116" s="6">
        <f>SUM(G116:H116)</f>
        <v>49682</v>
      </c>
      <c r="J116" s="8"/>
      <c r="K116" s="27"/>
      <c r="L116" s="5" t="s">
        <v>170</v>
      </c>
      <c r="M116" s="26">
        <v>27</v>
      </c>
      <c r="N116" s="26">
        <v>10</v>
      </c>
      <c r="O116" s="6">
        <f>SUM(M116+N116)</f>
        <v>37</v>
      </c>
      <c r="P116" s="7"/>
      <c r="Q116" s="6" t="str">
        <f>L116</f>
        <v>not male</v>
      </c>
      <c r="R116" s="6">
        <f>(O116*M117)/O117</f>
        <v>31.142857142857142</v>
      </c>
      <c r="S116" s="6">
        <f>(O116*N117)/O117</f>
        <v>5.8571428571428568</v>
      </c>
      <c r="T116" s="6">
        <f>SUM(R116:S116)</f>
        <v>37</v>
      </c>
      <c r="U116" s="8"/>
    </row>
    <row r="117" spans="1:21" x14ac:dyDescent="0.25">
      <c r="A117" s="5"/>
      <c r="B117" s="6">
        <f>(B115+B116)</f>
        <v>289813</v>
      </c>
      <c r="C117" s="6">
        <f>(C115+C116)</f>
        <v>0</v>
      </c>
      <c r="D117" s="6">
        <f>IF(SUM(D115:D116)&lt;&gt;SUM(B117:C117),"PROBLEM",SUM(D115:D116))</f>
        <v>289813</v>
      </c>
      <c r="E117" s="7"/>
      <c r="F117" s="7"/>
      <c r="G117" s="6">
        <f>SUM(G115:G116)</f>
        <v>289813</v>
      </c>
      <c r="H117" s="6">
        <f>SUM(H115:H116)</f>
        <v>0</v>
      </c>
      <c r="I117" s="6">
        <f>SUM(G117:H117)</f>
        <v>289813</v>
      </c>
      <c r="J117" s="8"/>
      <c r="K117" s="27"/>
      <c r="L117" s="5"/>
      <c r="M117" s="6">
        <f>(M115+M116)</f>
        <v>436</v>
      </c>
      <c r="N117" s="6">
        <f>(N115+N116)</f>
        <v>82</v>
      </c>
      <c r="O117" s="6">
        <f>IF(SUM(O115:O116)&lt;&gt;SUM(M117:N117),"PROBLEM",SUM(O115:O116))</f>
        <v>518</v>
      </c>
      <c r="P117" s="7"/>
      <c r="Q117" s="7"/>
      <c r="R117" s="7">
        <f>SUM(R115:R116)</f>
        <v>436</v>
      </c>
      <c r="S117" s="6">
        <f>SUM(S115:S116)</f>
        <v>82</v>
      </c>
      <c r="T117" s="7">
        <f>SUM(R117:S117)</f>
        <v>518</v>
      </c>
      <c r="U117" s="8"/>
    </row>
    <row r="118" spans="1:21" x14ac:dyDescent="0.25">
      <c r="A118" s="5"/>
      <c r="B118" s="6"/>
      <c r="C118" s="6"/>
      <c r="D118" s="6"/>
      <c r="E118" s="7"/>
      <c r="F118" s="7"/>
      <c r="G118" s="7"/>
      <c r="H118" s="7"/>
      <c r="I118" s="7"/>
      <c r="J118" s="8"/>
      <c r="K118" s="27"/>
      <c r="L118" s="5"/>
      <c r="M118" s="6"/>
      <c r="N118" s="6"/>
      <c r="O118" s="6"/>
      <c r="P118" s="7"/>
      <c r="Q118" s="7"/>
      <c r="R118" s="7"/>
      <c r="S118" s="7"/>
      <c r="T118" s="7"/>
      <c r="U118" s="8"/>
    </row>
    <row r="119" spans="1:21" x14ac:dyDescent="0.25">
      <c r="A119" s="5"/>
      <c r="B119" s="6"/>
      <c r="C119" s="6"/>
      <c r="D119" s="6"/>
      <c r="E119" s="7"/>
      <c r="F119" s="7"/>
      <c r="G119" s="7"/>
      <c r="H119" s="7"/>
      <c r="I119" s="7"/>
      <c r="J119" s="8"/>
      <c r="K119" s="27"/>
      <c r="L119" s="5"/>
      <c r="M119" s="6"/>
      <c r="N119" s="6"/>
      <c r="O119" s="6"/>
      <c r="P119" s="7"/>
      <c r="Q119" s="7"/>
      <c r="R119" s="7"/>
      <c r="S119" s="7"/>
      <c r="T119" s="7"/>
      <c r="U119" s="8"/>
    </row>
    <row r="120" spans="1:21" x14ac:dyDescent="0.25">
      <c r="A120" s="5" t="s">
        <v>2</v>
      </c>
      <c r="B120" s="6" t="s">
        <v>3</v>
      </c>
      <c r="C120" s="6" t="s">
        <v>4</v>
      </c>
      <c r="D120" s="6" t="s">
        <v>5</v>
      </c>
      <c r="E120" s="6" t="s">
        <v>6</v>
      </c>
      <c r="F120" s="7"/>
      <c r="G120" s="7"/>
      <c r="H120" s="7"/>
      <c r="I120" s="7"/>
      <c r="J120" s="8"/>
      <c r="K120" s="27"/>
      <c r="L120" s="5" t="s">
        <v>2</v>
      </c>
      <c r="M120" s="6" t="s">
        <v>3</v>
      </c>
      <c r="N120" s="6" t="s">
        <v>4</v>
      </c>
      <c r="O120" s="6" t="s">
        <v>5</v>
      </c>
      <c r="P120" s="6" t="s">
        <v>6</v>
      </c>
      <c r="Q120" s="7"/>
      <c r="R120" s="7"/>
      <c r="S120" s="7"/>
      <c r="T120" s="7"/>
      <c r="U120" s="8"/>
    </row>
    <row r="121" spans="1:21" x14ac:dyDescent="0.25">
      <c r="A121" s="5">
        <f>B115</f>
        <v>240131</v>
      </c>
      <c r="B121" s="6">
        <f>G115</f>
        <v>240131</v>
      </c>
      <c r="C121" s="6">
        <f>A121-B121</f>
        <v>0</v>
      </c>
      <c r="D121" s="6">
        <f>C121*C121</f>
        <v>0</v>
      </c>
      <c r="E121" s="22">
        <f>D121/B121</f>
        <v>0</v>
      </c>
      <c r="F121" s="7"/>
      <c r="G121" s="7"/>
      <c r="H121" s="7"/>
      <c r="I121" s="7"/>
      <c r="J121" s="8"/>
      <c r="K121" s="27"/>
      <c r="L121" s="5">
        <f>M115</f>
        <v>409</v>
      </c>
      <c r="M121" s="6">
        <f>R115</f>
        <v>404.85714285714283</v>
      </c>
      <c r="N121" s="6">
        <f>L121-M121</f>
        <v>4.1428571428571672</v>
      </c>
      <c r="O121" s="6">
        <f>N121*N121</f>
        <v>17.16326530612265</v>
      </c>
      <c r="P121" s="7">
        <f>O121/M121</f>
        <v>4.2393386430084175E-2</v>
      </c>
      <c r="Q121" s="7"/>
      <c r="R121" s="7"/>
      <c r="S121" s="7"/>
      <c r="T121" s="7"/>
      <c r="U121" s="8"/>
    </row>
    <row r="122" spans="1:21" x14ac:dyDescent="0.25">
      <c r="A122" s="5">
        <f>B116</f>
        <v>49682</v>
      </c>
      <c r="B122" s="6">
        <f>G116</f>
        <v>49682</v>
      </c>
      <c r="C122" s="6">
        <f t="shared" ref="C122:C124" si="48">A122-B122</f>
        <v>0</v>
      </c>
      <c r="D122" s="6">
        <f t="shared" ref="D122:D124" si="49">C122*C122</f>
        <v>0</v>
      </c>
      <c r="E122" s="22">
        <f t="shared" ref="E122:E124" si="50">D122/B122</f>
        <v>0</v>
      </c>
      <c r="F122" s="7"/>
      <c r="G122" s="7"/>
      <c r="H122" s="7"/>
      <c r="I122" s="7"/>
      <c r="J122" s="8"/>
      <c r="K122" s="27"/>
      <c r="L122" s="5">
        <f>M116</f>
        <v>27</v>
      </c>
      <c r="M122" s="6">
        <f>R116</f>
        <v>31.142857142857142</v>
      </c>
      <c r="N122" s="6">
        <f t="shared" ref="N122:N124" si="51">L122-M122</f>
        <v>-4.1428571428571423</v>
      </c>
      <c r="O122" s="6">
        <f t="shared" ref="O122:O124" si="52">N122*N122</f>
        <v>17.163265306122444</v>
      </c>
      <c r="P122" s="7">
        <f t="shared" ref="P122:P124" si="53">O122/M122</f>
        <v>0.55111402359108763</v>
      </c>
      <c r="Q122" s="7"/>
      <c r="R122" s="7"/>
      <c r="S122" s="7"/>
      <c r="T122" s="7"/>
      <c r="U122" s="8"/>
    </row>
    <row r="123" spans="1:21" x14ac:dyDescent="0.25">
      <c r="A123" s="5">
        <f>C115</f>
        <v>0</v>
      </c>
      <c r="B123" s="6">
        <f>H115</f>
        <v>0</v>
      </c>
      <c r="C123" s="6">
        <f t="shared" si="48"/>
        <v>0</v>
      </c>
      <c r="D123" s="6">
        <f t="shared" si="49"/>
        <v>0</v>
      </c>
      <c r="E123" s="22" t="e">
        <f t="shared" si="50"/>
        <v>#DIV/0!</v>
      </c>
      <c r="F123" s="7"/>
      <c r="G123" s="7"/>
      <c r="H123" s="7"/>
      <c r="I123" s="7"/>
      <c r="J123" s="8"/>
      <c r="K123" s="27"/>
      <c r="L123" s="5">
        <f>N115</f>
        <v>72</v>
      </c>
      <c r="M123" s="6">
        <f>S115</f>
        <v>76.142857142857139</v>
      </c>
      <c r="N123" s="6">
        <f t="shared" si="51"/>
        <v>-4.1428571428571388</v>
      </c>
      <c r="O123" s="6">
        <f t="shared" si="52"/>
        <v>17.163265306122415</v>
      </c>
      <c r="P123" s="7">
        <f t="shared" si="53"/>
        <v>0.22540873760385913</v>
      </c>
      <c r="Q123" s="7"/>
      <c r="R123" s="7"/>
      <c r="S123" s="7"/>
      <c r="T123" s="7"/>
      <c r="U123" s="8"/>
    </row>
    <row r="124" spans="1:21" x14ac:dyDescent="0.25">
      <c r="A124" s="5">
        <f>C116</f>
        <v>0</v>
      </c>
      <c r="B124" s="6">
        <f>H116</f>
        <v>0</v>
      </c>
      <c r="C124" s="6">
        <f t="shared" si="48"/>
        <v>0</v>
      </c>
      <c r="D124" s="6">
        <f t="shared" si="49"/>
        <v>0</v>
      </c>
      <c r="E124" s="22" t="e">
        <f t="shared" si="50"/>
        <v>#DIV/0!</v>
      </c>
      <c r="F124" s="7"/>
      <c r="G124" s="7" t="s">
        <v>7</v>
      </c>
      <c r="H124" s="7"/>
      <c r="I124" s="7"/>
      <c r="J124" s="8"/>
      <c r="K124" s="27"/>
      <c r="L124" s="5">
        <f>N116</f>
        <v>10</v>
      </c>
      <c r="M124" s="6">
        <f>S116</f>
        <v>5.8571428571428568</v>
      </c>
      <c r="N124" s="6">
        <f t="shared" si="51"/>
        <v>4.1428571428571432</v>
      </c>
      <c r="O124" s="6">
        <f t="shared" si="52"/>
        <v>17.163265306122451</v>
      </c>
      <c r="P124" s="7">
        <f t="shared" si="53"/>
        <v>2.9303135888501748</v>
      </c>
      <c r="Q124" s="7"/>
      <c r="R124" s="7" t="s">
        <v>7</v>
      </c>
      <c r="S124" s="7"/>
      <c r="T124" s="7"/>
      <c r="U124" s="8"/>
    </row>
    <row r="125" spans="1:21" x14ac:dyDescent="0.25">
      <c r="A125" s="5"/>
      <c r="B125" s="6"/>
      <c r="C125" s="6"/>
      <c r="D125" s="6"/>
      <c r="E125" s="7"/>
      <c r="F125" s="7"/>
      <c r="G125" s="12">
        <v>0.1</v>
      </c>
      <c r="H125" s="12">
        <v>0.05</v>
      </c>
      <c r="I125" s="12">
        <v>0.01</v>
      </c>
      <c r="J125" s="13">
        <v>1E-3</v>
      </c>
      <c r="K125" s="27"/>
      <c r="L125" s="5"/>
      <c r="M125" s="6"/>
      <c r="N125" s="6"/>
      <c r="O125" s="6"/>
      <c r="P125" s="7"/>
      <c r="Q125" s="7"/>
      <c r="R125" s="12">
        <v>0.1</v>
      </c>
      <c r="S125" s="12">
        <v>0.05</v>
      </c>
      <c r="T125" s="12">
        <v>0.01</v>
      </c>
      <c r="U125" s="13">
        <v>1E-3</v>
      </c>
    </row>
    <row r="126" spans="1:21" x14ac:dyDescent="0.25">
      <c r="A126" s="5"/>
      <c r="B126" s="6"/>
      <c r="C126" s="6"/>
      <c r="D126" s="6" t="s">
        <v>8</v>
      </c>
      <c r="E126" s="22" t="e">
        <f>SUM(E121:E124)</f>
        <v>#DIV/0!</v>
      </c>
      <c r="F126" s="7"/>
      <c r="G126" s="7">
        <v>2.71</v>
      </c>
      <c r="H126" s="7">
        <v>3.84</v>
      </c>
      <c r="I126" s="7">
        <v>6.63</v>
      </c>
      <c r="J126" s="8">
        <v>10.8</v>
      </c>
      <c r="K126" s="27"/>
      <c r="L126" s="5"/>
      <c r="M126" s="6"/>
      <c r="N126" s="6"/>
      <c r="O126" s="6" t="s">
        <v>8</v>
      </c>
      <c r="P126" s="7">
        <f>SUM(P121:P124)</f>
        <v>3.7492297364752059</v>
      </c>
      <c r="Q126" s="7"/>
      <c r="R126" s="7">
        <v>2.71</v>
      </c>
      <c r="S126" s="7">
        <v>3.84</v>
      </c>
      <c r="T126" s="7">
        <v>6.63</v>
      </c>
      <c r="U126" s="8">
        <v>10.8</v>
      </c>
    </row>
    <row r="127" spans="1:21" x14ac:dyDescent="0.25">
      <c r="A127" s="5"/>
      <c r="B127" s="6"/>
      <c r="C127" s="6"/>
      <c r="D127" s="6"/>
      <c r="E127" s="7"/>
      <c r="F127" s="7"/>
      <c r="G127" s="7"/>
      <c r="H127" s="7"/>
      <c r="I127" s="7"/>
      <c r="J127" s="8"/>
      <c r="K127" s="27"/>
      <c r="L127" s="5"/>
      <c r="M127" s="6"/>
      <c r="N127" s="6"/>
      <c r="O127" s="6"/>
      <c r="P127" s="7"/>
      <c r="Q127" s="7"/>
      <c r="R127" s="7"/>
      <c r="S127" s="7"/>
      <c r="T127" s="7"/>
      <c r="U127" s="8"/>
    </row>
    <row r="128" spans="1:21" ht="15.75" thickBot="1" x14ac:dyDescent="0.3">
      <c r="A128" s="14"/>
      <c r="B128" s="15" t="e">
        <f>IF(E126&gt;=G126,IF(E126&gt;H126,IF(E126&gt;I126,IF(E126&gt;J126,"ACCEPT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28" s="15"/>
      <c r="D128" s="15"/>
      <c r="E128" s="16"/>
      <c r="F128" s="16"/>
      <c r="G128" s="16"/>
      <c r="H128" s="16"/>
      <c r="I128" s="16"/>
      <c r="J128" s="17"/>
      <c r="K128" s="27"/>
      <c r="L128" s="14"/>
      <c r="M128" s="15" t="str">
        <f>IF(P126&gt;=R126,IF(P126&gt;S126,IF(P126&gt;T126,IF(P126&gt;U126,"ACCEPT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128" s="15"/>
      <c r="O128" s="15"/>
      <c r="P128" s="16"/>
      <c r="Q128" s="16"/>
      <c r="R128" s="16"/>
      <c r="S128" s="16"/>
      <c r="T128" s="16"/>
      <c r="U128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F29" sqref="F29"/>
    </sheetView>
  </sheetViews>
  <sheetFormatPr defaultRowHeight="15" x14ac:dyDescent="0.25"/>
  <cols>
    <col min="1" max="1" width="11.42578125" customWidth="1"/>
    <col min="2" max="2" width="16.85546875" customWidth="1"/>
    <col min="3" max="3" width="15.42578125" customWidth="1"/>
    <col min="5" max="5" width="12" bestFit="1" customWidth="1"/>
    <col min="6" max="6" width="9.7109375" bestFit="1" customWidth="1"/>
    <col min="7" max="7" width="16.5703125" bestFit="1" customWidth="1"/>
    <col min="8" max="8" width="15.42578125" bestFit="1" customWidth="1"/>
    <col min="12" max="12" width="11.7109375" customWidth="1"/>
    <col min="13" max="13" width="16.7109375" customWidth="1"/>
    <col min="14" max="14" width="15.42578125" bestFit="1" customWidth="1"/>
    <col min="17" max="17" width="9.7109375" bestFit="1" customWidth="1"/>
    <col min="18" max="18" width="16.5703125" bestFit="1" customWidth="1"/>
    <col min="19" max="19" width="15.42578125" bestFit="1" customWidth="1"/>
  </cols>
  <sheetData>
    <row r="1" spans="1:18" x14ac:dyDescent="0.25">
      <c r="B1" s="33" t="s">
        <v>141</v>
      </c>
      <c r="C1" s="33" t="s">
        <v>135</v>
      </c>
      <c r="D1" s="33" t="s">
        <v>136</v>
      </c>
      <c r="E1" s="27" t="s">
        <v>137</v>
      </c>
      <c r="F1" s="33" t="s">
        <v>138</v>
      </c>
      <c r="G1" t="s">
        <v>140</v>
      </c>
      <c r="H1" t="s">
        <v>139</v>
      </c>
      <c r="I1" s="34">
        <v>0</v>
      </c>
      <c r="J1" s="27" t="s">
        <v>151</v>
      </c>
      <c r="K1" s="27" t="s">
        <v>152</v>
      </c>
      <c r="L1" s="27" t="s">
        <v>153</v>
      </c>
      <c r="M1" s="27" t="s">
        <v>154</v>
      </c>
      <c r="N1" s="27" t="s">
        <v>155</v>
      </c>
      <c r="O1" s="27" t="s">
        <v>156</v>
      </c>
      <c r="P1" s="27" t="s">
        <v>157</v>
      </c>
      <c r="Q1" s="27" t="s">
        <v>158</v>
      </c>
      <c r="R1" s="34">
        <v>1</v>
      </c>
    </row>
    <row r="2" spans="1:18" x14ac:dyDescent="0.25">
      <c r="B2" t="s">
        <v>143</v>
      </c>
      <c r="C2" s="33" t="s">
        <v>135</v>
      </c>
      <c r="D2" s="33" t="s">
        <v>136</v>
      </c>
      <c r="E2" s="33" t="s">
        <v>144</v>
      </c>
      <c r="F2" s="33" t="s">
        <v>138</v>
      </c>
      <c r="G2" t="s">
        <v>145</v>
      </c>
      <c r="H2" s="27" t="s">
        <v>139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N2" t="s">
        <v>164</v>
      </c>
      <c r="O2" t="s">
        <v>165</v>
      </c>
      <c r="P2" t="s">
        <v>166</v>
      </c>
      <c r="Q2" t="s">
        <v>167</v>
      </c>
      <c r="R2" t="s">
        <v>168</v>
      </c>
    </row>
    <row r="3" spans="1:18" s="27" customFormat="1" x14ac:dyDescent="0.25">
      <c r="B3" s="27" t="s">
        <v>148</v>
      </c>
      <c r="C3" s="33" t="s">
        <v>135</v>
      </c>
      <c r="D3" s="33" t="s">
        <v>136</v>
      </c>
      <c r="E3" s="33" t="s">
        <v>144</v>
      </c>
      <c r="F3" s="33" t="s">
        <v>138</v>
      </c>
      <c r="G3" s="27" t="s">
        <v>149</v>
      </c>
      <c r="H3" s="27" t="s">
        <v>139</v>
      </c>
    </row>
    <row r="4" spans="1:18" s="27" customFormat="1" x14ac:dyDescent="0.25">
      <c r="C4" s="33"/>
      <c r="D4" s="33" t="s">
        <v>136</v>
      </c>
      <c r="E4" s="27" t="s">
        <v>137</v>
      </c>
      <c r="F4" s="33" t="s">
        <v>138</v>
      </c>
      <c r="G4" s="27" t="s">
        <v>150</v>
      </c>
      <c r="H4" s="27" t="s">
        <v>139</v>
      </c>
    </row>
    <row r="5" spans="1:18" s="27" customFormat="1" x14ac:dyDescent="0.25">
      <c r="H5" s="33"/>
      <c r="I5" s="33"/>
      <c r="J5" s="33"/>
      <c r="K5" s="33"/>
    </row>
    <row r="6" spans="1:18" s="27" customFormat="1" x14ac:dyDescent="0.25">
      <c r="A6" s="24" t="str">
        <f>chisquared!A20</f>
        <v>h1: there is an association between being guilty and property offences at the old bailey</v>
      </c>
      <c r="H6" s="33"/>
      <c r="I6" s="33"/>
      <c r="J6" s="33"/>
      <c r="K6" s="33"/>
      <c r="L6" s="24" t="str">
        <f>chisquared!L20</f>
        <v>h1: there is an association between being guilty and property offences in Surrey &amp; Sussex</v>
      </c>
    </row>
    <row r="7" spans="1:18" s="27" customFormat="1" x14ac:dyDescent="0.25">
      <c r="A7" s="27" t="s">
        <v>137</v>
      </c>
      <c r="B7" s="34">
        <f>chisquared!E34</f>
        <v>391.49609119216802</v>
      </c>
      <c r="D7" s="33" t="s">
        <v>142</v>
      </c>
      <c r="E7" s="27">
        <f>SQRT(B7/B8)</f>
        <v>2.0117506111218E-2</v>
      </c>
      <c r="G7" s="27" t="str">
        <f>J2</f>
        <v>Very Weak</v>
      </c>
      <c r="L7" s="27" t="s">
        <v>137</v>
      </c>
      <c r="M7" s="34">
        <f>chisquared!P34</f>
        <v>35.081043968922003</v>
      </c>
      <c r="O7" s="33" t="s">
        <v>142</v>
      </c>
      <c r="P7" s="27">
        <f>SQRT(M7/M8)</f>
        <v>8.0414873522702615E-2</v>
      </c>
      <c r="R7" s="27" t="str">
        <f>J2</f>
        <v>Very Weak</v>
      </c>
    </row>
    <row r="8" spans="1:18" s="27" customFormat="1" x14ac:dyDescent="0.25">
      <c r="A8" s="27" t="s">
        <v>140</v>
      </c>
      <c r="B8" s="24">
        <f>chisquared!D25</f>
        <v>967340</v>
      </c>
      <c r="D8" s="33" t="s">
        <v>147</v>
      </c>
      <c r="E8" s="27">
        <f>E7*E7</f>
        <v>4.047140521348936E-4</v>
      </c>
      <c r="L8" s="35" t="s">
        <v>140</v>
      </c>
      <c r="M8" s="24">
        <f>chisquared!O25</f>
        <v>5425</v>
      </c>
      <c r="O8" s="33" t="s">
        <v>147</v>
      </c>
      <c r="P8" s="27">
        <f>P7*P7</f>
        <v>6.4665518836722578E-3</v>
      </c>
    </row>
    <row r="9" spans="1:18" s="27" customFormat="1" x14ac:dyDescent="0.25">
      <c r="D9" s="27" t="s">
        <v>146</v>
      </c>
      <c r="E9" s="27">
        <f>SQRT(E8/(1+E8))</f>
        <v>2.0113436427761349E-2</v>
      </c>
      <c r="O9" s="27" t="s">
        <v>146</v>
      </c>
      <c r="P9" s="27">
        <f>SQRT(P8/(1+P8))</f>
        <v>8.0156124284239225E-2</v>
      </c>
    </row>
    <row r="10" spans="1:18" s="27" customFormat="1" x14ac:dyDescent="0.25"/>
    <row r="11" spans="1:18" s="27" customFormat="1" ht="15.75" thickBot="1" x14ac:dyDescent="0.3"/>
    <row r="12" spans="1:18" x14ac:dyDescent="0.25">
      <c r="A12" s="1" t="str">
        <f>chisquared!A76</f>
        <v>h1: there is an association between being male and found guilty in Property Cases vs Murder Cases at the Old Bailey</v>
      </c>
      <c r="L12" s="1" t="str">
        <f>chisquared!L76</f>
        <v>h1: there is an association between being male and found guilty in Property Cases vs Murder Cases in Surrey/Sussex</v>
      </c>
    </row>
    <row r="13" spans="1:18" x14ac:dyDescent="0.25">
      <c r="A13" t="s">
        <v>137</v>
      </c>
      <c r="B13" s="34">
        <f>chisquared!E90</f>
        <v>22.846744340227737</v>
      </c>
      <c r="D13" s="33" t="s">
        <v>142</v>
      </c>
      <c r="E13">
        <f>SQRT(B13/B14)</f>
        <v>5.4245790378314312E-3</v>
      </c>
      <c r="G13" t="str">
        <f>J2</f>
        <v>Very Weak</v>
      </c>
      <c r="L13" s="27" t="s">
        <v>137</v>
      </c>
      <c r="M13" s="34">
        <f>chisquared!P90</f>
        <v>3.8167251594338989</v>
      </c>
      <c r="O13" s="33" t="s">
        <v>142</v>
      </c>
      <c r="P13" s="27">
        <f>SQRT(M13/M14)</f>
        <v>3.8140411708340836E-2</v>
      </c>
      <c r="R13" t="str">
        <f>J2</f>
        <v>Very Weak</v>
      </c>
    </row>
    <row r="14" spans="1:18" x14ac:dyDescent="0.25">
      <c r="A14" t="s">
        <v>140</v>
      </c>
      <c r="B14" s="24">
        <f>chisquared!D81</f>
        <v>776412</v>
      </c>
      <c r="D14" s="33" t="s">
        <v>147</v>
      </c>
      <c r="E14" s="27">
        <f>E13*E13</f>
        <v>2.9426057737680176E-5</v>
      </c>
      <c r="L14" s="35" t="s">
        <v>140</v>
      </c>
      <c r="M14" s="24">
        <f>chisquared!O81</f>
        <v>2623.7359999999999</v>
      </c>
      <c r="O14" s="33" t="s">
        <v>147</v>
      </c>
      <c r="P14" s="27">
        <f>P13*P13</f>
        <v>1.4546910052817429E-3</v>
      </c>
    </row>
    <row r="15" spans="1:18" x14ac:dyDescent="0.25">
      <c r="D15" t="s">
        <v>146</v>
      </c>
      <c r="E15">
        <f>SQRT(E14/(1+E14))</f>
        <v>5.4244992276048171E-3</v>
      </c>
      <c r="O15" s="27" t="s">
        <v>146</v>
      </c>
      <c r="P15" s="27">
        <f>SQRT(P14/(1+P14))</f>
        <v>3.8112700680990243E-2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3" workbookViewId="0">
      <selection activeCell="D88" sqref="D88"/>
    </sheetView>
  </sheetViews>
  <sheetFormatPr defaultColWidth="8.85546875" defaultRowHeight="15" x14ac:dyDescent="0.25"/>
  <cols>
    <col min="1" max="1" width="25.7109375" bestFit="1" customWidth="1"/>
    <col min="2" max="2" width="12.7109375" bestFit="1" customWidth="1"/>
    <col min="3" max="3" width="22.42578125" bestFit="1" customWidth="1"/>
    <col min="4" max="4" width="12.7109375" bestFit="1" customWidth="1"/>
    <col min="5" max="5" width="18.140625" bestFit="1" customWidth="1"/>
    <col min="6" max="6" width="12" bestFit="1" customWidth="1"/>
  </cols>
  <sheetData>
    <row r="1" spans="1:12" s="27" customFormat="1" ht="15.75" thickBot="1" x14ac:dyDescent="0.3">
      <c r="A1" s="27" t="s">
        <v>45</v>
      </c>
      <c r="B1" s="27" t="s">
        <v>48</v>
      </c>
    </row>
    <row r="2" spans="1:12" x14ac:dyDescent="0.25">
      <c r="A2" s="28" t="s">
        <v>44</v>
      </c>
      <c r="B2" s="28"/>
      <c r="C2" s="28" t="s">
        <v>29</v>
      </c>
      <c r="D2" s="28"/>
      <c r="E2" s="28" t="s">
        <v>30</v>
      </c>
      <c r="F2" s="28"/>
      <c r="G2" s="28" t="s">
        <v>41</v>
      </c>
      <c r="H2" s="28"/>
      <c r="I2" s="28" t="s">
        <v>42</v>
      </c>
      <c r="J2" s="28"/>
      <c r="K2" s="28" t="s">
        <v>43</v>
      </c>
      <c r="L2" s="28"/>
    </row>
    <row r="3" spans="1:1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29" t="s">
        <v>15</v>
      </c>
      <c r="B4" s="29">
        <v>90.5</v>
      </c>
      <c r="C4" s="29" t="s">
        <v>15</v>
      </c>
      <c r="D4" s="29">
        <v>35.914000000000001</v>
      </c>
      <c r="E4" s="29" t="s">
        <v>15</v>
      </c>
      <c r="F4" s="29">
        <v>15.901000000000002</v>
      </c>
      <c r="G4" s="29" t="s">
        <v>15</v>
      </c>
      <c r="H4" s="29">
        <v>22.001249999999995</v>
      </c>
      <c r="I4" s="29" t="s">
        <v>15</v>
      </c>
      <c r="J4" s="29">
        <v>6.75</v>
      </c>
      <c r="K4" s="29" t="s">
        <v>15</v>
      </c>
      <c r="L4" s="29">
        <v>6.5</v>
      </c>
    </row>
    <row r="5" spans="1:12" x14ac:dyDescent="0.25">
      <c r="A5" s="29" t="s">
        <v>16</v>
      </c>
      <c r="B5" s="29">
        <v>59.35837486544478</v>
      </c>
      <c r="C5" s="29" t="s">
        <v>16</v>
      </c>
      <c r="D5" s="29">
        <v>22.59054429401824</v>
      </c>
      <c r="E5" s="29" t="s">
        <v>16</v>
      </c>
      <c r="F5" s="29">
        <v>12.273130943922446</v>
      </c>
      <c r="G5" s="29" t="s">
        <v>16</v>
      </c>
      <c r="H5" s="29">
        <v>19.013429479252292</v>
      </c>
      <c r="I5" s="29" t="s">
        <v>16</v>
      </c>
      <c r="J5" s="29">
        <v>5.7644745351737541</v>
      </c>
      <c r="K5" s="29" t="s">
        <v>16</v>
      </c>
      <c r="L5" s="29">
        <v>3.7749172176353749</v>
      </c>
    </row>
    <row r="6" spans="1:12" x14ac:dyDescent="0.25">
      <c r="A6" s="29" t="s">
        <v>17</v>
      </c>
      <c r="B6" s="29">
        <v>43.5</v>
      </c>
      <c r="C6" s="29" t="s">
        <v>17</v>
      </c>
      <c r="D6" s="29">
        <v>20.256499999999999</v>
      </c>
      <c r="E6" s="29" t="s">
        <v>17</v>
      </c>
      <c r="F6" s="29">
        <v>5.4874999999999989</v>
      </c>
      <c r="G6" s="29" t="s">
        <v>17</v>
      </c>
      <c r="H6" s="29">
        <v>4.0020000000000007</v>
      </c>
      <c r="I6" s="29" t="s">
        <v>17</v>
      </c>
      <c r="J6" s="29">
        <v>1.5</v>
      </c>
      <c r="K6" s="29" t="s">
        <v>17</v>
      </c>
      <c r="L6" s="29">
        <v>6</v>
      </c>
    </row>
    <row r="7" spans="1:12" x14ac:dyDescent="0.25">
      <c r="A7" s="29" t="s">
        <v>19</v>
      </c>
      <c r="B7" s="29" t="e">
        <v>#N/A</v>
      </c>
      <c r="C7" s="29" t="s">
        <v>19</v>
      </c>
      <c r="D7" s="29" t="e">
        <v>#N/A</v>
      </c>
      <c r="E7" s="29" t="s">
        <v>19</v>
      </c>
      <c r="F7" s="29" t="e">
        <v>#N/A</v>
      </c>
      <c r="G7" s="29" t="s">
        <v>19</v>
      </c>
      <c r="H7" s="29">
        <v>4.0020000000000007</v>
      </c>
      <c r="I7" s="29" t="s">
        <v>19</v>
      </c>
      <c r="J7" s="29" t="e">
        <v>#N/A</v>
      </c>
      <c r="K7" s="29" t="s">
        <v>19</v>
      </c>
      <c r="L7" s="29">
        <v>0</v>
      </c>
    </row>
    <row r="8" spans="1:12" x14ac:dyDescent="0.25">
      <c r="A8" s="29" t="s">
        <v>20</v>
      </c>
      <c r="B8" s="29">
        <v>118.71674973088956</v>
      </c>
      <c r="C8" s="29" t="s">
        <v>20</v>
      </c>
      <c r="D8" s="29">
        <v>45.181088588036481</v>
      </c>
      <c r="E8" s="29" t="s">
        <v>20</v>
      </c>
      <c r="F8" s="29">
        <v>24.546261887844892</v>
      </c>
      <c r="G8" s="29" t="s">
        <v>20</v>
      </c>
      <c r="H8" s="29">
        <v>38.026858958504583</v>
      </c>
      <c r="I8" s="29" t="s">
        <v>20</v>
      </c>
      <c r="J8" s="29">
        <v>11.528949070347508</v>
      </c>
      <c r="K8" s="29" t="s">
        <v>20</v>
      </c>
      <c r="L8" s="29">
        <v>7.5498344352707498</v>
      </c>
    </row>
    <row r="9" spans="1:12" x14ac:dyDescent="0.25">
      <c r="A9" s="29" t="s">
        <v>21</v>
      </c>
      <c r="B9" s="29">
        <v>14093.666666666666</v>
      </c>
      <c r="C9" s="29" t="s">
        <v>21</v>
      </c>
      <c r="D9" s="29">
        <v>2041.330766</v>
      </c>
      <c r="E9" s="29" t="s">
        <v>21</v>
      </c>
      <c r="F9" s="29">
        <v>602.51897266666674</v>
      </c>
      <c r="G9" s="29" t="s">
        <v>21</v>
      </c>
      <c r="H9" s="29">
        <v>1446.0420022500002</v>
      </c>
      <c r="I9" s="29" t="s">
        <v>21</v>
      </c>
      <c r="J9" s="29">
        <v>132.91666666666666</v>
      </c>
      <c r="K9" s="29" t="s">
        <v>21</v>
      </c>
      <c r="L9" s="29">
        <v>57</v>
      </c>
    </row>
    <row r="10" spans="1:12" x14ac:dyDescent="0.25">
      <c r="A10" s="29" t="s">
        <v>22</v>
      </c>
      <c r="B10" s="29">
        <v>3.4190396660607902</v>
      </c>
      <c r="C10" s="29" t="s">
        <v>22</v>
      </c>
      <c r="D10" s="29">
        <v>3.2095876675301582</v>
      </c>
      <c r="E10" s="29" t="s">
        <v>22</v>
      </c>
      <c r="F10" s="29">
        <v>3.3105258585560868</v>
      </c>
      <c r="G10" s="29" t="s">
        <v>22</v>
      </c>
      <c r="H10" s="29">
        <v>3.9730456498281796</v>
      </c>
      <c r="I10" s="29" t="s">
        <v>22</v>
      </c>
      <c r="J10" s="29">
        <v>3.9001267676221758</v>
      </c>
      <c r="K10" s="29" t="s">
        <v>22</v>
      </c>
      <c r="L10" s="29">
        <v>-5.6522006771314244</v>
      </c>
    </row>
    <row r="11" spans="1:12" x14ac:dyDescent="0.25">
      <c r="A11" s="29" t="s">
        <v>23</v>
      </c>
      <c r="B11" s="29">
        <v>1.8317354250148448</v>
      </c>
      <c r="C11" s="29" t="s">
        <v>23</v>
      </c>
      <c r="D11" s="29">
        <v>1.7271881053460865</v>
      </c>
      <c r="E11" s="29" t="s">
        <v>23</v>
      </c>
      <c r="F11" s="29">
        <v>1.8211196985411311</v>
      </c>
      <c r="G11" s="29" t="s">
        <v>23</v>
      </c>
      <c r="H11" s="29">
        <v>1.9916162421783492</v>
      </c>
      <c r="I11" s="29" t="s">
        <v>23</v>
      </c>
      <c r="J11" s="29">
        <v>1.9699626225685913</v>
      </c>
      <c r="K11" s="29" t="s">
        <v>23</v>
      </c>
      <c r="L11" s="29">
        <v>6.0417265409984523E-2</v>
      </c>
    </row>
    <row r="12" spans="1:12" x14ac:dyDescent="0.25">
      <c r="A12" s="29" t="s">
        <v>24</v>
      </c>
      <c r="B12" s="29">
        <v>257</v>
      </c>
      <c r="C12" s="29" t="s">
        <v>24</v>
      </c>
      <c r="D12" s="29">
        <v>101.14500000000001</v>
      </c>
      <c r="E12" s="29" t="s">
        <v>24</v>
      </c>
      <c r="F12" s="29">
        <v>51.643000000000001</v>
      </c>
      <c r="G12" s="29" t="s">
        <v>24</v>
      </c>
      <c r="H12" s="29">
        <v>78.003</v>
      </c>
      <c r="I12" s="29" t="s">
        <v>24</v>
      </c>
      <c r="J12" s="29">
        <v>24</v>
      </c>
      <c r="K12" s="29" t="s">
        <v>24</v>
      </c>
      <c r="L12" s="29">
        <v>14</v>
      </c>
    </row>
    <row r="13" spans="1:12" x14ac:dyDescent="0.25">
      <c r="A13" s="29" t="s">
        <v>25</v>
      </c>
      <c r="B13" s="29">
        <v>9</v>
      </c>
      <c r="C13" s="29" t="s">
        <v>25</v>
      </c>
      <c r="D13" s="29">
        <v>0.999</v>
      </c>
      <c r="E13" s="29" t="s">
        <v>25</v>
      </c>
      <c r="F13" s="29">
        <v>0.49300000000000005</v>
      </c>
      <c r="G13" s="29" t="s">
        <v>25</v>
      </c>
      <c r="H13" s="29">
        <v>0.999</v>
      </c>
      <c r="I13" s="29" t="s">
        <v>25</v>
      </c>
      <c r="J13" s="29">
        <v>0</v>
      </c>
      <c r="K13" s="29" t="s">
        <v>25</v>
      </c>
      <c r="L13" s="29">
        <v>0</v>
      </c>
    </row>
    <row r="14" spans="1:12" x14ac:dyDescent="0.25">
      <c r="A14" s="29" t="s">
        <v>26</v>
      </c>
      <c r="B14" s="29">
        <v>266</v>
      </c>
      <c r="C14" s="29" t="s">
        <v>26</v>
      </c>
      <c r="D14" s="29">
        <v>102.14400000000001</v>
      </c>
      <c r="E14" s="29" t="s">
        <v>26</v>
      </c>
      <c r="F14" s="29">
        <v>52.136000000000003</v>
      </c>
      <c r="G14" s="29" t="s">
        <v>26</v>
      </c>
      <c r="H14" s="29">
        <v>79.001999999999995</v>
      </c>
      <c r="I14" s="29" t="s">
        <v>26</v>
      </c>
      <c r="J14" s="29">
        <v>24</v>
      </c>
      <c r="K14" s="29" t="s">
        <v>26</v>
      </c>
      <c r="L14" s="29">
        <v>14</v>
      </c>
    </row>
    <row r="15" spans="1:12" x14ac:dyDescent="0.25">
      <c r="A15" s="29" t="s">
        <v>27</v>
      </c>
      <c r="B15" s="29">
        <v>362</v>
      </c>
      <c r="C15" s="29" t="s">
        <v>27</v>
      </c>
      <c r="D15" s="29">
        <v>143.65600000000001</v>
      </c>
      <c r="E15" s="29" t="s">
        <v>27</v>
      </c>
      <c r="F15" s="29">
        <v>63.604000000000006</v>
      </c>
      <c r="G15" s="29" t="s">
        <v>27</v>
      </c>
      <c r="H15" s="29">
        <v>88.004999999999981</v>
      </c>
      <c r="I15" s="29" t="s">
        <v>27</v>
      </c>
      <c r="J15" s="29">
        <v>27</v>
      </c>
      <c r="K15" s="29" t="s">
        <v>27</v>
      </c>
      <c r="L15" s="29">
        <v>26</v>
      </c>
    </row>
    <row r="16" spans="1:12" ht="15.75" thickBot="1" x14ac:dyDescent="0.3">
      <c r="A16" s="30" t="s">
        <v>28</v>
      </c>
      <c r="B16" s="30">
        <v>4</v>
      </c>
      <c r="C16" s="30" t="s">
        <v>28</v>
      </c>
      <c r="D16" s="30">
        <v>4</v>
      </c>
      <c r="E16" s="30" t="s">
        <v>28</v>
      </c>
      <c r="F16" s="30">
        <v>4</v>
      </c>
      <c r="G16" s="30" t="s">
        <v>28</v>
      </c>
      <c r="H16" s="30">
        <v>4</v>
      </c>
      <c r="I16" s="30" t="s">
        <v>28</v>
      </c>
      <c r="J16" s="30">
        <v>4</v>
      </c>
      <c r="K16" s="30" t="s">
        <v>28</v>
      </c>
      <c r="L16" s="30">
        <v>4</v>
      </c>
    </row>
    <row r="18" spans="1:10" ht="15.75" thickBot="1" x14ac:dyDescent="0.3">
      <c r="A18" s="27" t="s">
        <v>46</v>
      </c>
      <c r="B18" s="27" t="s">
        <v>49</v>
      </c>
    </row>
    <row r="19" spans="1:10" x14ac:dyDescent="0.25">
      <c r="A19" s="28" t="s">
        <v>47</v>
      </c>
      <c r="B19" s="28"/>
      <c r="C19" s="28" t="s">
        <v>29</v>
      </c>
      <c r="D19" s="28"/>
      <c r="E19" s="28" t="s">
        <v>30</v>
      </c>
      <c r="F19" s="28"/>
      <c r="G19" s="28" t="s">
        <v>41</v>
      </c>
      <c r="H19" s="28"/>
      <c r="I19" s="28" t="s">
        <v>43</v>
      </c>
      <c r="J19" s="28"/>
    </row>
    <row r="20" spans="1:10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</row>
    <row r="21" spans="1:10" x14ac:dyDescent="0.25">
      <c r="A21" s="29" t="s">
        <v>15</v>
      </c>
      <c r="B21" s="29">
        <v>44.857142857142854</v>
      </c>
      <c r="C21" s="29" t="s">
        <v>15</v>
      </c>
      <c r="D21" s="29">
        <v>17.330714285714283</v>
      </c>
      <c r="E21" s="29" t="s">
        <v>15</v>
      </c>
      <c r="F21" s="29">
        <v>8.8668571428571443</v>
      </c>
      <c r="G21" s="29" t="s">
        <v>15</v>
      </c>
      <c r="H21" s="29">
        <v>13.242142857142857</v>
      </c>
      <c r="I21" s="29" t="s">
        <v>15</v>
      </c>
      <c r="J21" s="29">
        <v>5.417428571428573</v>
      </c>
    </row>
    <row r="22" spans="1:10" x14ac:dyDescent="0.25">
      <c r="A22" s="29" t="s">
        <v>16</v>
      </c>
      <c r="B22" s="29">
        <v>6.2313667820783207</v>
      </c>
      <c r="C22" s="29" t="s">
        <v>16</v>
      </c>
      <c r="D22" s="29">
        <v>4.4346287046718267</v>
      </c>
      <c r="E22" s="29" t="s">
        <v>16</v>
      </c>
      <c r="F22" s="29">
        <v>2.4222612853888985</v>
      </c>
      <c r="G22" s="29" t="s">
        <v>16</v>
      </c>
      <c r="H22" s="29">
        <v>1.497722372845665</v>
      </c>
      <c r="I22" s="29" t="s">
        <v>16</v>
      </c>
      <c r="J22" s="29">
        <v>1.4887725666138665</v>
      </c>
    </row>
    <row r="23" spans="1:10" x14ac:dyDescent="0.25">
      <c r="A23" s="29" t="s">
        <v>17</v>
      </c>
      <c r="B23" s="29">
        <v>45</v>
      </c>
      <c r="C23" s="29" t="s">
        <v>17</v>
      </c>
      <c r="D23" s="29">
        <v>16.442999999999998</v>
      </c>
      <c r="E23" s="29" t="s">
        <v>17</v>
      </c>
      <c r="F23" s="29">
        <v>5.7770000000000001</v>
      </c>
      <c r="G23" s="29" t="s">
        <v>17</v>
      </c>
      <c r="H23" s="29">
        <v>12.95</v>
      </c>
      <c r="I23" s="29" t="s">
        <v>17</v>
      </c>
      <c r="J23" s="29">
        <v>4.6109999999999971</v>
      </c>
    </row>
    <row r="24" spans="1:10" x14ac:dyDescent="0.25">
      <c r="A24" s="29" t="s">
        <v>19</v>
      </c>
      <c r="B24" s="29" t="e">
        <v>#N/A</v>
      </c>
      <c r="C24" s="29" t="s">
        <v>19</v>
      </c>
      <c r="D24" s="29" t="e">
        <v>#N/A</v>
      </c>
      <c r="E24" s="29" t="s">
        <v>19</v>
      </c>
      <c r="F24" s="29" t="e">
        <v>#N/A</v>
      </c>
      <c r="G24" s="29" t="s">
        <v>19</v>
      </c>
      <c r="H24" s="29" t="e">
        <v>#N/A</v>
      </c>
      <c r="I24" s="29" t="s">
        <v>19</v>
      </c>
      <c r="J24" s="29" t="e">
        <v>#N/A</v>
      </c>
    </row>
    <row r="25" spans="1:10" x14ac:dyDescent="0.25">
      <c r="A25" s="29" t="s">
        <v>20</v>
      </c>
      <c r="B25" s="29">
        <v>16.486646833408056</v>
      </c>
      <c r="C25" s="29" t="s">
        <v>20</v>
      </c>
      <c r="D25" s="29">
        <v>11.732924709470153</v>
      </c>
      <c r="E25" s="29" t="s">
        <v>20</v>
      </c>
      <c r="F25" s="29">
        <v>6.4087009715586785</v>
      </c>
      <c r="G25" s="29" t="s">
        <v>20</v>
      </c>
      <c r="H25" s="29">
        <v>3.962600931567188</v>
      </c>
      <c r="I25" s="29" t="s">
        <v>20</v>
      </c>
      <c r="J25" s="29">
        <v>3.9389219699956328</v>
      </c>
    </row>
    <row r="26" spans="1:10" x14ac:dyDescent="0.25">
      <c r="A26" s="29" t="s">
        <v>21</v>
      </c>
      <c r="B26" s="29">
        <v>271.80952380952385</v>
      </c>
      <c r="C26" s="29" t="s">
        <v>21</v>
      </c>
      <c r="D26" s="29">
        <v>137.66152223809527</v>
      </c>
      <c r="E26" s="29" t="s">
        <v>21</v>
      </c>
      <c r="F26" s="29">
        <v>41.07144814285715</v>
      </c>
      <c r="G26" s="29" t="s">
        <v>21</v>
      </c>
      <c r="H26" s="29">
        <v>15.702206142857145</v>
      </c>
      <c r="I26" s="29" t="s">
        <v>21</v>
      </c>
      <c r="J26" s="29">
        <v>15.515106285714277</v>
      </c>
    </row>
    <row r="27" spans="1:10" x14ac:dyDescent="0.25">
      <c r="A27" s="29" t="s">
        <v>22</v>
      </c>
      <c r="B27" s="29">
        <v>0.63035661231559725</v>
      </c>
      <c r="C27" s="29" t="s">
        <v>22</v>
      </c>
      <c r="D27" s="29">
        <v>1.1003176559046919</v>
      </c>
      <c r="E27" s="29" t="s">
        <v>22</v>
      </c>
      <c r="F27" s="29">
        <v>-2.1635332231160214</v>
      </c>
      <c r="G27" s="29" t="s">
        <v>22</v>
      </c>
      <c r="H27" s="29">
        <v>-2.2998680833015248</v>
      </c>
      <c r="I27" s="29" t="s">
        <v>22</v>
      </c>
      <c r="J27" s="29">
        <v>0.66156901909145116</v>
      </c>
    </row>
    <row r="28" spans="1:10" x14ac:dyDescent="0.25">
      <c r="A28" s="29" t="s">
        <v>23</v>
      </c>
      <c r="B28" s="29">
        <v>0.66898122428096451</v>
      </c>
      <c r="C28" s="29" t="s">
        <v>23</v>
      </c>
      <c r="D28" s="29">
        <v>1.036147535817215</v>
      </c>
      <c r="E28" s="29" t="s">
        <v>23</v>
      </c>
      <c r="F28" s="29">
        <v>0.25841845549988307</v>
      </c>
      <c r="G28" s="29" t="s">
        <v>23</v>
      </c>
      <c r="H28" s="29">
        <v>-6.3528238851812802E-2</v>
      </c>
      <c r="I28" s="29" t="s">
        <v>23</v>
      </c>
      <c r="J28" s="29">
        <v>1.0722612532978359</v>
      </c>
    </row>
    <row r="29" spans="1:10" x14ac:dyDescent="0.25">
      <c r="A29" s="29" t="s">
        <v>24</v>
      </c>
      <c r="B29" s="29">
        <v>48</v>
      </c>
      <c r="C29" s="29" t="s">
        <v>24</v>
      </c>
      <c r="D29" s="29">
        <v>35.484000000000002</v>
      </c>
      <c r="E29" s="29" t="s">
        <v>24</v>
      </c>
      <c r="F29" s="29">
        <v>15.683999999999999</v>
      </c>
      <c r="G29" s="29" t="s">
        <v>24</v>
      </c>
      <c r="H29" s="29">
        <v>9.0700000000000021</v>
      </c>
      <c r="I29" s="29" t="s">
        <v>24</v>
      </c>
      <c r="J29" s="29">
        <v>11.393999999999998</v>
      </c>
    </row>
    <row r="30" spans="1:10" x14ac:dyDescent="0.25">
      <c r="A30" s="29" t="s">
        <v>25</v>
      </c>
      <c r="B30" s="29">
        <v>26</v>
      </c>
      <c r="C30" s="29" t="s">
        <v>25</v>
      </c>
      <c r="D30" s="29">
        <v>3.4399999999999995</v>
      </c>
      <c r="E30" s="29" t="s">
        <v>25</v>
      </c>
      <c r="F30" s="29">
        <v>1.1879999999999999</v>
      </c>
      <c r="G30" s="29" t="s">
        <v>25</v>
      </c>
      <c r="H30" s="29">
        <v>8.2080000000000002</v>
      </c>
      <c r="I30" s="29" t="s">
        <v>25</v>
      </c>
      <c r="J30" s="29">
        <v>1.1610000000000014</v>
      </c>
    </row>
    <row r="31" spans="1:10" x14ac:dyDescent="0.25">
      <c r="A31" s="29" t="s">
        <v>26</v>
      </c>
      <c r="B31" s="29">
        <v>74</v>
      </c>
      <c r="C31" s="29" t="s">
        <v>26</v>
      </c>
      <c r="D31" s="29">
        <v>38.923999999999999</v>
      </c>
      <c r="E31" s="29" t="s">
        <v>26</v>
      </c>
      <c r="F31" s="29">
        <v>16.872</v>
      </c>
      <c r="G31" s="29" t="s">
        <v>26</v>
      </c>
      <c r="H31" s="29">
        <v>17.278000000000002</v>
      </c>
      <c r="I31" s="29" t="s">
        <v>26</v>
      </c>
      <c r="J31" s="29">
        <v>12.555</v>
      </c>
    </row>
    <row r="32" spans="1:10" x14ac:dyDescent="0.25">
      <c r="A32" s="29" t="s">
        <v>27</v>
      </c>
      <c r="B32" s="29">
        <v>314</v>
      </c>
      <c r="C32" s="29" t="s">
        <v>27</v>
      </c>
      <c r="D32" s="29">
        <v>121.31499999999998</v>
      </c>
      <c r="E32" s="29" t="s">
        <v>27</v>
      </c>
      <c r="F32" s="29">
        <v>62.068000000000005</v>
      </c>
      <c r="G32" s="29" t="s">
        <v>27</v>
      </c>
      <c r="H32" s="29">
        <v>92.695000000000007</v>
      </c>
      <c r="I32" s="29" t="s">
        <v>27</v>
      </c>
      <c r="J32" s="29">
        <v>37.922000000000011</v>
      </c>
    </row>
    <row r="33" spans="1:30" ht="15.75" thickBot="1" x14ac:dyDescent="0.3">
      <c r="A33" s="30" t="s">
        <v>28</v>
      </c>
      <c r="B33" s="30">
        <v>7</v>
      </c>
      <c r="C33" s="30" t="s">
        <v>28</v>
      </c>
      <c r="D33" s="30">
        <v>7</v>
      </c>
      <c r="E33" s="30" t="s">
        <v>28</v>
      </c>
      <c r="F33" s="30">
        <v>7</v>
      </c>
      <c r="G33" s="30" t="s">
        <v>28</v>
      </c>
      <c r="H33" s="30">
        <v>7</v>
      </c>
      <c r="I33" s="30" t="s">
        <v>28</v>
      </c>
      <c r="J33" s="30">
        <v>7</v>
      </c>
    </row>
    <row r="35" spans="1:30" ht="15.75" thickBot="1" x14ac:dyDescent="0.3">
      <c r="A35" s="27" t="s">
        <v>50</v>
      </c>
      <c r="B35" s="27" t="s">
        <v>51</v>
      </c>
    </row>
    <row r="36" spans="1:30" x14ac:dyDescent="0.25">
      <c r="A36" s="28" t="s">
        <v>10</v>
      </c>
      <c r="B36" s="28"/>
      <c r="C36" s="28" t="s">
        <v>11</v>
      </c>
      <c r="D36" s="28"/>
      <c r="E36" s="28" t="s">
        <v>12</v>
      </c>
      <c r="F36" s="28"/>
      <c r="G36" s="28" t="s">
        <v>52</v>
      </c>
      <c r="H36" s="28"/>
      <c r="I36" s="28" t="s">
        <v>53</v>
      </c>
      <c r="J36" s="28"/>
      <c r="K36" s="28" t="s">
        <v>54</v>
      </c>
      <c r="L36" s="28"/>
      <c r="M36" s="28" t="s">
        <v>55</v>
      </c>
      <c r="N36" s="28"/>
      <c r="O36" s="28" t="s">
        <v>56</v>
      </c>
      <c r="P36" s="28"/>
      <c r="Q36" s="28" t="s">
        <v>57</v>
      </c>
      <c r="R36" s="28"/>
      <c r="S36" s="28" t="s">
        <v>58</v>
      </c>
      <c r="T36" s="28"/>
      <c r="U36" s="28" t="s">
        <v>59</v>
      </c>
      <c r="V36" s="28"/>
      <c r="W36" s="28" t="s">
        <v>60</v>
      </c>
      <c r="X36" s="28"/>
      <c r="Y36" s="28" t="s">
        <v>18</v>
      </c>
      <c r="Z36" s="28"/>
      <c r="AA36" s="28" t="s">
        <v>13</v>
      </c>
      <c r="AB36" s="28"/>
      <c r="AC36" s="28" t="s">
        <v>14</v>
      </c>
      <c r="AD36" s="28"/>
    </row>
    <row r="37" spans="1:30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x14ac:dyDescent="0.25">
      <c r="A38" s="29" t="s">
        <v>15</v>
      </c>
      <c r="B38" s="29">
        <v>280.5</v>
      </c>
      <c r="C38" s="29" t="s">
        <v>15</v>
      </c>
      <c r="D38" s="29">
        <v>306</v>
      </c>
      <c r="E38" s="29" t="s">
        <v>15</v>
      </c>
      <c r="F38" s="29">
        <v>130.5</v>
      </c>
      <c r="G38" s="29" t="s">
        <v>15</v>
      </c>
      <c r="H38" s="29">
        <v>110</v>
      </c>
      <c r="I38" s="29" t="s">
        <v>15</v>
      </c>
      <c r="J38" s="29">
        <v>45</v>
      </c>
      <c r="K38" s="29" t="s">
        <v>15</v>
      </c>
      <c r="L38" s="29">
        <v>19.5</v>
      </c>
      <c r="M38" s="29" t="s">
        <v>15</v>
      </c>
      <c r="N38" s="29">
        <v>14</v>
      </c>
      <c r="O38" s="29" t="s">
        <v>15</v>
      </c>
      <c r="P38" s="29">
        <v>14.5</v>
      </c>
      <c r="Q38" s="29" t="s">
        <v>15</v>
      </c>
      <c r="R38" s="29">
        <v>47.5</v>
      </c>
      <c r="S38" s="29" t="s">
        <v>15</v>
      </c>
      <c r="T38" s="29">
        <v>58</v>
      </c>
      <c r="U38" s="29" t="s">
        <v>15</v>
      </c>
      <c r="V38" s="29">
        <v>3</v>
      </c>
      <c r="W38" s="29" t="s">
        <v>15</v>
      </c>
      <c r="X38" s="29">
        <v>169</v>
      </c>
      <c r="Y38" s="29" t="s">
        <v>15</v>
      </c>
      <c r="Z38" s="29">
        <v>2141.5</v>
      </c>
      <c r="AA38" s="29" t="s">
        <v>15</v>
      </c>
      <c r="AB38" s="29">
        <v>654.5</v>
      </c>
      <c r="AC38" s="29" t="s">
        <v>15</v>
      </c>
      <c r="AD38" s="29">
        <v>126.5</v>
      </c>
    </row>
    <row r="39" spans="1:30" x14ac:dyDescent="0.25">
      <c r="A39" s="29" t="s">
        <v>16</v>
      </c>
      <c r="B39" s="29">
        <v>206.5</v>
      </c>
      <c r="C39" s="29" t="s">
        <v>16</v>
      </c>
      <c r="D39" s="29">
        <v>157</v>
      </c>
      <c r="E39" s="29" t="s">
        <v>16</v>
      </c>
      <c r="F39" s="29">
        <v>13.5</v>
      </c>
      <c r="G39" s="29" t="s">
        <v>16</v>
      </c>
      <c r="H39" s="29">
        <v>81</v>
      </c>
      <c r="I39" s="29" t="s">
        <v>16</v>
      </c>
      <c r="J39" s="29">
        <v>33.999999999999993</v>
      </c>
      <c r="K39" s="29" t="s">
        <v>16</v>
      </c>
      <c r="L39" s="29">
        <v>13.5</v>
      </c>
      <c r="M39" s="29" t="s">
        <v>16</v>
      </c>
      <c r="N39" s="29">
        <v>12.999999999999998</v>
      </c>
      <c r="O39" s="29" t="s">
        <v>16</v>
      </c>
      <c r="P39" s="29">
        <v>14.499999999999998</v>
      </c>
      <c r="Q39" s="29" t="s">
        <v>16</v>
      </c>
      <c r="R39" s="29">
        <v>44.499999999999993</v>
      </c>
      <c r="S39" s="29" t="s">
        <v>16</v>
      </c>
      <c r="T39" s="29">
        <v>15</v>
      </c>
      <c r="U39" s="29" t="s">
        <v>16</v>
      </c>
      <c r="V39" s="29">
        <v>0</v>
      </c>
      <c r="W39" s="29" t="s">
        <v>16</v>
      </c>
      <c r="X39" s="29">
        <v>57.999999999999993</v>
      </c>
      <c r="Y39" s="29" t="s">
        <v>16</v>
      </c>
      <c r="Z39" s="29">
        <v>1372.5</v>
      </c>
      <c r="AA39" s="29" t="s">
        <v>16</v>
      </c>
      <c r="AB39" s="29">
        <v>200.5</v>
      </c>
      <c r="AC39" s="29" t="s">
        <v>16</v>
      </c>
      <c r="AD39" s="29">
        <v>93.499999999999986</v>
      </c>
    </row>
    <row r="40" spans="1:30" x14ac:dyDescent="0.25">
      <c r="A40" s="29" t="s">
        <v>17</v>
      </c>
      <c r="B40" s="29">
        <v>280.5</v>
      </c>
      <c r="C40" s="29" t="s">
        <v>17</v>
      </c>
      <c r="D40" s="29">
        <v>306</v>
      </c>
      <c r="E40" s="29" t="s">
        <v>17</v>
      </c>
      <c r="F40" s="29">
        <v>130.5</v>
      </c>
      <c r="G40" s="29" t="s">
        <v>17</v>
      </c>
      <c r="H40" s="29">
        <v>110</v>
      </c>
      <c r="I40" s="29" t="s">
        <v>17</v>
      </c>
      <c r="J40" s="29">
        <v>45</v>
      </c>
      <c r="K40" s="29" t="s">
        <v>17</v>
      </c>
      <c r="L40" s="29">
        <v>19.5</v>
      </c>
      <c r="M40" s="29" t="s">
        <v>17</v>
      </c>
      <c r="N40" s="29">
        <v>14</v>
      </c>
      <c r="O40" s="29" t="s">
        <v>17</v>
      </c>
      <c r="P40" s="29">
        <v>14.5</v>
      </c>
      <c r="Q40" s="29" t="s">
        <v>17</v>
      </c>
      <c r="R40" s="29">
        <v>47.5</v>
      </c>
      <c r="S40" s="29" t="s">
        <v>17</v>
      </c>
      <c r="T40" s="29">
        <v>58</v>
      </c>
      <c r="U40" s="29" t="s">
        <v>17</v>
      </c>
      <c r="V40" s="29">
        <v>3</v>
      </c>
      <c r="W40" s="29" t="s">
        <v>17</v>
      </c>
      <c r="X40" s="29">
        <v>169</v>
      </c>
      <c r="Y40" s="29" t="s">
        <v>17</v>
      </c>
      <c r="Z40" s="29">
        <v>2141.5</v>
      </c>
      <c r="AA40" s="29" t="s">
        <v>17</v>
      </c>
      <c r="AB40" s="29">
        <v>654.5</v>
      </c>
      <c r="AC40" s="29" t="s">
        <v>17</v>
      </c>
      <c r="AD40" s="29">
        <v>126.5</v>
      </c>
    </row>
    <row r="41" spans="1:30" x14ac:dyDescent="0.25">
      <c r="A41" s="29" t="s">
        <v>19</v>
      </c>
      <c r="B41" s="29" t="e">
        <v>#N/A</v>
      </c>
      <c r="C41" s="29" t="s">
        <v>19</v>
      </c>
      <c r="D41" s="29" t="e">
        <v>#N/A</v>
      </c>
      <c r="E41" s="29" t="s">
        <v>19</v>
      </c>
      <c r="F41" s="29" t="e">
        <v>#N/A</v>
      </c>
      <c r="G41" s="29" t="s">
        <v>19</v>
      </c>
      <c r="H41" s="29" t="e">
        <v>#N/A</v>
      </c>
      <c r="I41" s="29" t="s">
        <v>19</v>
      </c>
      <c r="J41" s="29" t="e">
        <v>#N/A</v>
      </c>
      <c r="K41" s="29" t="s">
        <v>19</v>
      </c>
      <c r="L41" s="29" t="e">
        <v>#N/A</v>
      </c>
      <c r="M41" s="29" t="s">
        <v>19</v>
      </c>
      <c r="N41" s="29" t="e">
        <v>#N/A</v>
      </c>
      <c r="O41" s="29" t="s">
        <v>19</v>
      </c>
      <c r="P41" s="29" t="e">
        <v>#N/A</v>
      </c>
      <c r="Q41" s="29" t="s">
        <v>19</v>
      </c>
      <c r="R41" s="29" t="e">
        <v>#N/A</v>
      </c>
      <c r="S41" s="29" t="s">
        <v>19</v>
      </c>
      <c r="T41" s="29" t="e">
        <v>#N/A</v>
      </c>
      <c r="U41" s="29" t="s">
        <v>19</v>
      </c>
      <c r="V41" s="29">
        <v>3</v>
      </c>
      <c r="W41" s="29" t="s">
        <v>19</v>
      </c>
      <c r="X41" s="29" t="e">
        <v>#N/A</v>
      </c>
      <c r="Y41" s="29" t="s">
        <v>19</v>
      </c>
      <c r="Z41" s="29" t="e">
        <v>#N/A</v>
      </c>
      <c r="AA41" s="29" t="s">
        <v>19</v>
      </c>
      <c r="AB41" s="29" t="e">
        <v>#N/A</v>
      </c>
      <c r="AC41" s="29" t="s">
        <v>19</v>
      </c>
      <c r="AD41" s="29" t="e">
        <v>#N/A</v>
      </c>
    </row>
    <row r="42" spans="1:30" x14ac:dyDescent="0.25">
      <c r="A42" s="29" t="s">
        <v>20</v>
      </c>
      <c r="B42" s="29">
        <v>292.03510063004416</v>
      </c>
      <c r="C42" s="29" t="s">
        <v>20</v>
      </c>
      <c r="D42" s="29">
        <v>222.03152929257593</v>
      </c>
      <c r="E42" s="29" t="s">
        <v>20</v>
      </c>
      <c r="F42" s="29">
        <v>19.091883092036785</v>
      </c>
      <c r="G42" s="29" t="s">
        <v>20</v>
      </c>
      <c r="H42" s="29">
        <v>114.5512985522207</v>
      </c>
      <c r="I42" s="29" t="s">
        <v>20</v>
      </c>
      <c r="J42" s="29">
        <v>48.083261120685229</v>
      </c>
      <c r="K42" s="29" t="s">
        <v>20</v>
      </c>
      <c r="L42" s="29">
        <v>19.091883092036785</v>
      </c>
      <c r="M42" s="29" t="s">
        <v>20</v>
      </c>
      <c r="N42" s="29">
        <v>18.384776310850235</v>
      </c>
      <c r="O42" s="29" t="s">
        <v>20</v>
      </c>
      <c r="P42" s="29">
        <v>20.506096654409877</v>
      </c>
      <c r="Q42" s="29" t="s">
        <v>20</v>
      </c>
      <c r="R42" s="29">
        <v>62.932503525602726</v>
      </c>
      <c r="S42" s="29" t="s">
        <v>20</v>
      </c>
      <c r="T42" s="29">
        <v>21.213203435596427</v>
      </c>
      <c r="U42" s="29" t="s">
        <v>20</v>
      </c>
      <c r="V42" s="29">
        <v>0</v>
      </c>
      <c r="W42" s="29" t="s">
        <v>20</v>
      </c>
      <c r="X42" s="29">
        <v>82.024386617639507</v>
      </c>
      <c r="Y42" s="29" t="s">
        <v>20</v>
      </c>
      <c r="Z42" s="29">
        <v>1941.0081143570731</v>
      </c>
      <c r="AA42" s="29" t="s">
        <v>20</v>
      </c>
      <c r="AB42" s="29">
        <v>283.54981925580557</v>
      </c>
      <c r="AC42" s="29" t="s">
        <v>20</v>
      </c>
      <c r="AD42" s="29">
        <v>132.22896808188437</v>
      </c>
    </row>
    <row r="43" spans="1:30" x14ac:dyDescent="0.25">
      <c r="A43" s="29" t="s">
        <v>21</v>
      </c>
      <c r="B43" s="29">
        <v>85284.5</v>
      </c>
      <c r="C43" s="29" t="s">
        <v>21</v>
      </c>
      <c r="D43" s="29">
        <v>49298</v>
      </c>
      <c r="E43" s="29" t="s">
        <v>21</v>
      </c>
      <c r="F43" s="29">
        <v>364.5</v>
      </c>
      <c r="G43" s="29" t="s">
        <v>21</v>
      </c>
      <c r="H43" s="29">
        <v>13122</v>
      </c>
      <c r="I43" s="29" t="s">
        <v>21</v>
      </c>
      <c r="J43" s="29">
        <v>2312</v>
      </c>
      <c r="K43" s="29" t="s">
        <v>21</v>
      </c>
      <c r="L43" s="29">
        <v>364.5</v>
      </c>
      <c r="M43" s="29" t="s">
        <v>21</v>
      </c>
      <c r="N43" s="29">
        <v>338</v>
      </c>
      <c r="O43" s="29" t="s">
        <v>21</v>
      </c>
      <c r="P43" s="29">
        <v>420.5</v>
      </c>
      <c r="Q43" s="29" t="s">
        <v>21</v>
      </c>
      <c r="R43" s="29">
        <v>3960.5</v>
      </c>
      <c r="S43" s="29" t="s">
        <v>21</v>
      </c>
      <c r="T43" s="29">
        <v>450</v>
      </c>
      <c r="U43" s="29" t="s">
        <v>21</v>
      </c>
      <c r="V43" s="29">
        <v>0</v>
      </c>
      <c r="W43" s="29" t="s">
        <v>21</v>
      </c>
      <c r="X43" s="29">
        <v>6728</v>
      </c>
      <c r="Y43" s="29" t="s">
        <v>21</v>
      </c>
      <c r="Z43" s="29">
        <v>3767512.5</v>
      </c>
      <c r="AA43" s="29" t="s">
        <v>21</v>
      </c>
      <c r="AB43" s="29">
        <v>80400.5</v>
      </c>
      <c r="AC43" s="29" t="s">
        <v>21</v>
      </c>
      <c r="AD43" s="29">
        <v>17484.5</v>
      </c>
    </row>
    <row r="44" spans="1:30" x14ac:dyDescent="0.25">
      <c r="A44" s="29" t="s">
        <v>22</v>
      </c>
      <c r="B44" s="29" t="e">
        <v>#DIV/0!</v>
      </c>
      <c r="C44" s="29" t="s">
        <v>22</v>
      </c>
      <c r="D44" s="29" t="e">
        <v>#DIV/0!</v>
      </c>
      <c r="E44" s="29" t="s">
        <v>22</v>
      </c>
      <c r="F44" s="29" t="e">
        <v>#DIV/0!</v>
      </c>
      <c r="G44" s="29" t="s">
        <v>22</v>
      </c>
      <c r="H44" s="29" t="e">
        <v>#DIV/0!</v>
      </c>
      <c r="I44" s="29" t="s">
        <v>22</v>
      </c>
      <c r="J44" s="29" t="e">
        <v>#DIV/0!</v>
      </c>
      <c r="K44" s="29" t="s">
        <v>22</v>
      </c>
      <c r="L44" s="29" t="e">
        <v>#DIV/0!</v>
      </c>
      <c r="M44" s="29" t="s">
        <v>22</v>
      </c>
      <c r="N44" s="29" t="e">
        <v>#DIV/0!</v>
      </c>
      <c r="O44" s="29" t="s">
        <v>22</v>
      </c>
      <c r="P44" s="29" t="e">
        <v>#DIV/0!</v>
      </c>
      <c r="Q44" s="29" t="s">
        <v>22</v>
      </c>
      <c r="R44" s="29" t="e">
        <v>#DIV/0!</v>
      </c>
      <c r="S44" s="29" t="s">
        <v>22</v>
      </c>
      <c r="T44" s="29" t="e">
        <v>#DIV/0!</v>
      </c>
      <c r="U44" s="29" t="s">
        <v>22</v>
      </c>
      <c r="V44" s="29" t="e">
        <v>#DIV/0!</v>
      </c>
      <c r="W44" s="29" t="s">
        <v>22</v>
      </c>
      <c r="X44" s="29" t="e">
        <v>#DIV/0!</v>
      </c>
      <c r="Y44" s="29" t="s">
        <v>22</v>
      </c>
      <c r="Z44" s="29" t="e">
        <v>#DIV/0!</v>
      </c>
      <c r="AA44" s="29" t="s">
        <v>22</v>
      </c>
      <c r="AB44" s="29" t="e">
        <v>#DIV/0!</v>
      </c>
      <c r="AC44" s="29" t="s">
        <v>22</v>
      </c>
      <c r="AD44" s="29" t="e">
        <v>#DIV/0!</v>
      </c>
    </row>
    <row r="45" spans="1:30" x14ac:dyDescent="0.25">
      <c r="A45" s="29" t="s">
        <v>23</v>
      </c>
      <c r="B45" s="29" t="e">
        <v>#DIV/0!</v>
      </c>
      <c r="C45" s="29" t="s">
        <v>23</v>
      </c>
      <c r="D45" s="29" t="e">
        <v>#DIV/0!</v>
      </c>
      <c r="E45" s="29" t="s">
        <v>23</v>
      </c>
      <c r="F45" s="29" t="e">
        <v>#DIV/0!</v>
      </c>
      <c r="G45" s="29" t="s">
        <v>23</v>
      </c>
      <c r="H45" s="29" t="e">
        <v>#DIV/0!</v>
      </c>
      <c r="I45" s="29" t="s">
        <v>23</v>
      </c>
      <c r="J45" s="29" t="e">
        <v>#DIV/0!</v>
      </c>
      <c r="K45" s="29" t="s">
        <v>23</v>
      </c>
      <c r="L45" s="29" t="e">
        <v>#DIV/0!</v>
      </c>
      <c r="M45" s="29" t="s">
        <v>23</v>
      </c>
      <c r="N45" s="29" t="e">
        <v>#DIV/0!</v>
      </c>
      <c r="O45" s="29" t="s">
        <v>23</v>
      </c>
      <c r="P45" s="29" t="e">
        <v>#DIV/0!</v>
      </c>
      <c r="Q45" s="29" t="s">
        <v>23</v>
      </c>
      <c r="R45" s="29" t="e">
        <v>#DIV/0!</v>
      </c>
      <c r="S45" s="29" t="s">
        <v>23</v>
      </c>
      <c r="T45" s="29" t="e">
        <v>#DIV/0!</v>
      </c>
      <c r="U45" s="29" t="s">
        <v>23</v>
      </c>
      <c r="V45" s="29" t="e">
        <v>#DIV/0!</v>
      </c>
      <c r="W45" s="29" t="s">
        <v>23</v>
      </c>
      <c r="X45" s="29" t="e">
        <v>#DIV/0!</v>
      </c>
      <c r="Y45" s="29" t="s">
        <v>23</v>
      </c>
      <c r="Z45" s="29" t="e">
        <v>#DIV/0!</v>
      </c>
      <c r="AA45" s="29" t="s">
        <v>23</v>
      </c>
      <c r="AB45" s="29" t="e">
        <v>#DIV/0!</v>
      </c>
      <c r="AC45" s="29" t="s">
        <v>23</v>
      </c>
      <c r="AD45" s="29" t="e">
        <v>#DIV/0!</v>
      </c>
    </row>
    <row r="46" spans="1:30" x14ac:dyDescent="0.25">
      <c r="A46" s="29" t="s">
        <v>24</v>
      </c>
      <c r="B46" s="29">
        <v>413</v>
      </c>
      <c r="C46" s="29" t="s">
        <v>24</v>
      </c>
      <c r="D46" s="29">
        <v>314</v>
      </c>
      <c r="E46" s="29" t="s">
        <v>24</v>
      </c>
      <c r="F46" s="29">
        <v>27</v>
      </c>
      <c r="G46" s="29" t="s">
        <v>24</v>
      </c>
      <c r="H46" s="29">
        <v>162</v>
      </c>
      <c r="I46" s="29" t="s">
        <v>24</v>
      </c>
      <c r="J46" s="29">
        <v>68</v>
      </c>
      <c r="K46" s="29" t="s">
        <v>24</v>
      </c>
      <c r="L46" s="29">
        <v>27</v>
      </c>
      <c r="M46" s="29" t="s">
        <v>24</v>
      </c>
      <c r="N46" s="29">
        <v>26</v>
      </c>
      <c r="O46" s="29" t="s">
        <v>24</v>
      </c>
      <c r="P46" s="29">
        <v>29</v>
      </c>
      <c r="Q46" s="29" t="s">
        <v>24</v>
      </c>
      <c r="R46" s="29">
        <v>89</v>
      </c>
      <c r="S46" s="29" t="s">
        <v>24</v>
      </c>
      <c r="T46" s="29">
        <v>30</v>
      </c>
      <c r="U46" s="29" t="s">
        <v>24</v>
      </c>
      <c r="V46" s="29">
        <v>0</v>
      </c>
      <c r="W46" s="29" t="s">
        <v>24</v>
      </c>
      <c r="X46" s="29">
        <v>116</v>
      </c>
      <c r="Y46" s="29" t="s">
        <v>24</v>
      </c>
      <c r="Z46" s="29">
        <v>2745</v>
      </c>
      <c r="AA46" s="29" t="s">
        <v>24</v>
      </c>
      <c r="AB46" s="29">
        <v>401</v>
      </c>
      <c r="AC46" s="29" t="s">
        <v>24</v>
      </c>
      <c r="AD46" s="29">
        <v>187</v>
      </c>
    </row>
    <row r="47" spans="1:30" x14ac:dyDescent="0.25">
      <c r="A47" s="29" t="s">
        <v>25</v>
      </c>
      <c r="B47" s="29">
        <v>74</v>
      </c>
      <c r="C47" s="29" t="s">
        <v>25</v>
      </c>
      <c r="D47" s="29">
        <v>149</v>
      </c>
      <c r="E47" s="29" t="s">
        <v>25</v>
      </c>
      <c r="F47" s="29">
        <v>117</v>
      </c>
      <c r="G47" s="29" t="s">
        <v>25</v>
      </c>
      <c r="H47" s="29">
        <v>29</v>
      </c>
      <c r="I47" s="29" t="s">
        <v>25</v>
      </c>
      <c r="J47" s="29">
        <v>11</v>
      </c>
      <c r="K47" s="29" t="s">
        <v>25</v>
      </c>
      <c r="L47" s="29">
        <v>6</v>
      </c>
      <c r="M47" s="29" t="s">
        <v>25</v>
      </c>
      <c r="N47" s="29">
        <v>1</v>
      </c>
      <c r="O47" s="29" t="s">
        <v>25</v>
      </c>
      <c r="P47" s="29">
        <v>0</v>
      </c>
      <c r="Q47" s="29" t="s">
        <v>25</v>
      </c>
      <c r="R47" s="29">
        <v>3</v>
      </c>
      <c r="S47" s="29" t="s">
        <v>25</v>
      </c>
      <c r="T47" s="29">
        <v>43</v>
      </c>
      <c r="U47" s="29" t="s">
        <v>25</v>
      </c>
      <c r="V47" s="29">
        <v>3</v>
      </c>
      <c r="W47" s="29" t="s">
        <v>25</v>
      </c>
      <c r="X47" s="29">
        <v>111</v>
      </c>
      <c r="Y47" s="29" t="s">
        <v>25</v>
      </c>
      <c r="Z47" s="29">
        <v>769</v>
      </c>
      <c r="AA47" s="29" t="s">
        <v>25</v>
      </c>
      <c r="AB47" s="29">
        <v>454</v>
      </c>
      <c r="AC47" s="29" t="s">
        <v>25</v>
      </c>
      <c r="AD47" s="29">
        <v>33</v>
      </c>
    </row>
    <row r="48" spans="1:30" x14ac:dyDescent="0.25">
      <c r="A48" s="29" t="s">
        <v>26</v>
      </c>
      <c r="B48" s="29">
        <v>487</v>
      </c>
      <c r="C48" s="29" t="s">
        <v>26</v>
      </c>
      <c r="D48" s="29">
        <v>463</v>
      </c>
      <c r="E48" s="29" t="s">
        <v>26</v>
      </c>
      <c r="F48" s="29">
        <v>144</v>
      </c>
      <c r="G48" s="29" t="s">
        <v>26</v>
      </c>
      <c r="H48" s="29">
        <v>191</v>
      </c>
      <c r="I48" s="29" t="s">
        <v>26</v>
      </c>
      <c r="J48" s="29">
        <v>79</v>
      </c>
      <c r="K48" s="29" t="s">
        <v>26</v>
      </c>
      <c r="L48" s="29">
        <v>33</v>
      </c>
      <c r="M48" s="29" t="s">
        <v>26</v>
      </c>
      <c r="N48" s="29">
        <v>27</v>
      </c>
      <c r="O48" s="29" t="s">
        <v>26</v>
      </c>
      <c r="P48" s="29">
        <v>29</v>
      </c>
      <c r="Q48" s="29" t="s">
        <v>26</v>
      </c>
      <c r="R48" s="29">
        <v>92</v>
      </c>
      <c r="S48" s="29" t="s">
        <v>26</v>
      </c>
      <c r="T48" s="29">
        <v>73</v>
      </c>
      <c r="U48" s="29" t="s">
        <v>26</v>
      </c>
      <c r="V48" s="29">
        <v>3</v>
      </c>
      <c r="W48" s="29" t="s">
        <v>26</v>
      </c>
      <c r="X48" s="29">
        <v>227</v>
      </c>
      <c r="Y48" s="29" t="s">
        <v>26</v>
      </c>
      <c r="Z48" s="29">
        <v>3514</v>
      </c>
      <c r="AA48" s="29" t="s">
        <v>26</v>
      </c>
      <c r="AB48" s="29">
        <v>855</v>
      </c>
      <c r="AC48" s="29" t="s">
        <v>26</v>
      </c>
      <c r="AD48" s="29">
        <v>220</v>
      </c>
    </row>
    <row r="49" spans="1:30" x14ac:dyDescent="0.25">
      <c r="A49" s="29" t="s">
        <v>27</v>
      </c>
      <c r="B49" s="29">
        <v>561</v>
      </c>
      <c r="C49" s="29" t="s">
        <v>27</v>
      </c>
      <c r="D49" s="29">
        <v>612</v>
      </c>
      <c r="E49" s="29" t="s">
        <v>27</v>
      </c>
      <c r="F49" s="29">
        <v>261</v>
      </c>
      <c r="G49" s="29" t="s">
        <v>27</v>
      </c>
      <c r="H49" s="29">
        <v>220</v>
      </c>
      <c r="I49" s="29" t="s">
        <v>27</v>
      </c>
      <c r="J49" s="29">
        <v>90</v>
      </c>
      <c r="K49" s="29" t="s">
        <v>27</v>
      </c>
      <c r="L49" s="29">
        <v>39</v>
      </c>
      <c r="M49" s="29" t="s">
        <v>27</v>
      </c>
      <c r="N49" s="29">
        <v>28</v>
      </c>
      <c r="O49" s="29" t="s">
        <v>27</v>
      </c>
      <c r="P49" s="29">
        <v>29</v>
      </c>
      <c r="Q49" s="29" t="s">
        <v>27</v>
      </c>
      <c r="R49" s="29">
        <v>95</v>
      </c>
      <c r="S49" s="29" t="s">
        <v>27</v>
      </c>
      <c r="T49" s="29">
        <v>116</v>
      </c>
      <c r="U49" s="29" t="s">
        <v>27</v>
      </c>
      <c r="V49" s="29">
        <v>6</v>
      </c>
      <c r="W49" s="29" t="s">
        <v>27</v>
      </c>
      <c r="X49" s="29">
        <v>338</v>
      </c>
      <c r="Y49" s="29" t="s">
        <v>27</v>
      </c>
      <c r="Z49" s="29">
        <v>4283</v>
      </c>
      <c r="AA49" s="29" t="s">
        <v>27</v>
      </c>
      <c r="AB49" s="29">
        <v>1309</v>
      </c>
      <c r="AC49" s="29" t="s">
        <v>27</v>
      </c>
      <c r="AD49" s="29">
        <v>253</v>
      </c>
    </row>
    <row r="50" spans="1:30" ht="15.75" thickBot="1" x14ac:dyDescent="0.3">
      <c r="A50" s="30" t="s">
        <v>28</v>
      </c>
      <c r="B50" s="30">
        <v>2</v>
      </c>
      <c r="C50" s="30" t="s">
        <v>28</v>
      </c>
      <c r="D50" s="30">
        <v>2</v>
      </c>
      <c r="E50" s="30" t="s">
        <v>28</v>
      </c>
      <c r="F50" s="30">
        <v>2</v>
      </c>
      <c r="G50" s="30" t="s">
        <v>28</v>
      </c>
      <c r="H50" s="30">
        <v>2</v>
      </c>
      <c r="I50" s="30" t="s">
        <v>28</v>
      </c>
      <c r="J50" s="30">
        <v>2</v>
      </c>
      <c r="K50" s="30" t="s">
        <v>28</v>
      </c>
      <c r="L50" s="30">
        <v>2</v>
      </c>
      <c r="M50" s="30" t="s">
        <v>28</v>
      </c>
      <c r="N50" s="30">
        <v>2</v>
      </c>
      <c r="O50" s="30" t="s">
        <v>28</v>
      </c>
      <c r="P50" s="30">
        <v>2</v>
      </c>
      <c r="Q50" s="30" t="s">
        <v>28</v>
      </c>
      <c r="R50" s="30">
        <v>2</v>
      </c>
      <c r="S50" s="30" t="s">
        <v>28</v>
      </c>
      <c r="T50" s="30">
        <v>2</v>
      </c>
      <c r="U50" s="30" t="s">
        <v>28</v>
      </c>
      <c r="V50" s="30">
        <v>2</v>
      </c>
      <c r="W50" s="30" t="s">
        <v>28</v>
      </c>
      <c r="X50" s="30">
        <v>2</v>
      </c>
      <c r="Y50" s="30" t="s">
        <v>28</v>
      </c>
      <c r="Z50" s="30">
        <v>2</v>
      </c>
      <c r="AA50" s="30" t="s">
        <v>28</v>
      </c>
      <c r="AB50" s="30">
        <v>2</v>
      </c>
      <c r="AC50" s="30" t="s">
        <v>28</v>
      </c>
      <c r="AD50" s="30">
        <v>2</v>
      </c>
    </row>
    <row r="52" spans="1:30" ht="15.75" thickBot="1" x14ac:dyDescent="0.3">
      <c r="A52" s="27" t="s">
        <v>61</v>
      </c>
      <c r="B52" s="27" t="s">
        <v>70</v>
      </c>
    </row>
    <row r="53" spans="1:30" x14ac:dyDescent="0.25">
      <c r="A53" s="28" t="s">
        <v>29</v>
      </c>
      <c r="B53" s="28"/>
      <c r="C53" s="28" t="s">
        <v>30</v>
      </c>
      <c r="D53" s="28"/>
      <c r="E53" s="28" t="s">
        <v>62</v>
      </c>
      <c r="F53" s="28"/>
    </row>
    <row r="54" spans="1:30" x14ac:dyDescent="0.25">
      <c r="A54" s="29"/>
      <c r="B54" s="29"/>
      <c r="C54" s="29"/>
      <c r="D54" s="29"/>
      <c r="E54" s="29"/>
      <c r="F54" s="29"/>
    </row>
    <row r="55" spans="1:30" x14ac:dyDescent="0.25">
      <c r="A55" s="29" t="s">
        <v>15</v>
      </c>
      <c r="B55" s="29">
        <v>291</v>
      </c>
      <c r="C55" s="29" t="s">
        <v>15</v>
      </c>
      <c r="D55" s="29">
        <v>387.125</v>
      </c>
      <c r="E55" s="29" t="s">
        <v>15</v>
      </c>
      <c r="F55" s="29">
        <v>112.875</v>
      </c>
    </row>
    <row r="56" spans="1:30" x14ac:dyDescent="0.25">
      <c r="A56" s="29" t="s">
        <v>16</v>
      </c>
      <c r="B56" s="29">
        <v>216.16057193008822</v>
      </c>
      <c r="C56" s="29" t="s">
        <v>16</v>
      </c>
      <c r="D56" s="29">
        <v>315.36177850095544</v>
      </c>
      <c r="E56" s="29" t="s">
        <v>16</v>
      </c>
      <c r="F56" s="29">
        <v>101.07748751400014</v>
      </c>
    </row>
    <row r="57" spans="1:30" x14ac:dyDescent="0.25">
      <c r="A57" s="29" t="s">
        <v>17</v>
      </c>
      <c r="B57" s="29">
        <v>36</v>
      </c>
      <c r="C57" s="29" t="s">
        <v>17</v>
      </c>
      <c r="D57" s="29">
        <v>30</v>
      </c>
      <c r="E57" s="29" t="s">
        <v>17</v>
      </c>
      <c r="F57" s="29">
        <v>1.5</v>
      </c>
    </row>
    <row r="58" spans="1:30" x14ac:dyDescent="0.25">
      <c r="A58" s="29" t="s">
        <v>19</v>
      </c>
      <c r="B58" s="29">
        <v>15</v>
      </c>
      <c r="C58" s="29" t="s">
        <v>19</v>
      </c>
      <c r="D58" s="29" t="e">
        <v>#N/A</v>
      </c>
      <c r="E58" s="29" t="s">
        <v>19</v>
      </c>
      <c r="F58" s="29">
        <v>0</v>
      </c>
    </row>
    <row r="59" spans="1:30" x14ac:dyDescent="0.25">
      <c r="A59" s="29" t="s">
        <v>20</v>
      </c>
      <c r="B59" s="29">
        <v>611.39442494771151</v>
      </c>
      <c r="C59" s="29" t="s">
        <v>20</v>
      </c>
      <c r="D59" s="29">
        <v>891.97780842030238</v>
      </c>
      <c r="E59" s="29" t="s">
        <v>20</v>
      </c>
      <c r="F59" s="29">
        <v>285.89030738579237</v>
      </c>
    </row>
    <row r="60" spans="1:30" x14ac:dyDescent="0.25">
      <c r="A60" s="29" t="s">
        <v>21</v>
      </c>
      <c r="B60" s="29">
        <v>373803.14285714284</v>
      </c>
      <c r="C60" s="29" t="s">
        <v>21</v>
      </c>
      <c r="D60" s="29">
        <v>795624.41071428568</v>
      </c>
      <c r="E60" s="29" t="s">
        <v>21</v>
      </c>
      <c r="F60" s="29">
        <v>81733.267857142855</v>
      </c>
    </row>
    <row r="61" spans="1:30" x14ac:dyDescent="0.25">
      <c r="A61" s="29" t="s">
        <v>22</v>
      </c>
      <c r="B61" s="29">
        <v>7.2935105560973135</v>
      </c>
      <c r="C61" s="29" t="s">
        <v>22</v>
      </c>
      <c r="D61" s="29">
        <v>7.4783544722780295</v>
      </c>
      <c r="E61" s="29" t="s">
        <v>22</v>
      </c>
      <c r="F61" s="29">
        <v>7.7643911561537244</v>
      </c>
    </row>
    <row r="62" spans="1:30" x14ac:dyDescent="0.25">
      <c r="A62" s="29" t="s">
        <v>23</v>
      </c>
      <c r="B62" s="29">
        <v>2.6767602184199779</v>
      </c>
      <c r="C62" s="29" t="s">
        <v>23</v>
      </c>
      <c r="D62" s="29">
        <v>2.716770374179819</v>
      </c>
      <c r="E62" s="29" t="s">
        <v>23</v>
      </c>
      <c r="F62" s="29">
        <v>2.7766485722248841</v>
      </c>
    </row>
    <row r="63" spans="1:30" x14ac:dyDescent="0.25">
      <c r="A63" s="29" t="s">
        <v>24</v>
      </c>
      <c r="B63" s="29">
        <v>1772</v>
      </c>
      <c r="C63" s="29" t="s">
        <v>24</v>
      </c>
      <c r="D63" s="29">
        <v>2568</v>
      </c>
      <c r="E63" s="29" t="s">
        <v>24</v>
      </c>
      <c r="F63" s="29">
        <v>817</v>
      </c>
    </row>
    <row r="64" spans="1:30" x14ac:dyDescent="0.25">
      <c r="A64" s="29" t="s">
        <v>25</v>
      </c>
      <c r="B64" s="29">
        <v>10</v>
      </c>
      <c r="C64" s="29" t="s">
        <v>25</v>
      </c>
      <c r="D64" s="29">
        <v>3</v>
      </c>
      <c r="E64" s="29" t="s">
        <v>25</v>
      </c>
      <c r="F64" s="29">
        <v>0</v>
      </c>
    </row>
    <row r="65" spans="1:22" x14ac:dyDescent="0.25">
      <c r="A65" s="29" t="s">
        <v>26</v>
      </c>
      <c r="B65" s="29">
        <v>1782</v>
      </c>
      <c r="C65" s="29" t="s">
        <v>26</v>
      </c>
      <c r="D65" s="29">
        <v>2571</v>
      </c>
      <c r="E65" s="29" t="s">
        <v>26</v>
      </c>
      <c r="F65" s="29">
        <v>817</v>
      </c>
    </row>
    <row r="66" spans="1:22" x14ac:dyDescent="0.25">
      <c r="A66" s="29" t="s">
        <v>27</v>
      </c>
      <c r="B66" s="29">
        <v>2328</v>
      </c>
      <c r="C66" s="29" t="s">
        <v>27</v>
      </c>
      <c r="D66" s="29">
        <v>3097</v>
      </c>
      <c r="E66" s="29" t="s">
        <v>27</v>
      </c>
      <c r="F66" s="29">
        <v>903</v>
      </c>
    </row>
    <row r="67" spans="1:22" ht="15.75" thickBot="1" x14ac:dyDescent="0.3">
      <c r="A67" s="30" t="s">
        <v>28</v>
      </c>
      <c r="B67" s="30">
        <v>8</v>
      </c>
      <c r="C67" s="30" t="s">
        <v>28</v>
      </c>
      <c r="D67" s="30">
        <v>8</v>
      </c>
      <c r="E67" s="30" t="s">
        <v>28</v>
      </c>
      <c r="F67" s="30">
        <v>8</v>
      </c>
    </row>
    <row r="69" spans="1:22" ht="15.75" thickBot="1" x14ac:dyDescent="0.3">
      <c r="A69" s="27" t="s">
        <v>73</v>
      </c>
      <c r="B69" s="27" t="s">
        <v>74</v>
      </c>
    </row>
    <row r="70" spans="1:22" x14ac:dyDescent="0.25">
      <c r="A70" s="28" t="s">
        <v>31</v>
      </c>
      <c r="B70" s="28"/>
      <c r="C70" s="28" t="s">
        <v>33</v>
      </c>
      <c r="D70" s="28"/>
      <c r="E70" s="28" t="s">
        <v>9</v>
      </c>
      <c r="F70" s="28"/>
      <c r="G70" s="28" t="s">
        <v>34</v>
      </c>
      <c r="H70" s="28"/>
      <c r="I70" s="28" t="s">
        <v>65</v>
      </c>
      <c r="J70" s="28"/>
      <c r="K70" s="28" t="s">
        <v>64</v>
      </c>
      <c r="L70" s="28"/>
      <c r="M70" s="28" t="s">
        <v>63</v>
      </c>
      <c r="N70" s="28"/>
      <c r="O70" s="28" t="s">
        <v>35</v>
      </c>
      <c r="P70" s="28"/>
      <c r="Q70" s="28" t="s">
        <v>32</v>
      </c>
      <c r="R70" s="28"/>
      <c r="S70" s="28" t="s">
        <v>67</v>
      </c>
      <c r="T70" s="28"/>
      <c r="U70" s="28" t="s">
        <v>66</v>
      </c>
      <c r="V70" s="28"/>
    </row>
    <row r="71" spans="1:22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x14ac:dyDescent="0.25">
      <c r="A72" s="29" t="s">
        <v>15</v>
      </c>
      <c r="B72" s="29">
        <v>120.5</v>
      </c>
      <c r="C72" s="29" t="s">
        <v>15</v>
      </c>
      <c r="D72" s="29">
        <v>13</v>
      </c>
      <c r="E72" s="29" t="s">
        <v>15</v>
      </c>
      <c r="F72" s="29">
        <v>0.5</v>
      </c>
      <c r="G72" s="29" t="s">
        <v>15</v>
      </c>
      <c r="H72" s="29">
        <v>1</v>
      </c>
      <c r="I72" s="29" t="s">
        <v>15</v>
      </c>
      <c r="J72" s="29">
        <v>1</v>
      </c>
      <c r="K72" s="29" t="s">
        <v>15</v>
      </c>
      <c r="L72" s="29">
        <v>2</v>
      </c>
      <c r="M72" s="29" t="s">
        <v>15</v>
      </c>
      <c r="N72" s="29">
        <v>0.5</v>
      </c>
      <c r="O72" s="29" t="s">
        <v>15</v>
      </c>
      <c r="P72" s="29">
        <v>4.5</v>
      </c>
      <c r="Q72" s="29" t="s">
        <v>15</v>
      </c>
      <c r="R72" s="29">
        <v>2.5</v>
      </c>
      <c r="S72" s="29" t="s">
        <v>15</v>
      </c>
      <c r="T72" s="29">
        <v>1</v>
      </c>
      <c r="U72" s="29" t="s">
        <v>15</v>
      </c>
      <c r="V72" s="29">
        <v>2</v>
      </c>
    </row>
    <row r="73" spans="1:22" x14ac:dyDescent="0.25">
      <c r="A73" s="29" t="s">
        <v>16</v>
      </c>
      <c r="B73" s="29">
        <v>112.5</v>
      </c>
      <c r="C73" s="29" t="s">
        <v>16</v>
      </c>
      <c r="D73" s="29">
        <v>10.999999999999998</v>
      </c>
      <c r="E73" s="29" t="s">
        <v>16</v>
      </c>
      <c r="F73" s="29">
        <v>0.5</v>
      </c>
      <c r="G73" s="29" t="s">
        <v>16</v>
      </c>
      <c r="H73" s="29">
        <v>1</v>
      </c>
      <c r="I73" s="29" t="s">
        <v>16</v>
      </c>
      <c r="J73" s="29">
        <v>1</v>
      </c>
      <c r="K73" s="29" t="s">
        <v>16</v>
      </c>
      <c r="L73" s="29">
        <v>2</v>
      </c>
      <c r="M73" s="29" t="s">
        <v>16</v>
      </c>
      <c r="N73" s="29">
        <v>0.5</v>
      </c>
      <c r="O73" s="29" t="s">
        <v>16</v>
      </c>
      <c r="P73" s="29">
        <v>3.4999999999999996</v>
      </c>
      <c r="Q73" s="29" t="s">
        <v>16</v>
      </c>
      <c r="R73" s="29">
        <v>2.5</v>
      </c>
      <c r="S73" s="29" t="s">
        <v>16</v>
      </c>
      <c r="T73" s="29">
        <v>1</v>
      </c>
      <c r="U73" s="29" t="s">
        <v>16</v>
      </c>
      <c r="V73" s="29">
        <v>2</v>
      </c>
    </row>
    <row r="74" spans="1:22" x14ac:dyDescent="0.25">
      <c r="A74" s="29" t="s">
        <v>17</v>
      </c>
      <c r="B74" s="29">
        <v>120.5</v>
      </c>
      <c r="C74" s="29" t="s">
        <v>17</v>
      </c>
      <c r="D74" s="29">
        <v>13</v>
      </c>
      <c r="E74" s="29" t="s">
        <v>17</v>
      </c>
      <c r="F74" s="29">
        <v>0.5</v>
      </c>
      <c r="G74" s="29" t="s">
        <v>17</v>
      </c>
      <c r="H74" s="29">
        <v>1</v>
      </c>
      <c r="I74" s="29" t="s">
        <v>17</v>
      </c>
      <c r="J74" s="29">
        <v>1</v>
      </c>
      <c r="K74" s="29" t="s">
        <v>17</v>
      </c>
      <c r="L74" s="29">
        <v>2</v>
      </c>
      <c r="M74" s="29" t="s">
        <v>17</v>
      </c>
      <c r="N74" s="29">
        <v>0.5</v>
      </c>
      <c r="O74" s="29" t="s">
        <v>17</v>
      </c>
      <c r="P74" s="29">
        <v>4.5</v>
      </c>
      <c r="Q74" s="29" t="s">
        <v>17</v>
      </c>
      <c r="R74" s="29">
        <v>2.5</v>
      </c>
      <c r="S74" s="29" t="s">
        <v>17</v>
      </c>
      <c r="T74" s="29">
        <v>1</v>
      </c>
      <c r="U74" s="29" t="s">
        <v>17</v>
      </c>
      <c r="V74" s="29">
        <v>2</v>
      </c>
    </row>
    <row r="75" spans="1:22" x14ac:dyDescent="0.25">
      <c r="A75" s="29" t="s">
        <v>19</v>
      </c>
      <c r="B75" s="29" t="e">
        <v>#N/A</v>
      </c>
      <c r="C75" s="29" t="s">
        <v>19</v>
      </c>
      <c r="D75" s="29" t="e">
        <v>#N/A</v>
      </c>
      <c r="E75" s="29" t="s">
        <v>19</v>
      </c>
      <c r="F75" s="29" t="e">
        <v>#N/A</v>
      </c>
      <c r="G75" s="29" t="s">
        <v>19</v>
      </c>
      <c r="H75" s="29" t="e">
        <v>#N/A</v>
      </c>
      <c r="I75" s="29" t="s">
        <v>19</v>
      </c>
      <c r="J75" s="29" t="e">
        <v>#N/A</v>
      </c>
      <c r="K75" s="29" t="s">
        <v>19</v>
      </c>
      <c r="L75" s="29" t="e">
        <v>#N/A</v>
      </c>
      <c r="M75" s="29" t="s">
        <v>19</v>
      </c>
      <c r="N75" s="29" t="e">
        <v>#N/A</v>
      </c>
      <c r="O75" s="29" t="s">
        <v>19</v>
      </c>
      <c r="P75" s="29" t="e">
        <v>#N/A</v>
      </c>
      <c r="Q75" s="29" t="s">
        <v>19</v>
      </c>
      <c r="R75" s="29" t="e">
        <v>#N/A</v>
      </c>
      <c r="S75" s="29" t="s">
        <v>19</v>
      </c>
      <c r="T75" s="29" t="e">
        <v>#N/A</v>
      </c>
      <c r="U75" s="29" t="s">
        <v>19</v>
      </c>
      <c r="V75" s="29" t="e">
        <v>#N/A</v>
      </c>
    </row>
    <row r="76" spans="1:22" x14ac:dyDescent="0.25">
      <c r="A76" s="29" t="s">
        <v>20</v>
      </c>
      <c r="B76" s="29">
        <v>159.0990257669732</v>
      </c>
      <c r="C76" s="29" t="s">
        <v>20</v>
      </c>
      <c r="D76" s="29">
        <v>15.556349186104045</v>
      </c>
      <c r="E76" s="29" t="s">
        <v>20</v>
      </c>
      <c r="F76" s="29">
        <v>0.70710678118654757</v>
      </c>
      <c r="G76" s="29" t="s">
        <v>20</v>
      </c>
      <c r="H76" s="29">
        <v>1.4142135623730951</v>
      </c>
      <c r="I76" s="29" t="s">
        <v>20</v>
      </c>
      <c r="J76" s="29">
        <v>1.4142135623730951</v>
      </c>
      <c r="K76" s="29" t="s">
        <v>20</v>
      </c>
      <c r="L76" s="29">
        <v>2.8284271247461903</v>
      </c>
      <c r="M76" s="29" t="s">
        <v>20</v>
      </c>
      <c r="N76" s="29">
        <v>0.70710678118654757</v>
      </c>
      <c r="O76" s="29" t="s">
        <v>20</v>
      </c>
      <c r="P76" s="29">
        <v>4.9497474683058327</v>
      </c>
      <c r="Q76" s="29" t="s">
        <v>20</v>
      </c>
      <c r="R76" s="29">
        <v>3.5355339059327378</v>
      </c>
      <c r="S76" s="29" t="s">
        <v>20</v>
      </c>
      <c r="T76" s="29">
        <v>1.4142135623730951</v>
      </c>
      <c r="U76" s="29" t="s">
        <v>20</v>
      </c>
      <c r="V76" s="29">
        <v>2.8284271247461903</v>
      </c>
    </row>
    <row r="77" spans="1:22" x14ac:dyDescent="0.25">
      <c r="A77" s="29" t="s">
        <v>21</v>
      </c>
      <c r="B77" s="29">
        <v>25312.5</v>
      </c>
      <c r="C77" s="29" t="s">
        <v>21</v>
      </c>
      <c r="D77" s="29">
        <v>242</v>
      </c>
      <c r="E77" s="29" t="s">
        <v>21</v>
      </c>
      <c r="F77" s="29">
        <v>0.5</v>
      </c>
      <c r="G77" s="29" t="s">
        <v>21</v>
      </c>
      <c r="H77" s="29">
        <v>2</v>
      </c>
      <c r="I77" s="29" t="s">
        <v>21</v>
      </c>
      <c r="J77" s="29">
        <v>2</v>
      </c>
      <c r="K77" s="29" t="s">
        <v>21</v>
      </c>
      <c r="L77" s="29">
        <v>8</v>
      </c>
      <c r="M77" s="29" t="s">
        <v>21</v>
      </c>
      <c r="N77" s="29">
        <v>0.5</v>
      </c>
      <c r="O77" s="29" t="s">
        <v>21</v>
      </c>
      <c r="P77" s="29">
        <v>24.5</v>
      </c>
      <c r="Q77" s="29" t="s">
        <v>21</v>
      </c>
      <c r="R77" s="29">
        <v>12.5</v>
      </c>
      <c r="S77" s="29" t="s">
        <v>21</v>
      </c>
      <c r="T77" s="29">
        <v>2</v>
      </c>
      <c r="U77" s="29" t="s">
        <v>21</v>
      </c>
      <c r="V77" s="29">
        <v>8</v>
      </c>
    </row>
    <row r="78" spans="1:22" x14ac:dyDescent="0.25">
      <c r="A78" s="29" t="s">
        <v>22</v>
      </c>
      <c r="B78" s="29" t="e">
        <v>#DIV/0!</v>
      </c>
      <c r="C78" s="29" t="s">
        <v>22</v>
      </c>
      <c r="D78" s="29" t="e">
        <v>#DIV/0!</v>
      </c>
      <c r="E78" s="29" t="s">
        <v>22</v>
      </c>
      <c r="F78" s="29" t="e">
        <v>#DIV/0!</v>
      </c>
      <c r="G78" s="29" t="s">
        <v>22</v>
      </c>
      <c r="H78" s="29" t="e">
        <v>#DIV/0!</v>
      </c>
      <c r="I78" s="29" t="s">
        <v>22</v>
      </c>
      <c r="J78" s="29" t="e">
        <v>#DIV/0!</v>
      </c>
      <c r="K78" s="29" t="s">
        <v>22</v>
      </c>
      <c r="L78" s="29" t="e">
        <v>#DIV/0!</v>
      </c>
      <c r="M78" s="29" t="s">
        <v>22</v>
      </c>
      <c r="N78" s="29" t="e">
        <v>#DIV/0!</v>
      </c>
      <c r="O78" s="29" t="s">
        <v>22</v>
      </c>
      <c r="P78" s="29" t="e">
        <v>#DIV/0!</v>
      </c>
      <c r="Q78" s="29" t="s">
        <v>22</v>
      </c>
      <c r="R78" s="29" t="e">
        <v>#DIV/0!</v>
      </c>
      <c r="S78" s="29" t="s">
        <v>22</v>
      </c>
      <c r="T78" s="29" t="e">
        <v>#DIV/0!</v>
      </c>
      <c r="U78" s="29" t="s">
        <v>22</v>
      </c>
      <c r="V78" s="29" t="e">
        <v>#DIV/0!</v>
      </c>
    </row>
    <row r="79" spans="1:22" x14ac:dyDescent="0.25">
      <c r="A79" s="29" t="s">
        <v>23</v>
      </c>
      <c r="B79" s="29" t="e">
        <v>#DIV/0!</v>
      </c>
      <c r="C79" s="29" t="s">
        <v>23</v>
      </c>
      <c r="D79" s="29" t="e">
        <v>#DIV/0!</v>
      </c>
      <c r="E79" s="29" t="s">
        <v>23</v>
      </c>
      <c r="F79" s="29" t="e">
        <v>#DIV/0!</v>
      </c>
      <c r="G79" s="29" t="s">
        <v>23</v>
      </c>
      <c r="H79" s="29" t="e">
        <v>#DIV/0!</v>
      </c>
      <c r="I79" s="29" t="s">
        <v>23</v>
      </c>
      <c r="J79" s="29" t="e">
        <v>#DIV/0!</v>
      </c>
      <c r="K79" s="29" t="s">
        <v>23</v>
      </c>
      <c r="L79" s="29" t="e">
        <v>#DIV/0!</v>
      </c>
      <c r="M79" s="29" t="s">
        <v>23</v>
      </c>
      <c r="N79" s="29" t="e">
        <v>#DIV/0!</v>
      </c>
      <c r="O79" s="29" t="s">
        <v>23</v>
      </c>
      <c r="P79" s="29" t="e">
        <v>#DIV/0!</v>
      </c>
      <c r="Q79" s="29" t="s">
        <v>23</v>
      </c>
      <c r="R79" s="29" t="e">
        <v>#DIV/0!</v>
      </c>
      <c r="S79" s="29" t="s">
        <v>23</v>
      </c>
      <c r="T79" s="29" t="e">
        <v>#DIV/0!</v>
      </c>
      <c r="U79" s="29" t="s">
        <v>23</v>
      </c>
      <c r="V79" s="29" t="e">
        <v>#DIV/0!</v>
      </c>
    </row>
    <row r="80" spans="1:22" x14ac:dyDescent="0.25">
      <c r="A80" s="29" t="s">
        <v>24</v>
      </c>
      <c r="B80" s="29">
        <v>225</v>
      </c>
      <c r="C80" s="29" t="s">
        <v>24</v>
      </c>
      <c r="D80" s="29">
        <v>22</v>
      </c>
      <c r="E80" s="29" t="s">
        <v>24</v>
      </c>
      <c r="F80" s="29">
        <v>1</v>
      </c>
      <c r="G80" s="29" t="s">
        <v>24</v>
      </c>
      <c r="H80" s="29">
        <v>2</v>
      </c>
      <c r="I80" s="29" t="s">
        <v>24</v>
      </c>
      <c r="J80" s="29">
        <v>2</v>
      </c>
      <c r="K80" s="29" t="s">
        <v>24</v>
      </c>
      <c r="L80" s="29">
        <v>4</v>
      </c>
      <c r="M80" s="29" t="s">
        <v>24</v>
      </c>
      <c r="N80" s="29">
        <v>1</v>
      </c>
      <c r="O80" s="29" t="s">
        <v>24</v>
      </c>
      <c r="P80" s="29">
        <v>7</v>
      </c>
      <c r="Q80" s="29" t="s">
        <v>24</v>
      </c>
      <c r="R80" s="29">
        <v>5</v>
      </c>
      <c r="S80" s="29" t="s">
        <v>24</v>
      </c>
      <c r="T80" s="29">
        <v>2</v>
      </c>
      <c r="U80" s="29" t="s">
        <v>24</v>
      </c>
      <c r="V80" s="29">
        <v>4</v>
      </c>
    </row>
    <row r="81" spans="1:22" x14ac:dyDescent="0.25">
      <c r="A81" s="29" t="s">
        <v>25</v>
      </c>
      <c r="B81" s="29">
        <v>8</v>
      </c>
      <c r="C81" s="29" t="s">
        <v>25</v>
      </c>
      <c r="D81" s="29">
        <v>2</v>
      </c>
      <c r="E81" s="29" t="s">
        <v>25</v>
      </c>
      <c r="F81" s="29">
        <v>0</v>
      </c>
      <c r="G81" s="29" t="s">
        <v>25</v>
      </c>
      <c r="H81" s="29">
        <v>0</v>
      </c>
      <c r="I81" s="29" t="s">
        <v>25</v>
      </c>
      <c r="J81" s="29">
        <v>0</v>
      </c>
      <c r="K81" s="29" t="s">
        <v>25</v>
      </c>
      <c r="L81" s="29">
        <v>0</v>
      </c>
      <c r="M81" s="29" t="s">
        <v>25</v>
      </c>
      <c r="N81" s="29">
        <v>0</v>
      </c>
      <c r="O81" s="29" t="s">
        <v>25</v>
      </c>
      <c r="P81" s="29">
        <v>1</v>
      </c>
      <c r="Q81" s="29" t="s">
        <v>25</v>
      </c>
      <c r="R81" s="29">
        <v>0</v>
      </c>
      <c r="S81" s="29" t="s">
        <v>25</v>
      </c>
      <c r="T81" s="29">
        <v>0</v>
      </c>
      <c r="U81" s="29" t="s">
        <v>25</v>
      </c>
      <c r="V81" s="29">
        <v>0</v>
      </c>
    </row>
    <row r="82" spans="1:22" x14ac:dyDescent="0.25">
      <c r="A82" s="29" t="s">
        <v>26</v>
      </c>
      <c r="B82" s="29">
        <v>233</v>
      </c>
      <c r="C82" s="29" t="s">
        <v>26</v>
      </c>
      <c r="D82" s="29">
        <v>24</v>
      </c>
      <c r="E82" s="29" t="s">
        <v>26</v>
      </c>
      <c r="F82" s="29">
        <v>1</v>
      </c>
      <c r="G82" s="29" t="s">
        <v>26</v>
      </c>
      <c r="H82" s="29">
        <v>2</v>
      </c>
      <c r="I82" s="29" t="s">
        <v>26</v>
      </c>
      <c r="J82" s="29">
        <v>2</v>
      </c>
      <c r="K82" s="29" t="s">
        <v>26</v>
      </c>
      <c r="L82" s="29">
        <v>4</v>
      </c>
      <c r="M82" s="29" t="s">
        <v>26</v>
      </c>
      <c r="N82" s="29">
        <v>1</v>
      </c>
      <c r="O82" s="29" t="s">
        <v>26</v>
      </c>
      <c r="P82" s="29">
        <v>8</v>
      </c>
      <c r="Q82" s="29" t="s">
        <v>26</v>
      </c>
      <c r="R82" s="29">
        <v>5</v>
      </c>
      <c r="S82" s="29" t="s">
        <v>26</v>
      </c>
      <c r="T82" s="29">
        <v>2</v>
      </c>
      <c r="U82" s="29" t="s">
        <v>26</v>
      </c>
      <c r="V82" s="29">
        <v>4</v>
      </c>
    </row>
    <row r="83" spans="1:22" x14ac:dyDescent="0.25">
      <c r="A83" s="29" t="s">
        <v>27</v>
      </c>
      <c r="B83" s="29">
        <v>241</v>
      </c>
      <c r="C83" s="29" t="s">
        <v>27</v>
      </c>
      <c r="D83" s="29">
        <v>26</v>
      </c>
      <c r="E83" s="29" t="s">
        <v>27</v>
      </c>
      <c r="F83" s="29">
        <v>1</v>
      </c>
      <c r="G83" s="29" t="s">
        <v>27</v>
      </c>
      <c r="H83" s="29">
        <v>2</v>
      </c>
      <c r="I83" s="29" t="s">
        <v>27</v>
      </c>
      <c r="J83" s="29">
        <v>2</v>
      </c>
      <c r="K83" s="29" t="s">
        <v>27</v>
      </c>
      <c r="L83" s="29">
        <v>4</v>
      </c>
      <c r="M83" s="29" t="s">
        <v>27</v>
      </c>
      <c r="N83" s="29">
        <v>1</v>
      </c>
      <c r="O83" s="29" t="s">
        <v>27</v>
      </c>
      <c r="P83" s="29">
        <v>9</v>
      </c>
      <c r="Q83" s="29" t="s">
        <v>27</v>
      </c>
      <c r="R83" s="29">
        <v>5</v>
      </c>
      <c r="S83" s="29" t="s">
        <v>27</v>
      </c>
      <c r="T83" s="29">
        <v>2</v>
      </c>
      <c r="U83" s="29" t="s">
        <v>27</v>
      </c>
      <c r="V83" s="29">
        <v>4</v>
      </c>
    </row>
    <row r="84" spans="1:22" ht="15.75" thickBot="1" x14ac:dyDescent="0.3">
      <c r="A84" s="30" t="s">
        <v>28</v>
      </c>
      <c r="B84" s="30">
        <v>2</v>
      </c>
      <c r="C84" s="30" t="s">
        <v>28</v>
      </c>
      <c r="D84" s="30">
        <v>2</v>
      </c>
      <c r="E84" s="30" t="s">
        <v>28</v>
      </c>
      <c r="F84" s="30">
        <v>2</v>
      </c>
      <c r="G84" s="30" t="s">
        <v>28</v>
      </c>
      <c r="H84" s="30">
        <v>2</v>
      </c>
      <c r="I84" s="30" t="s">
        <v>28</v>
      </c>
      <c r="J84" s="30">
        <v>2</v>
      </c>
      <c r="K84" s="30" t="s">
        <v>28</v>
      </c>
      <c r="L84" s="30">
        <v>2</v>
      </c>
      <c r="M84" s="30" t="s">
        <v>28</v>
      </c>
      <c r="N84" s="30">
        <v>2</v>
      </c>
      <c r="O84" s="30" t="s">
        <v>28</v>
      </c>
      <c r="P84" s="30">
        <v>2</v>
      </c>
      <c r="Q84" s="30" t="s">
        <v>28</v>
      </c>
      <c r="R84" s="30">
        <v>2</v>
      </c>
      <c r="S84" s="30" t="s">
        <v>28</v>
      </c>
      <c r="T84" s="30">
        <v>2</v>
      </c>
      <c r="U84" s="30" t="s">
        <v>28</v>
      </c>
      <c r="V84" s="3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workbookViewId="0"/>
  </sheetViews>
  <sheetFormatPr defaultColWidth="8.85546875"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  <col min="21" max="21" width="18.140625" bestFit="1" customWidth="1"/>
    <col min="22" max="22" width="12" bestFit="1" customWidth="1"/>
    <col min="23" max="23" width="18.140625" bestFit="1" customWidth="1"/>
    <col min="24" max="24" width="12" bestFit="1" customWidth="1"/>
    <col min="25" max="25" width="18.140625" bestFit="1" customWidth="1"/>
    <col min="26" max="26" width="12" bestFit="1" customWidth="1"/>
    <col min="27" max="27" width="18.140625" bestFit="1" customWidth="1"/>
    <col min="28" max="28" width="12" bestFit="1" customWidth="1"/>
    <col min="29" max="29" width="18.140625" bestFit="1" customWidth="1"/>
    <col min="30" max="30" width="12" bestFit="1" customWidth="1"/>
    <col min="31" max="31" width="18.140625" bestFit="1" customWidth="1"/>
    <col min="32" max="32" width="12" bestFit="1" customWidth="1"/>
    <col min="33" max="33" width="18.140625" bestFit="1" customWidth="1"/>
    <col min="34" max="34" width="12" bestFit="1" customWidth="1"/>
    <col min="35" max="35" width="18.140625" bestFit="1" customWidth="1"/>
    <col min="36" max="36" width="12" bestFit="1" customWidth="1"/>
    <col min="37" max="37" width="18.140625" bestFit="1" customWidth="1"/>
    <col min="38" max="38" width="12" bestFit="1" customWidth="1"/>
  </cols>
  <sheetData>
    <row r="1" spans="1:38" x14ac:dyDescent="0.25">
      <c r="A1" s="18" t="s">
        <v>78</v>
      </c>
      <c r="B1" s="18"/>
      <c r="C1" s="18" t="s">
        <v>79</v>
      </c>
      <c r="D1" s="18"/>
      <c r="E1" s="18" t="s">
        <v>81</v>
      </c>
      <c r="F1" s="18"/>
      <c r="G1" s="18" t="s">
        <v>82</v>
      </c>
      <c r="H1" s="18"/>
      <c r="I1" s="18" t="s">
        <v>84</v>
      </c>
      <c r="J1" s="18"/>
      <c r="K1" s="18" t="s">
        <v>85</v>
      </c>
      <c r="L1" s="18"/>
      <c r="M1" s="18" t="s">
        <v>77</v>
      </c>
      <c r="N1" s="18"/>
      <c r="O1" s="18" t="s">
        <v>80</v>
      </c>
      <c r="P1" s="18"/>
      <c r="Q1" s="18" t="s">
        <v>83</v>
      </c>
      <c r="R1" s="18"/>
      <c r="S1" s="18" t="s">
        <v>86</v>
      </c>
      <c r="T1" s="18"/>
      <c r="U1" s="18" t="s">
        <v>87</v>
      </c>
      <c r="V1" s="18"/>
      <c r="W1" s="18" t="s">
        <v>88</v>
      </c>
      <c r="X1" s="18"/>
      <c r="Y1" s="18" t="s">
        <v>89</v>
      </c>
      <c r="Z1" s="18"/>
      <c r="AA1" s="18" t="s">
        <v>90</v>
      </c>
      <c r="AB1" s="18"/>
      <c r="AC1" s="18" t="s">
        <v>91</v>
      </c>
      <c r="AD1" s="18"/>
      <c r="AE1" s="18" t="s">
        <v>92</v>
      </c>
      <c r="AF1" s="18"/>
      <c r="AG1" s="18" t="s">
        <v>93</v>
      </c>
      <c r="AH1" s="18"/>
      <c r="AI1" s="18" t="s">
        <v>94</v>
      </c>
      <c r="AJ1" s="18"/>
      <c r="AK1" s="18" t="s">
        <v>95</v>
      </c>
      <c r="AL1" s="18"/>
    </row>
    <row r="2" spans="1:3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x14ac:dyDescent="0.25">
      <c r="A3" s="19" t="s">
        <v>15</v>
      </c>
      <c r="B3" s="19">
        <v>2.8878625902981235E-3</v>
      </c>
      <c r="C3" s="19" t="s">
        <v>15</v>
      </c>
      <c r="D3" s="19">
        <v>8.337619931563528E-2</v>
      </c>
      <c r="E3" s="19" t="s">
        <v>15</v>
      </c>
      <c r="F3" s="19">
        <v>4.5459374231207925E-2</v>
      </c>
      <c r="G3" s="19" t="s">
        <v>15</v>
      </c>
      <c r="H3" s="19">
        <v>0.10403294343926822</v>
      </c>
      <c r="I3" s="19" t="s">
        <v>15</v>
      </c>
      <c r="J3" s="19">
        <v>2.1105439134032609</v>
      </c>
      <c r="K3" s="19" t="s">
        <v>15</v>
      </c>
      <c r="L3" s="19">
        <v>0.23689419184577193</v>
      </c>
      <c r="M3" s="19" t="s">
        <v>15</v>
      </c>
      <c r="N3" s="19">
        <v>1.5976897099277614E-2</v>
      </c>
      <c r="O3" s="19" t="s">
        <v>15</v>
      </c>
      <c r="P3" s="19">
        <v>8.7150269496566998E-2</v>
      </c>
      <c r="Q3" s="19" t="s">
        <v>15</v>
      </c>
      <c r="R3" s="19">
        <v>1.7981347706483575E-2</v>
      </c>
      <c r="S3" s="19" t="s">
        <v>15</v>
      </c>
      <c r="T3" s="19">
        <v>2.2313700713439046</v>
      </c>
      <c r="U3" s="19" t="s">
        <v>15</v>
      </c>
      <c r="V3" s="19">
        <v>0.47206069823093955</v>
      </c>
      <c r="W3" s="19" t="s">
        <v>15</v>
      </c>
      <c r="X3" s="19">
        <v>1.6214523740299241E-4</v>
      </c>
      <c r="Y3" s="19" t="s">
        <v>15</v>
      </c>
      <c r="Z3" s="19">
        <v>7.1008431552344953E-4</v>
      </c>
      <c r="AA3" s="19" t="s">
        <v>15</v>
      </c>
      <c r="AB3" s="19">
        <v>0.14641714937490216</v>
      </c>
      <c r="AC3" s="19" t="s">
        <v>15</v>
      </c>
      <c r="AD3" s="19">
        <v>0.89358519893543265</v>
      </c>
      <c r="AE3" s="19" t="s">
        <v>15</v>
      </c>
      <c r="AF3" s="19">
        <v>0.42610370585735691</v>
      </c>
      <c r="AG3" s="19" t="s">
        <v>15</v>
      </c>
      <c r="AH3" s="19">
        <v>0.23279303558249279</v>
      </c>
      <c r="AI3" s="19" t="s">
        <v>15</v>
      </c>
      <c r="AJ3" s="19">
        <v>4.1271554134144434E-2</v>
      </c>
      <c r="AK3" s="19" t="s">
        <v>15</v>
      </c>
      <c r="AL3" s="19">
        <v>0.96413235524344154</v>
      </c>
    </row>
    <row r="4" spans="1:38" x14ac:dyDescent="0.25">
      <c r="A4" s="19" t="s">
        <v>16</v>
      </c>
      <c r="B4" s="19">
        <v>1.694983818244132E-4</v>
      </c>
      <c r="C4" s="19" t="s">
        <v>16</v>
      </c>
      <c r="D4" s="19">
        <v>3.0625274446666358E-3</v>
      </c>
      <c r="E4" s="19" t="s">
        <v>16</v>
      </c>
      <c r="F4" s="19">
        <v>3.3146236263272085E-3</v>
      </c>
      <c r="G4" s="19" t="s">
        <v>16</v>
      </c>
      <c r="H4" s="19">
        <v>4.0009484083460651E-3</v>
      </c>
      <c r="I4" s="19" t="s">
        <v>16</v>
      </c>
      <c r="J4" s="19">
        <v>2.3540925714965036E-2</v>
      </c>
      <c r="K4" s="19" t="s">
        <v>16</v>
      </c>
      <c r="L4" s="19">
        <v>6.7432779477059439E-3</v>
      </c>
      <c r="M4" s="19" t="s">
        <v>16</v>
      </c>
      <c r="N4" s="19">
        <v>6.9312951764187707E-4</v>
      </c>
      <c r="O4" s="19" t="s">
        <v>16</v>
      </c>
      <c r="P4" s="19">
        <v>3.7622420061878383E-3</v>
      </c>
      <c r="Q4" s="19" t="s">
        <v>16</v>
      </c>
      <c r="R4" s="19">
        <v>5.9526402546148153E-4</v>
      </c>
      <c r="S4" s="19" t="s">
        <v>16</v>
      </c>
      <c r="T4" s="19">
        <v>1.8299763204833376E-2</v>
      </c>
      <c r="U4" s="19" t="s">
        <v>16</v>
      </c>
      <c r="V4" s="19">
        <v>8.8302443510466476E-3</v>
      </c>
      <c r="W4" s="19" t="s">
        <v>16</v>
      </c>
      <c r="X4" s="19">
        <v>3.4916123305701237E-5</v>
      </c>
      <c r="Y4" s="19" t="s">
        <v>16</v>
      </c>
      <c r="Z4" s="19">
        <v>8.2544878812872897E-5</v>
      </c>
      <c r="AA4" s="19" t="s">
        <v>16</v>
      </c>
      <c r="AB4" s="19">
        <v>2.1134814202362654E-3</v>
      </c>
      <c r="AC4" s="19" t="s">
        <v>16</v>
      </c>
      <c r="AD4" s="19">
        <v>1.5431837067431359E-2</v>
      </c>
      <c r="AE4" s="19" t="s">
        <v>16</v>
      </c>
      <c r="AF4" s="19">
        <v>4.8912389728412E-3</v>
      </c>
      <c r="AG4" s="19" t="s">
        <v>16</v>
      </c>
      <c r="AH4" s="19">
        <v>4.181982527705028E-3</v>
      </c>
      <c r="AI4" s="19" t="s">
        <v>16</v>
      </c>
      <c r="AJ4" s="19">
        <v>8.0960689423631481E-4</v>
      </c>
      <c r="AK4" s="19" t="s">
        <v>16</v>
      </c>
      <c r="AL4" s="19">
        <v>8.1360140765355561E-3</v>
      </c>
    </row>
    <row r="5" spans="1:38" x14ac:dyDescent="0.25">
      <c r="A5" s="19" t="s">
        <v>17</v>
      </c>
      <c r="B5" s="19">
        <v>0</v>
      </c>
      <c r="C5" s="19" t="s">
        <v>17</v>
      </c>
      <c r="D5" s="19">
        <v>0</v>
      </c>
      <c r="E5" s="19" t="s">
        <v>17</v>
      </c>
      <c r="F5" s="19">
        <v>0</v>
      </c>
      <c r="G5" s="19" t="s">
        <v>17</v>
      </c>
      <c r="H5" s="19">
        <v>0</v>
      </c>
      <c r="I5" s="19" t="s">
        <v>17</v>
      </c>
      <c r="J5" s="19">
        <v>1</v>
      </c>
      <c r="K5" s="19" t="s">
        <v>17</v>
      </c>
      <c r="L5" s="19">
        <v>0</v>
      </c>
      <c r="M5" s="19" t="s">
        <v>17</v>
      </c>
      <c r="N5" s="19">
        <v>0</v>
      </c>
      <c r="O5" s="19" t="s">
        <v>17</v>
      </c>
      <c r="P5" s="19">
        <v>0</v>
      </c>
      <c r="Q5" s="19" t="s">
        <v>17</v>
      </c>
      <c r="R5" s="19">
        <v>0</v>
      </c>
      <c r="S5" s="19" t="s">
        <v>17</v>
      </c>
      <c r="T5" s="19">
        <v>1</v>
      </c>
      <c r="U5" s="19" t="s">
        <v>17</v>
      </c>
      <c r="V5" s="19">
        <v>0</v>
      </c>
      <c r="W5" s="19" t="s">
        <v>17</v>
      </c>
      <c r="X5" s="19">
        <v>0</v>
      </c>
      <c r="Y5" s="19" t="s">
        <v>17</v>
      </c>
      <c r="Z5" s="19">
        <v>0</v>
      </c>
      <c r="AA5" s="19" t="s">
        <v>17</v>
      </c>
      <c r="AB5" s="19">
        <v>0</v>
      </c>
      <c r="AC5" s="19" t="s">
        <v>17</v>
      </c>
      <c r="AD5" s="19">
        <v>0</v>
      </c>
      <c r="AE5" s="19" t="s">
        <v>17</v>
      </c>
      <c r="AF5" s="19">
        <v>0</v>
      </c>
      <c r="AG5" s="19" t="s">
        <v>17</v>
      </c>
      <c r="AH5" s="19">
        <v>0</v>
      </c>
      <c r="AI5" s="19" t="s">
        <v>17</v>
      </c>
      <c r="AJ5" s="19">
        <v>0</v>
      </c>
      <c r="AK5" s="19" t="s">
        <v>17</v>
      </c>
      <c r="AL5" s="19">
        <v>0</v>
      </c>
    </row>
    <row r="6" spans="1:38" x14ac:dyDescent="0.25">
      <c r="A6" s="19" t="s">
        <v>19</v>
      </c>
      <c r="B6" s="19">
        <v>0</v>
      </c>
      <c r="C6" s="19" t="s">
        <v>19</v>
      </c>
      <c r="D6" s="19">
        <v>0</v>
      </c>
      <c r="E6" s="19" t="s">
        <v>19</v>
      </c>
      <c r="F6" s="19">
        <v>0</v>
      </c>
      <c r="G6" s="19" t="s">
        <v>19</v>
      </c>
      <c r="H6" s="19">
        <v>0</v>
      </c>
      <c r="I6" s="19" t="s">
        <v>19</v>
      </c>
      <c r="J6" s="19">
        <v>1</v>
      </c>
      <c r="K6" s="19" t="s">
        <v>19</v>
      </c>
      <c r="L6" s="19">
        <v>0</v>
      </c>
      <c r="M6" s="19" t="s">
        <v>19</v>
      </c>
      <c r="N6" s="19">
        <v>0</v>
      </c>
      <c r="O6" s="19" t="s">
        <v>19</v>
      </c>
      <c r="P6" s="19">
        <v>0</v>
      </c>
      <c r="Q6" s="19" t="s">
        <v>19</v>
      </c>
      <c r="R6" s="19">
        <v>0</v>
      </c>
      <c r="S6" s="19" t="s">
        <v>19</v>
      </c>
      <c r="T6" s="19">
        <v>1</v>
      </c>
      <c r="U6" s="19" t="s">
        <v>19</v>
      </c>
      <c r="V6" s="19">
        <v>0</v>
      </c>
      <c r="W6" s="19" t="s">
        <v>19</v>
      </c>
      <c r="X6" s="19">
        <v>0</v>
      </c>
      <c r="Y6" s="19" t="s">
        <v>19</v>
      </c>
      <c r="Z6" s="19">
        <v>0</v>
      </c>
      <c r="AA6" s="19" t="s">
        <v>19</v>
      </c>
      <c r="AB6" s="19">
        <v>0</v>
      </c>
      <c r="AC6" s="19" t="s">
        <v>19</v>
      </c>
      <c r="AD6" s="19">
        <v>0</v>
      </c>
      <c r="AE6" s="19" t="s">
        <v>19</v>
      </c>
      <c r="AF6" s="19">
        <v>0</v>
      </c>
      <c r="AG6" s="19" t="s">
        <v>19</v>
      </c>
      <c r="AH6" s="19">
        <v>0</v>
      </c>
      <c r="AI6" s="19" t="s">
        <v>19</v>
      </c>
      <c r="AJ6" s="19">
        <v>0</v>
      </c>
      <c r="AK6" s="19" t="s">
        <v>19</v>
      </c>
      <c r="AL6" s="19">
        <v>0</v>
      </c>
    </row>
    <row r="7" spans="1:38" x14ac:dyDescent="0.25">
      <c r="A7" s="19" t="s">
        <v>20</v>
      </c>
      <c r="B7" s="19">
        <v>0.10137420344587321</v>
      </c>
      <c r="C7" s="19" t="s">
        <v>20</v>
      </c>
      <c r="D7" s="19">
        <v>1.8316474581793873</v>
      </c>
      <c r="E7" s="19" t="s">
        <v>20</v>
      </c>
      <c r="F7" s="19">
        <v>1.9824220516150979</v>
      </c>
      <c r="G7" s="19" t="s">
        <v>20</v>
      </c>
      <c r="H7" s="19">
        <v>2.3929016522663829</v>
      </c>
      <c r="I7" s="19" t="s">
        <v>20</v>
      </c>
      <c r="J7" s="19">
        <v>14.07944174479033</v>
      </c>
      <c r="K7" s="19" t="s">
        <v>20</v>
      </c>
      <c r="L7" s="19">
        <v>4.0330439925436101</v>
      </c>
      <c r="M7" s="19" t="s">
        <v>20</v>
      </c>
      <c r="N7" s="19">
        <v>0.41454940147190905</v>
      </c>
      <c r="O7" s="19" t="s">
        <v>20</v>
      </c>
      <c r="P7" s="19">
        <v>2.2501352664416001</v>
      </c>
      <c r="Q7" s="19" t="s">
        <v>20</v>
      </c>
      <c r="R7" s="19">
        <v>0.35601765498654536</v>
      </c>
      <c r="S7" s="19" t="s">
        <v>20</v>
      </c>
      <c r="T7" s="19">
        <v>10.944788370073312</v>
      </c>
      <c r="U7" s="19" t="s">
        <v>20</v>
      </c>
      <c r="V7" s="19">
        <v>5.2812243850627949</v>
      </c>
      <c r="W7" s="19" t="s">
        <v>20</v>
      </c>
      <c r="X7" s="19">
        <v>2.0882760941045971E-2</v>
      </c>
      <c r="Y7" s="19" t="s">
        <v>20</v>
      </c>
      <c r="Z7" s="19">
        <v>4.9368738793386387E-2</v>
      </c>
      <c r="AA7" s="19" t="s">
        <v>20</v>
      </c>
      <c r="AB7" s="19">
        <v>1.2640385894424213</v>
      </c>
      <c r="AC7" s="19" t="s">
        <v>20</v>
      </c>
      <c r="AD7" s="19">
        <v>9.2295287635131373</v>
      </c>
      <c r="AE7" s="19" t="s">
        <v>20</v>
      </c>
      <c r="AF7" s="19">
        <v>2.9253698436415991</v>
      </c>
      <c r="AG7" s="19" t="s">
        <v>20</v>
      </c>
      <c r="AH7" s="19">
        <v>2.5011751912170461</v>
      </c>
      <c r="AI7" s="19" t="s">
        <v>20</v>
      </c>
      <c r="AJ7" s="19">
        <v>0.48421261090571982</v>
      </c>
      <c r="AK7" s="19" t="s">
        <v>20</v>
      </c>
      <c r="AL7" s="19">
        <v>4.8660166389530017</v>
      </c>
    </row>
    <row r="8" spans="1:38" x14ac:dyDescent="0.25">
      <c r="A8" s="19" t="s">
        <v>21</v>
      </c>
      <c r="B8" s="19">
        <v>1.0276729124285292E-2</v>
      </c>
      <c r="C8" s="19" t="s">
        <v>21</v>
      </c>
      <c r="D8" s="19">
        <v>3.3549324110550103</v>
      </c>
      <c r="E8" s="19" t="s">
        <v>21</v>
      </c>
      <c r="F8" s="19">
        <v>3.9299971907298135</v>
      </c>
      <c r="G8" s="19" t="s">
        <v>21</v>
      </c>
      <c r="H8" s="19">
        <v>5.7259783174191847</v>
      </c>
      <c r="I8" s="19" t="s">
        <v>21</v>
      </c>
      <c r="J8" s="19">
        <v>198.23067984494458</v>
      </c>
      <c r="K8" s="19" t="s">
        <v>21</v>
      </c>
      <c r="L8" s="19">
        <v>16.265443845792102</v>
      </c>
      <c r="M8" s="19" t="s">
        <v>21</v>
      </c>
      <c r="N8" s="19">
        <v>0.17185120626071804</v>
      </c>
      <c r="O8" s="19" t="s">
        <v>21</v>
      </c>
      <c r="P8" s="19">
        <v>5.0631087172842104</v>
      </c>
      <c r="Q8" s="19" t="s">
        <v>21</v>
      </c>
      <c r="R8" s="19">
        <v>0.12674857066211884</v>
      </c>
      <c r="S8" s="19" t="s">
        <v>21</v>
      </c>
      <c r="T8" s="19">
        <v>119.78839246569203</v>
      </c>
      <c r="U8" s="19" t="s">
        <v>21</v>
      </c>
      <c r="V8" s="19">
        <v>27.891331005381897</v>
      </c>
      <c r="W8" s="19" t="s">
        <v>21</v>
      </c>
      <c r="X8" s="19">
        <v>4.360897045208752E-4</v>
      </c>
      <c r="Y8" s="19" t="s">
        <v>21</v>
      </c>
      <c r="Z8" s="19">
        <v>2.4372723700496137E-3</v>
      </c>
      <c r="AA8" s="19" t="s">
        <v>21</v>
      </c>
      <c r="AB8" s="19">
        <v>1.5977935555995864</v>
      </c>
      <c r="AC8" s="19" t="s">
        <v>21</v>
      </c>
      <c r="AD8" s="19">
        <v>85.184201196516327</v>
      </c>
      <c r="AE8" s="19" t="s">
        <v>21</v>
      </c>
      <c r="AF8" s="19">
        <v>8.5577887220876754</v>
      </c>
      <c r="AG8" s="19" t="s">
        <v>21</v>
      </c>
      <c r="AH8" s="19">
        <v>6.2558773371596281</v>
      </c>
      <c r="AI8" s="19" t="s">
        <v>21</v>
      </c>
      <c r="AJ8" s="19">
        <v>0.23446185256013402</v>
      </c>
      <c r="AK8" s="19" t="s">
        <v>21</v>
      </c>
      <c r="AL8" s="19">
        <v>23.678117930567463</v>
      </c>
    </row>
    <row r="9" spans="1:38" x14ac:dyDescent="0.25">
      <c r="A9" s="19" t="s">
        <v>22</v>
      </c>
      <c r="B9" s="19">
        <v>30543.468880324232</v>
      </c>
      <c r="C9" s="19" t="s">
        <v>22</v>
      </c>
      <c r="D9" s="19">
        <v>42733.397372158084</v>
      </c>
      <c r="E9" s="19" t="s">
        <v>22</v>
      </c>
      <c r="F9" s="19">
        <v>132407.79345121546</v>
      </c>
      <c r="G9" s="19" t="s">
        <v>22</v>
      </c>
      <c r="H9" s="19">
        <v>6241.8365588949355</v>
      </c>
      <c r="I9" s="19" t="s">
        <v>22</v>
      </c>
      <c r="J9" s="19">
        <v>73237.345511843072</v>
      </c>
      <c r="K9" s="19" t="s">
        <v>22</v>
      </c>
      <c r="L9" s="19">
        <v>8411.5053616201003</v>
      </c>
      <c r="M9" s="19" t="s">
        <v>22</v>
      </c>
      <c r="N9" s="19">
        <v>17349.116437926576</v>
      </c>
      <c r="O9" s="19" t="s">
        <v>22</v>
      </c>
      <c r="P9" s="19">
        <v>31434.821614380562</v>
      </c>
      <c r="Q9" s="19" t="s">
        <v>22</v>
      </c>
      <c r="R9" s="19">
        <v>12667.822464956262</v>
      </c>
      <c r="S9" s="19" t="s">
        <v>22</v>
      </c>
      <c r="T9" s="19">
        <v>52288.037214585587</v>
      </c>
      <c r="U9" s="19" t="s">
        <v>22</v>
      </c>
      <c r="V9" s="19">
        <v>25457.413493929296</v>
      </c>
      <c r="W9" s="19" t="s">
        <v>22</v>
      </c>
      <c r="X9" s="19">
        <v>23278.141837190087</v>
      </c>
      <c r="Y9" s="19" t="s">
        <v>22</v>
      </c>
      <c r="Z9" s="19">
        <v>24955.152780987839</v>
      </c>
      <c r="AA9" s="19" t="s">
        <v>22</v>
      </c>
      <c r="AB9" s="19">
        <v>51258.469943437165</v>
      </c>
      <c r="AC9" s="19" t="s">
        <v>22</v>
      </c>
      <c r="AD9" s="19">
        <v>25509.536272868729</v>
      </c>
      <c r="AE9" s="19" t="s">
        <v>22</v>
      </c>
      <c r="AF9" s="19">
        <v>36196.229979719268</v>
      </c>
      <c r="AG9" s="19" t="s">
        <v>22</v>
      </c>
      <c r="AH9" s="19">
        <v>57617.327583291655</v>
      </c>
      <c r="AI9" s="19" t="s">
        <v>22</v>
      </c>
      <c r="AJ9" s="19">
        <v>12670.333326471875</v>
      </c>
      <c r="AK9" s="19" t="s">
        <v>22</v>
      </c>
      <c r="AL9" s="19">
        <v>7864.6042488935509</v>
      </c>
    </row>
    <row r="10" spans="1:38" x14ac:dyDescent="0.25">
      <c r="A10" s="19" t="s">
        <v>23</v>
      </c>
      <c r="B10" s="19">
        <v>123.37849570925231</v>
      </c>
      <c r="C10" s="19" t="s">
        <v>23</v>
      </c>
      <c r="D10" s="19">
        <v>171.21684399323047</v>
      </c>
      <c r="E10" s="19" t="s">
        <v>23</v>
      </c>
      <c r="F10" s="19">
        <v>330.98815206378555</v>
      </c>
      <c r="G10" s="19" t="s">
        <v>23</v>
      </c>
      <c r="H10" s="19">
        <v>68.885847239743626</v>
      </c>
      <c r="I10" s="19" t="s">
        <v>23</v>
      </c>
      <c r="J10" s="19">
        <v>214.07840892265585</v>
      </c>
      <c r="K10" s="19" t="s">
        <v>23</v>
      </c>
      <c r="L10" s="19">
        <v>72.101192688075088</v>
      </c>
      <c r="M10" s="19" t="s">
        <v>23</v>
      </c>
      <c r="N10" s="19">
        <v>94.704690247741397</v>
      </c>
      <c r="O10" s="19" t="s">
        <v>23</v>
      </c>
      <c r="P10" s="19">
        <v>145.45549189148082</v>
      </c>
      <c r="Q10" s="19" t="s">
        <v>23</v>
      </c>
      <c r="R10" s="19">
        <v>82.524188653378175</v>
      </c>
      <c r="S10" s="19" t="s">
        <v>23</v>
      </c>
      <c r="T10" s="19">
        <v>169.58509733506494</v>
      </c>
      <c r="U10" s="19" t="s">
        <v>23</v>
      </c>
      <c r="V10" s="19">
        <v>109.56457211471051</v>
      </c>
      <c r="W10" s="19" t="s">
        <v>23</v>
      </c>
      <c r="X10" s="19">
        <v>144.8732720332423</v>
      </c>
      <c r="Y10" s="19" t="s">
        <v>23</v>
      </c>
      <c r="Z10" s="19">
        <v>132.99465832544647</v>
      </c>
      <c r="AA10" s="19" t="s">
        <v>23</v>
      </c>
      <c r="AB10" s="19">
        <v>175.11967425460028</v>
      </c>
      <c r="AC10" s="19" t="s">
        <v>23</v>
      </c>
      <c r="AD10" s="19">
        <v>109.29569011740649</v>
      </c>
      <c r="AE10" s="19" t="s">
        <v>23</v>
      </c>
      <c r="AF10" s="19">
        <v>149.08386521744833</v>
      </c>
      <c r="AG10" s="19" t="s">
        <v>23</v>
      </c>
      <c r="AH10" s="19">
        <v>186.49773781786453</v>
      </c>
      <c r="AI10" s="19" t="s">
        <v>23</v>
      </c>
      <c r="AJ10" s="19">
        <v>74.551428193412249</v>
      </c>
      <c r="AK10" s="19" t="s">
        <v>23</v>
      </c>
      <c r="AL10" s="19">
        <v>61.734604463553467</v>
      </c>
    </row>
    <row r="11" spans="1:38" x14ac:dyDescent="0.25">
      <c r="A11" s="19" t="s">
        <v>24</v>
      </c>
      <c r="B11" s="19">
        <v>32</v>
      </c>
      <c r="C11" s="19" t="s">
        <v>24</v>
      </c>
      <c r="D11" s="19">
        <v>576</v>
      </c>
      <c r="E11" s="19" t="s">
        <v>24</v>
      </c>
      <c r="F11" s="19">
        <v>870</v>
      </c>
      <c r="G11" s="19" t="s">
        <v>24</v>
      </c>
      <c r="H11" s="19">
        <v>378</v>
      </c>
      <c r="I11" s="19" t="s">
        <v>24</v>
      </c>
      <c r="J11" s="19">
        <v>5544</v>
      </c>
      <c r="K11" s="19" t="s">
        <v>24</v>
      </c>
      <c r="L11" s="19">
        <v>800</v>
      </c>
      <c r="M11" s="19" t="s">
        <v>24</v>
      </c>
      <c r="N11" s="19">
        <v>108</v>
      </c>
      <c r="O11" s="19" t="s">
        <v>24</v>
      </c>
      <c r="P11" s="19">
        <v>624</v>
      </c>
      <c r="Q11" s="19" t="s">
        <v>24</v>
      </c>
      <c r="R11" s="19">
        <v>80</v>
      </c>
      <c r="S11" s="19" t="s">
        <v>24</v>
      </c>
      <c r="T11" s="19">
        <v>3960</v>
      </c>
      <c r="U11" s="19" t="s">
        <v>24</v>
      </c>
      <c r="V11" s="19">
        <v>1584</v>
      </c>
      <c r="W11" s="19" t="s">
        <v>24</v>
      </c>
      <c r="X11" s="19">
        <v>4</v>
      </c>
      <c r="Y11" s="19" t="s">
        <v>24</v>
      </c>
      <c r="Z11" s="19">
        <v>13</v>
      </c>
      <c r="AA11" s="19" t="s">
        <v>24</v>
      </c>
      <c r="AB11" s="19">
        <v>435</v>
      </c>
      <c r="AC11" s="19" t="s">
        <v>24</v>
      </c>
      <c r="AD11" s="19">
        <v>2772</v>
      </c>
      <c r="AE11" s="19" t="s">
        <v>24</v>
      </c>
      <c r="AF11" s="19">
        <v>924</v>
      </c>
      <c r="AG11" s="19" t="s">
        <v>24</v>
      </c>
      <c r="AH11" s="19">
        <v>924</v>
      </c>
      <c r="AI11" s="19" t="s">
        <v>24</v>
      </c>
      <c r="AJ11" s="19">
        <v>117</v>
      </c>
      <c r="AK11" s="19" t="s">
        <v>24</v>
      </c>
      <c r="AL11" s="19">
        <v>924</v>
      </c>
    </row>
    <row r="12" spans="1:38" x14ac:dyDescent="0.25">
      <c r="A12" s="19" t="s">
        <v>25</v>
      </c>
      <c r="B12" s="19">
        <v>0</v>
      </c>
      <c r="C12" s="19" t="s">
        <v>25</v>
      </c>
      <c r="D12" s="19">
        <v>0</v>
      </c>
      <c r="E12" s="19" t="s">
        <v>25</v>
      </c>
      <c r="F12" s="19">
        <v>0</v>
      </c>
      <c r="G12" s="19" t="s">
        <v>25</v>
      </c>
      <c r="H12" s="19">
        <v>0</v>
      </c>
      <c r="I12" s="19" t="s">
        <v>25</v>
      </c>
      <c r="J12" s="19">
        <v>0</v>
      </c>
      <c r="K12" s="19" t="s">
        <v>25</v>
      </c>
      <c r="L12" s="19">
        <v>0</v>
      </c>
      <c r="M12" s="19" t="s">
        <v>25</v>
      </c>
      <c r="N12" s="19">
        <v>0</v>
      </c>
      <c r="O12" s="19" t="s">
        <v>25</v>
      </c>
      <c r="P12" s="19">
        <v>0</v>
      </c>
      <c r="Q12" s="19" t="s">
        <v>25</v>
      </c>
      <c r="R12" s="19">
        <v>0</v>
      </c>
      <c r="S12" s="19" t="s">
        <v>25</v>
      </c>
      <c r="T12" s="19">
        <v>0</v>
      </c>
      <c r="U12" s="19" t="s">
        <v>25</v>
      </c>
      <c r="V12" s="19">
        <v>0</v>
      </c>
      <c r="W12" s="19" t="s">
        <v>25</v>
      </c>
      <c r="X12" s="19">
        <v>0</v>
      </c>
      <c r="Y12" s="19" t="s">
        <v>25</v>
      </c>
      <c r="Z12" s="19">
        <v>0</v>
      </c>
      <c r="AA12" s="19" t="s">
        <v>25</v>
      </c>
      <c r="AB12" s="19">
        <v>0</v>
      </c>
      <c r="AC12" s="19" t="s">
        <v>25</v>
      </c>
      <c r="AD12" s="19">
        <v>0</v>
      </c>
      <c r="AE12" s="19" t="s">
        <v>25</v>
      </c>
      <c r="AF12" s="19">
        <v>0</v>
      </c>
      <c r="AG12" s="19" t="s">
        <v>25</v>
      </c>
      <c r="AH12" s="19">
        <v>0</v>
      </c>
      <c r="AI12" s="19" t="s">
        <v>25</v>
      </c>
      <c r="AJ12" s="19">
        <v>0</v>
      </c>
      <c r="AK12" s="19" t="s">
        <v>25</v>
      </c>
      <c r="AL12" s="19">
        <v>0</v>
      </c>
    </row>
    <row r="13" spans="1:38" x14ac:dyDescent="0.25">
      <c r="A13" s="19" t="s">
        <v>26</v>
      </c>
      <c r="B13" s="19">
        <v>32</v>
      </c>
      <c r="C13" s="19" t="s">
        <v>26</v>
      </c>
      <c r="D13" s="19">
        <v>576</v>
      </c>
      <c r="E13" s="19" t="s">
        <v>26</v>
      </c>
      <c r="F13" s="19">
        <v>870</v>
      </c>
      <c r="G13" s="19" t="s">
        <v>26</v>
      </c>
      <c r="H13" s="19">
        <v>378</v>
      </c>
      <c r="I13" s="19" t="s">
        <v>26</v>
      </c>
      <c r="J13" s="19">
        <v>5544</v>
      </c>
      <c r="K13" s="19" t="s">
        <v>26</v>
      </c>
      <c r="L13" s="19">
        <v>800</v>
      </c>
      <c r="M13" s="19" t="s">
        <v>26</v>
      </c>
      <c r="N13" s="19">
        <v>108</v>
      </c>
      <c r="O13" s="19" t="s">
        <v>26</v>
      </c>
      <c r="P13" s="19">
        <v>624</v>
      </c>
      <c r="Q13" s="19" t="s">
        <v>26</v>
      </c>
      <c r="R13" s="19">
        <v>80</v>
      </c>
      <c r="S13" s="19" t="s">
        <v>26</v>
      </c>
      <c r="T13" s="19">
        <v>3960</v>
      </c>
      <c r="U13" s="19" t="s">
        <v>26</v>
      </c>
      <c r="V13" s="19">
        <v>1584</v>
      </c>
      <c r="W13" s="19" t="s">
        <v>26</v>
      </c>
      <c r="X13" s="19">
        <v>4</v>
      </c>
      <c r="Y13" s="19" t="s">
        <v>26</v>
      </c>
      <c r="Z13" s="19">
        <v>13</v>
      </c>
      <c r="AA13" s="19" t="s">
        <v>26</v>
      </c>
      <c r="AB13" s="19">
        <v>435</v>
      </c>
      <c r="AC13" s="19" t="s">
        <v>26</v>
      </c>
      <c r="AD13" s="19">
        <v>2772</v>
      </c>
      <c r="AE13" s="19" t="s">
        <v>26</v>
      </c>
      <c r="AF13" s="19">
        <v>924</v>
      </c>
      <c r="AG13" s="19" t="s">
        <v>26</v>
      </c>
      <c r="AH13" s="19">
        <v>924</v>
      </c>
      <c r="AI13" s="19" t="s">
        <v>26</v>
      </c>
      <c r="AJ13" s="19">
        <v>117</v>
      </c>
      <c r="AK13" s="19" t="s">
        <v>26</v>
      </c>
      <c r="AL13" s="19">
        <v>924</v>
      </c>
    </row>
    <row r="14" spans="1:38" x14ac:dyDescent="0.25">
      <c r="A14" s="19" t="s">
        <v>27</v>
      </c>
      <c r="B14" s="19">
        <v>1033</v>
      </c>
      <c r="C14" s="19" t="s">
        <v>27</v>
      </c>
      <c r="D14" s="19">
        <v>29824</v>
      </c>
      <c r="E14" s="19" t="s">
        <v>27</v>
      </c>
      <c r="F14" s="19">
        <v>16261</v>
      </c>
      <c r="G14" s="19" t="s">
        <v>27</v>
      </c>
      <c r="H14" s="19">
        <v>37213</v>
      </c>
      <c r="I14" s="19" t="s">
        <v>27</v>
      </c>
      <c r="J14" s="19">
        <v>754950</v>
      </c>
      <c r="K14" s="19" t="s">
        <v>27</v>
      </c>
      <c r="L14" s="19">
        <v>84738</v>
      </c>
      <c r="M14" s="19" t="s">
        <v>27</v>
      </c>
      <c r="N14" s="19">
        <v>5715</v>
      </c>
      <c r="O14" s="19" t="s">
        <v>27</v>
      </c>
      <c r="P14" s="19">
        <v>31174</v>
      </c>
      <c r="Q14" s="19" t="s">
        <v>27</v>
      </c>
      <c r="R14" s="19">
        <v>6432</v>
      </c>
      <c r="S14" s="19" t="s">
        <v>27</v>
      </c>
      <c r="T14" s="19">
        <v>798170</v>
      </c>
      <c r="U14" s="19" t="s">
        <v>27</v>
      </c>
      <c r="V14" s="19">
        <v>168858</v>
      </c>
      <c r="W14" s="19" t="s">
        <v>27</v>
      </c>
      <c r="X14" s="19">
        <v>58</v>
      </c>
      <c r="Y14" s="19" t="s">
        <v>27</v>
      </c>
      <c r="Z14" s="19">
        <v>254</v>
      </c>
      <c r="AA14" s="19" t="s">
        <v>27</v>
      </c>
      <c r="AB14" s="19">
        <v>52374</v>
      </c>
      <c r="AC14" s="19" t="s">
        <v>27</v>
      </c>
      <c r="AD14" s="19">
        <v>319639</v>
      </c>
      <c r="AE14" s="19" t="s">
        <v>27</v>
      </c>
      <c r="AF14" s="19">
        <v>152419</v>
      </c>
      <c r="AG14" s="19" t="s">
        <v>27</v>
      </c>
      <c r="AH14" s="19">
        <v>83271</v>
      </c>
      <c r="AI14" s="19" t="s">
        <v>27</v>
      </c>
      <c r="AJ14" s="19">
        <v>14763</v>
      </c>
      <c r="AK14" s="19" t="s">
        <v>27</v>
      </c>
      <c r="AL14" s="19">
        <v>344874</v>
      </c>
    </row>
    <row r="15" spans="1:38" ht="15.75" thickBot="1" x14ac:dyDescent="0.3">
      <c r="A15" s="20" t="s">
        <v>28</v>
      </c>
      <c r="B15" s="20">
        <v>357704</v>
      </c>
      <c r="C15" s="20" t="s">
        <v>28</v>
      </c>
      <c r="D15" s="20">
        <v>357704</v>
      </c>
      <c r="E15" s="20" t="s">
        <v>28</v>
      </c>
      <c r="F15" s="20">
        <v>357704</v>
      </c>
      <c r="G15" s="20" t="s">
        <v>28</v>
      </c>
      <c r="H15" s="20">
        <v>357704</v>
      </c>
      <c r="I15" s="20" t="s">
        <v>28</v>
      </c>
      <c r="J15" s="20">
        <v>357704</v>
      </c>
      <c r="K15" s="20" t="s">
        <v>28</v>
      </c>
      <c r="L15" s="20">
        <v>357704</v>
      </c>
      <c r="M15" s="20" t="s">
        <v>28</v>
      </c>
      <c r="N15" s="20">
        <v>357704</v>
      </c>
      <c r="O15" s="20" t="s">
        <v>28</v>
      </c>
      <c r="P15" s="20">
        <v>357704</v>
      </c>
      <c r="Q15" s="20" t="s">
        <v>28</v>
      </c>
      <c r="R15" s="20">
        <v>357704</v>
      </c>
      <c r="S15" s="20" t="s">
        <v>28</v>
      </c>
      <c r="T15" s="20">
        <v>357704</v>
      </c>
      <c r="U15" s="20" t="s">
        <v>28</v>
      </c>
      <c r="V15" s="20">
        <v>357704</v>
      </c>
      <c r="W15" s="20" t="s">
        <v>28</v>
      </c>
      <c r="X15" s="20">
        <v>357704</v>
      </c>
      <c r="Y15" s="20" t="s">
        <v>28</v>
      </c>
      <c r="Z15" s="20">
        <v>357704</v>
      </c>
      <c r="AA15" s="20" t="s">
        <v>28</v>
      </c>
      <c r="AB15" s="20">
        <v>357704</v>
      </c>
      <c r="AC15" s="20" t="s">
        <v>28</v>
      </c>
      <c r="AD15" s="20">
        <v>357704</v>
      </c>
      <c r="AE15" s="20" t="s">
        <v>28</v>
      </c>
      <c r="AF15" s="20">
        <v>357704</v>
      </c>
      <c r="AG15" s="20" t="s">
        <v>28</v>
      </c>
      <c r="AH15" s="20">
        <v>357704</v>
      </c>
      <c r="AI15" s="20" t="s">
        <v>28</v>
      </c>
      <c r="AJ15" s="20">
        <v>357704</v>
      </c>
      <c r="AK15" s="20" t="s">
        <v>28</v>
      </c>
      <c r="AL15" s="20">
        <v>357704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18" sqref="H18"/>
    </sheetView>
  </sheetViews>
  <sheetFormatPr defaultColWidth="8.85546875" defaultRowHeight="15" x14ac:dyDescent="0.25"/>
  <cols>
    <col min="1" max="1" width="15.140625" customWidth="1"/>
  </cols>
  <sheetData>
    <row r="1" spans="1:10" x14ac:dyDescent="0.25">
      <c r="A1" t="s">
        <v>71</v>
      </c>
    </row>
    <row r="2" spans="1:10" x14ac:dyDescent="0.25">
      <c r="A2" t="s">
        <v>72</v>
      </c>
    </row>
    <row r="3" spans="1:10" x14ac:dyDescent="0.25">
      <c r="A3" t="s">
        <v>98</v>
      </c>
    </row>
    <row r="5" spans="1:10" x14ac:dyDescent="0.25">
      <c r="A5" t="s">
        <v>96</v>
      </c>
      <c r="B5">
        <v>66504</v>
      </c>
      <c r="C5">
        <v>357658</v>
      </c>
    </row>
    <row r="6" spans="1:10" x14ac:dyDescent="0.25">
      <c r="A6" t="s">
        <v>97</v>
      </c>
      <c r="B6">
        <v>63070</v>
      </c>
      <c r="C6">
        <v>66503</v>
      </c>
    </row>
    <row r="8" spans="1:10" x14ac:dyDescent="0.25">
      <c r="A8" t="s">
        <v>99</v>
      </c>
      <c r="G8" t="s">
        <v>100</v>
      </c>
      <c r="I8" t="s">
        <v>101</v>
      </c>
      <c r="J8" t="s">
        <v>102</v>
      </c>
    </row>
    <row r="10" spans="1:10" x14ac:dyDescent="0.25">
      <c r="A10" t="s">
        <v>103</v>
      </c>
    </row>
    <row r="12" spans="1:10" x14ac:dyDescent="0.25">
      <c r="A12" t="s">
        <v>104</v>
      </c>
    </row>
    <row r="14" spans="1:10" x14ac:dyDescent="0.25">
      <c r="A14" t="s">
        <v>105</v>
      </c>
    </row>
    <row r="15" spans="1:10" x14ac:dyDescent="0.25">
      <c r="A15" t="s">
        <v>106</v>
      </c>
    </row>
    <row r="16" spans="1:10" x14ac:dyDescent="0.25">
      <c r="A16" t="s">
        <v>107</v>
      </c>
    </row>
    <row r="17" spans="1:8" x14ac:dyDescent="0.25">
      <c r="A17" t="s">
        <v>113</v>
      </c>
      <c r="E17" t="s">
        <v>114</v>
      </c>
      <c r="H17" t="s">
        <v>115</v>
      </c>
    </row>
    <row r="19" spans="1:8" x14ac:dyDescent="0.25">
      <c r="A19" t="s">
        <v>108</v>
      </c>
    </row>
    <row r="20" spans="1:8" x14ac:dyDescent="0.25">
      <c r="A20" t="s">
        <v>109</v>
      </c>
    </row>
    <row r="22" spans="1:8" x14ac:dyDescent="0.25">
      <c r="A22" t="s">
        <v>110</v>
      </c>
    </row>
    <row r="23" spans="1:8" x14ac:dyDescent="0.25">
      <c r="A23" t="s">
        <v>111</v>
      </c>
    </row>
    <row r="24" spans="1:8" x14ac:dyDescent="0.25">
      <c r="A2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chisquared</vt:lpstr>
      <vt:lpstr>phi_cramersv</vt:lpstr>
      <vt:lpstr>Beattie_descStats</vt:lpstr>
      <vt:lpstr>oldBailey_descStats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Dodd</dc:creator>
  <cp:lastModifiedBy>Matthew Dodd</cp:lastModifiedBy>
  <dcterms:created xsi:type="dcterms:W3CDTF">2018-02-11T21:16:54Z</dcterms:created>
  <dcterms:modified xsi:type="dcterms:W3CDTF">2018-03-20T19:33:03Z</dcterms:modified>
</cp:coreProperties>
</file>