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_public\"/>
    </mc:Choice>
  </mc:AlternateContent>
  <xr:revisionPtr revIDLastSave="0" documentId="13_ncr:1_{D54E4360-47BF-4301-ADE6-E5E715B0AABD}" xr6:coauthVersionLast="28" xr6:coauthVersionMax="28" xr10:uidLastSave="{00000000-0000-0000-0000-000000000000}"/>
  <bookViews>
    <workbookView xWindow="0" yWindow="465" windowWidth="28800" windowHeight="16440" activeTab="2" xr2:uid="{00000000-000D-0000-FFFF-FFFF00000000}"/>
  </bookViews>
  <sheets>
    <sheet name="chisquared" sheetId="1" r:id="rId1"/>
    <sheet name="phi_cramersv" sheetId="8" r:id="rId2"/>
    <sheet name="kendallstau" sheetId="9" r:id="rId3"/>
    <sheet name="Beattie_descStats" sheetId="4" r:id="rId4"/>
    <sheet name="oldBailey_descStats" sheetId="5" r:id="rId5"/>
    <sheet name="Notes" sheetId="6" r:id="rId6"/>
  </sheets>
  <calcPr calcId="171027"/>
</workbook>
</file>

<file path=xl/calcChain.xml><?xml version="1.0" encoding="utf-8"?>
<calcChain xmlns="http://schemas.openxmlformats.org/spreadsheetml/2006/main">
  <c r="G179" i="9" l="1"/>
  <c r="H179" i="9"/>
  <c r="G180" i="9"/>
  <c r="H180" i="9"/>
  <c r="G181" i="9"/>
  <c r="H181" i="9"/>
  <c r="F179" i="9"/>
  <c r="F180" i="9"/>
  <c r="F181" i="9"/>
  <c r="F177" i="9"/>
  <c r="B179" i="9"/>
  <c r="C179" i="9"/>
  <c r="B180" i="9"/>
  <c r="C180" i="9"/>
  <c r="B181" i="9"/>
  <c r="C181" i="9"/>
  <c r="A179" i="9"/>
  <c r="A180" i="9"/>
  <c r="A181" i="9"/>
  <c r="A177" i="9"/>
  <c r="G166" i="9"/>
  <c r="H166" i="9"/>
  <c r="G167" i="9"/>
  <c r="H167" i="9"/>
  <c r="G168" i="9"/>
  <c r="H168" i="9"/>
  <c r="F166" i="9"/>
  <c r="F167" i="9"/>
  <c r="F168" i="9"/>
  <c r="F164" i="9"/>
  <c r="B166" i="9"/>
  <c r="C166" i="9"/>
  <c r="B167" i="9"/>
  <c r="C167" i="9"/>
  <c r="B168" i="9"/>
  <c r="C168" i="9"/>
  <c r="A166" i="9"/>
  <c r="A167" i="9"/>
  <c r="A168" i="9"/>
  <c r="A164" i="9"/>
  <c r="G153" i="9"/>
  <c r="H153" i="9"/>
  <c r="G154" i="9"/>
  <c r="H154" i="9"/>
  <c r="G155" i="9"/>
  <c r="H155" i="9"/>
  <c r="F153" i="9"/>
  <c r="F154" i="9"/>
  <c r="F155" i="9"/>
  <c r="F151" i="9"/>
  <c r="B153" i="9"/>
  <c r="C153" i="9"/>
  <c r="B154" i="9"/>
  <c r="C154" i="9"/>
  <c r="B155" i="9"/>
  <c r="C155" i="9"/>
  <c r="A153" i="9"/>
  <c r="A154" i="9"/>
  <c r="A155" i="9"/>
  <c r="A151" i="9"/>
  <c r="G140" i="9"/>
  <c r="H140" i="9"/>
  <c r="G141" i="9"/>
  <c r="H141" i="9"/>
  <c r="G142" i="9"/>
  <c r="H142" i="9"/>
  <c r="F140" i="9"/>
  <c r="F141" i="9"/>
  <c r="F142" i="9"/>
  <c r="F138" i="9"/>
  <c r="B140" i="9"/>
  <c r="C140" i="9"/>
  <c r="B141" i="9"/>
  <c r="C141" i="9"/>
  <c r="B142" i="9"/>
  <c r="C142" i="9"/>
  <c r="A140" i="9"/>
  <c r="A141" i="9"/>
  <c r="A142" i="9"/>
  <c r="A138" i="9"/>
  <c r="A125" i="9"/>
  <c r="F125" i="9"/>
  <c r="A127" i="9"/>
  <c r="B127" i="9"/>
  <c r="C127" i="9"/>
  <c r="F127" i="9"/>
  <c r="G127" i="9"/>
  <c r="H127" i="9"/>
  <c r="A128" i="9"/>
  <c r="B128" i="9"/>
  <c r="C128" i="9"/>
  <c r="D133" i="9" s="1"/>
  <c r="F128" i="9"/>
  <c r="G128" i="9"/>
  <c r="H128" i="9"/>
  <c r="I135" i="9" s="1"/>
  <c r="A129" i="9"/>
  <c r="B129" i="9"/>
  <c r="C129" i="9"/>
  <c r="F129" i="9"/>
  <c r="G129" i="9"/>
  <c r="H129" i="9"/>
  <c r="I132" i="9"/>
  <c r="G114" i="9"/>
  <c r="H114" i="9"/>
  <c r="G115" i="9"/>
  <c r="H115" i="9"/>
  <c r="G116" i="9"/>
  <c r="H116" i="9"/>
  <c r="F114" i="9"/>
  <c r="F115" i="9"/>
  <c r="F116" i="9"/>
  <c r="F112" i="9"/>
  <c r="B114" i="9"/>
  <c r="C114" i="9"/>
  <c r="B115" i="9"/>
  <c r="C115" i="9"/>
  <c r="B116" i="9"/>
  <c r="C116" i="9"/>
  <c r="A114" i="9"/>
  <c r="A115" i="9"/>
  <c r="A116" i="9"/>
  <c r="A112" i="9"/>
  <c r="G101" i="9"/>
  <c r="H101" i="9"/>
  <c r="H102" i="9"/>
  <c r="G103" i="9"/>
  <c r="H103" i="9"/>
  <c r="F101" i="9"/>
  <c r="F102" i="9"/>
  <c r="F103" i="9"/>
  <c r="F99" i="9"/>
  <c r="B101" i="9"/>
  <c r="C101" i="9"/>
  <c r="B102" i="9"/>
  <c r="C102" i="9"/>
  <c r="D107" i="9" s="1"/>
  <c r="B103" i="9"/>
  <c r="C103" i="9"/>
  <c r="A100" i="9"/>
  <c r="A101" i="9"/>
  <c r="A102" i="9"/>
  <c r="A103" i="9"/>
  <c r="A99" i="9"/>
  <c r="G88" i="9"/>
  <c r="H88" i="9"/>
  <c r="G89" i="9"/>
  <c r="H89" i="9"/>
  <c r="I94" i="9" s="1"/>
  <c r="G90" i="9"/>
  <c r="H90" i="9"/>
  <c r="F88" i="9"/>
  <c r="F89" i="9"/>
  <c r="F90" i="9"/>
  <c r="F86" i="9"/>
  <c r="B88" i="9"/>
  <c r="C88" i="9"/>
  <c r="B89" i="9"/>
  <c r="D93" i="9" s="1"/>
  <c r="C89" i="9"/>
  <c r="D94" i="9" s="1"/>
  <c r="B90" i="9"/>
  <c r="C90" i="9"/>
  <c r="A88" i="9"/>
  <c r="A89" i="9"/>
  <c r="A90" i="9"/>
  <c r="A86" i="9"/>
  <c r="G75" i="9"/>
  <c r="H75" i="9"/>
  <c r="G76" i="9"/>
  <c r="H76" i="9"/>
  <c r="G77" i="9"/>
  <c r="H77" i="9"/>
  <c r="F75" i="9"/>
  <c r="F76" i="9"/>
  <c r="F77" i="9"/>
  <c r="F73" i="9"/>
  <c r="B75" i="9"/>
  <c r="C75" i="9"/>
  <c r="B76" i="9"/>
  <c r="C76" i="9"/>
  <c r="B77" i="9"/>
  <c r="C77" i="9"/>
  <c r="A74" i="9"/>
  <c r="A75" i="9"/>
  <c r="A76" i="9"/>
  <c r="A77" i="9"/>
  <c r="A73" i="9"/>
  <c r="G62" i="9"/>
  <c r="H62" i="9"/>
  <c r="G63" i="9"/>
  <c r="H63" i="9"/>
  <c r="G64" i="9"/>
  <c r="H64" i="9"/>
  <c r="F62" i="9"/>
  <c r="F63" i="9"/>
  <c r="F60" i="9"/>
  <c r="B62" i="9"/>
  <c r="C62" i="9"/>
  <c r="B63" i="9"/>
  <c r="C63" i="9"/>
  <c r="B64" i="9"/>
  <c r="C64" i="9"/>
  <c r="A62" i="9"/>
  <c r="A63" i="9"/>
  <c r="A60" i="9"/>
  <c r="G49" i="9"/>
  <c r="G50" i="9"/>
  <c r="H50" i="9"/>
  <c r="G51" i="9"/>
  <c r="H51" i="9"/>
  <c r="F49" i="9"/>
  <c r="F50" i="9"/>
  <c r="F47" i="9"/>
  <c r="B49" i="9"/>
  <c r="B50" i="9"/>
  <c r="D54" i="9" s="1"/>
  <c r="B51" i="9"/>
  <c r="C51" i="9"/>
  <c r="A49" i="9"/>
  <c r="A50" i="9"/>
  <c r="A47" i="9"/>
  <c r="A46" i="9"/>
  <c r="G35" i="9"/>
  <c r="G36" i="9"/>
  <c r="H36" i="9"/>
  <c r="G37" i="9"/>
  <c r="H37" i="9"/>
  <c r="F35" i="9"/>
  <c r="F36" i="9"/>
  <c r="F33" i="9"/>
  <c r="B35" i="9"/>
  <c r="B36" i="9"/>
  <c r="D40" i="9" s="1"/>
  <c r="C36" i="9"/>
  <c r="B37" i="9"/>
  <c r="C37" i="9"/>
  <c r="A35" i="9"/>
  <c r="A36" i="9"/>
  <c r="A33" i="9"/>
  <c r="F23" i="9"/>
  <c r="G23" i="9"/>
  <c r="H23" i="9"/>
  <c r="G24" i="9"/>
  <c r="H24" i="9"/>
  <c r="G22" i="9"/>
  <c r="F22" i="9"/>
  <c r="F20" i="9"/>
  <c r="B22" i="9"/>
  <c r="B23" i="9"/>
  <c r="C23" i="9"/>
  <c r="B24" i="9"/>
  <c r="C24" i="9"/>
  <c r="A22" i="9"/>
  <c r="A23" i="9"/>
  <c r="A20" i="9"/>
  <c r="AA9" i="9"/>
  <c r="AA10" i="9"/>
  <c r="AB10" i="9"/>
  <c r="AA11" i="9"/>
  <c r="AB11" i="9"/>
  <c r="V9" i="9"/>
  <c r="V10" i="9"/>
  <c r="W10" i="9"/>
  <c r="V11" i="9"/>
  <c r="W11" i="9"/>
  <c r="Q9" i="9"/>
  <c r="Q10" i="9"/>
  <c r="R10" i="9"/>
  <c r="Q11" i="9"/>
  <c r="R11" i="9"/>
  <c r="P9" i="9"/>
  <c r="U9" i="9"/>
  <c r="Z9" i="9"/>
  <c r="P10" i="9"/>
  <c r="U10" i="9"/>
  <c r="Z10" i="9"/>
  <c r="Z7" i="9"/>
  <c r="U7" i="9"/>
  <c r="P7" i="9"/>
  <c r="Z6" i="9"/>
  <c r="U6" i="9"/>
  <c r="P6" i="9"/>
  <c r="L9" i="9"/>
  <c r="L10" i="9"/>
  <c r="M10" i="9"/>
  <c r="L11" i="9"/>
  <c r="M11" i="9"/>
  <c r="K7" i="9"/>
  <c r="K9" i="9"/>
  <c r="K10" i="9"/>
  <c r="K6" i="9"/>
  <c r="G9" i="9"/>
  <c r="G10" i="9"/>
  <c r="H10" i="9"/>
  <c r="G11" i="9"/>
  <c r="H11" i="9"/>
  <c r="F9" i="9"/>
  <c r="F10" i="9"/>
  <c r="F6" i="9"/>
  <c r="F7" i="9"/>
  <c r="A10" i="9"/>
  <c r="B10" i="9"/>
  <c r="C10" i="9"/>
  <c r="B11" i="9"/>
  <c r="C11" i="9"/>
  <c r="B9" i="9"/>
  <c r="A9" i="9"/>
  <c r="A7" i="9"/>
  <c r="D135" i="9" l="1"/>
  <c r="I69" i="9"/>
  <c r="D80" i="9"/>
  <c r="D41" i="9"/>
  <c r="D146" i="9"/>
  <c r="D160" i="9"/>
  <c r="I185" i="9"/>
  <c r="I14" i="9"/>
  <c r="N14" i="9"/>
  <c r="I29" i="9"/>
  <c r="I43" i="9"/>
  <c r="I54" i="9"/>
  <c r="D121" i="9"/>
  <c r="D27" i="9"/>
  <c r="I41" i="9"/>
  <c r="D70" i="9"/>
  <c r="D81" i="9"/>
  <c r="I186" i="9"/>
  <c r="I81" i="9"/>
  <c r="I172" i="9"/>
  <c r="D184" i="9"/>
  <c r="I56" i="9"/>
  <c r="D42" i="9"/>
  <c r="D44" i="9" s="1"/>
  <c r="B43" i="9" s="1"/>
  <c r="I57" i="9"/>
  <c r="D68" i="9"/>
  <c r="I70" i="9"/>
  <c r="I83" i="9"/>
  <c r="D109" i="9"/>
  <c r="D132" i="9"/>
  <c r="D134" i="9"/>
  <c r="D136" i="9" s="1"/>
  <c r="B135" i="9" s="1"/>
  <c r="D185" i="9"/>
  <c r="I27" i="9"/>
  <c r="D69" i="9"/>
  <c r="I107" i="9"/>
  <c r="I159" i="9"/>
  <c r="D172" i="9"/>
  <c r="I173" i="9"/>
  <c r="D28" i="9"/>
  <c r="I28" i="9"/>
  <c r="D43" i="9"/>
  <c r="I68" i="9"/>
  <c r="I82" i="9"/>
  <c r="D120" i="9"/>
  <c r="I146" i="9"/>
  <c r="D159" i="9"/>
  <c r="I158" i="9"/>
  <c r="D173" i="9"/>
  <c r="D187" i="9"/>
  <c r="I30" i="9"/>
  <c r="I93" i="9"/>
  <c r="D122" i="9"/>
  <c r="I145" i="9"/>
  <c r="D158" i="9"/>
  <c r="I42" i="9"/>
  <c r="D96" i="9"/>
  <c r="D145" i="9"/>
  <c r="I187" i="9"/>
  <c r="D174" i="9"/>
  <c r="D30" i="9"/>
  <c r="I67" i="9"/>
  <c r="D83" i="9"/>
  <c r="I80" i="9"/>
  <c r="I95" i="9"/>
  <c r="I97" i="9" s="1"/>
  <c r="G96" i="9" s="1"/>
  <c r="D119" i="9"/>
  <c r="D123" i="9" s="1"/>
  <c r="B122" i="9" s="1"/>
  <c r="I119" i="9"/>
  <c r="I133" i="9"/>
  <c r="I160" i="9"/>
  <c r="I174" i="9"/>
  <c r="I184" i="9"/>
  <c r="D82" i="9"/>
  <c r="D84" i="9" s="1"/>
  <c r="B83" i="9" s="1"/>
  <c r="I96" i="9"/>
  <c r="I134" i="9"/>
  <c r="D147" i="9"/>
  <c r="D161" i="9"/>
  <c r="D171" i="9"/>
  <c r="I147" i="9"/>
  <c r="I161" i="9"/>
  <c r="I171" i="9"/>
  <c r="I15" i="9"/>
  <c r="N15" i="9"/>
  <c r="AC15" i="9"/>
  <c r="I40" i="9"/>
  <c r="I55" i="9"/>
  <c r="D148" i="9"/>
  <c r="D186" i="9"/>
  <c r="AC14" i="9"/>
  <c r="D67" i="9"/>
  <c r="D95" i="9"/>
  <c r="D97" i="9" s="1"/>
  <c r="B96" i="9" s="1"/>
  <c r="D108" i="9"/>
  <c r="I148" i="9"/>
  <c r="D106" i="9"/>
  <c r="X16" i="9"/>
  <c r="I120" i="9"/>
  <c r="I121" i="9"/>
  <c r="I122" i="9"/>
  <c r="I84" i="9"/>
  <c r="G83" i="9" s="1"/>
  <c r="S17" i="9"/>
  <c r="S15" i="9"/>
  <c r="I16" i="9"/>
  <c r="N17" i="9"/>
  <c r="X15" i="9"/>
  <c r="D29" i="9"/>
  <c r="D31" i="9" s="1"/>
  <c r="B30" i="9" s="1"/>
  <c r="X17" i="9"/>
  <c r="AC17" i="9"/>
  <c r="I17" i="9"/>
  <c r="X14" i="9"/>
  <c r="N16" i="9"/>
  <c r="S14" i="9"/>
  <c r="S16" i="9"/>
  <c r="AC16" i="9"/>
  <c r="D17" i="9"/>
  <c r="D15" i="9"/>
  <c r="D16" i="9"/>
  <c r="D14" i="9"/>
  <c r="AC85" i="1"/>
  <c r="AC84" i="1"/>
  <c r="Y84" i="1"/>
  <c r="Y81" i="1"/>
  <c r="X81" i="1"/>
  <c r="Z80" i="1"/>
  <c r="W80" i="1"/>
  <c r="Z79" i="1"/>
  <c r="Y85" i="1" s="1"/>
  <c r="G62" i="8"/>
  <c r="A62" i="8"/>
  <c r="L250" i="1"/>
  <c r="A250" i="1"/>
  <c r="L249" i="1"/>
  <c r="A249" i="1"/>
  <c r="L248" i="1"/>
  <c r="A248" i="1"/>
  <c r="L247" i="1"/>
  <c r="A247" i="1"/>
  <c r="N243" i="1"/>
  <c r="H182" i="9" s="1"/>
  <c r="M243" i="1"/>
  <c r="G182" i="9" s="1"/>
  <c r="C243" i="1"/>
  <c r="C182" i="9" s="1"/>
  <c r="B243" i="1"/>
  <c r="B182" i="9" s="1"/>
  <c r="Q242" i="1"/>
  <c r="O242" i="1"/>
  <c r="I181" i="9" s="1"/>
  <c r="F242" i="1"/>
  <c r="D242" i="1"/>
  <c r="D181" i="9" s="1"/>
  <c r="Q241" i="1"/>
  <c r="O241" i="1"/>
  <c r="I180" i="9" s="1"/>
  <c r="F241" i="1"/>
  <c r="D241" i="1"/>
  <c r="D180" i="9" s="1"/>
  <c r="S240" i="1"/>
  <c r="R240" i="1"/>
  <c r="H240" i="1"/>
  <c r="G240" i="1"/>
  <c r="G57" i="8"/>
  <c r="A57" i="8"/>
  <c r="D175" i="9" l="1"/>
  <c r="B174" i="9" s="1"/>
  <c r="I149" i="9"/>
  <c r="G148" i="9" s="1"/>
  <c r="AC18" i="9"/>
  <c r="AA17" i="9" s="1"/>
  <c r="D110" i="9"/>
  <c r="B109" i="9" s="1"/>
  <c r="I58" i="9"/>
  <c r="G57" i="9" s="1"/>
  <c r="I44" i="9"/>
  <c r="G43" i="9" s="1"/>
  <c r="D188" i="9"/>
  <c r="B187" i="9" s="1"/>
  <c r="I188" i="9"/>
  <c r="G187" i="9" s="1"/>
  <c r="I18" i="9"/>
  <c r="G17" i="9" s="1"/>
  <c r="D71" i="9"/>
  <c r="B70" i="9" s="1"/>
  <c r="D162" i="9"/>
  <c r="B161" i="9" s="1"/>
  <c r="I175" i="9"/>
  <c r="G174" i="9" s="1"/>
  <c r="N18" i="9"/>
  <c r="L17" i="9" s="1"/>
  <c r="I162" i="9"/>
  <c r="G161" i="9" s="1"/>
  <c r="I71" i="9"/>
  <c r="G70" i="9" s="1"/>
  <c r="I136" i="9"/>
  <c r="G135" i="9" s="1"/>
  <c r="I31" i="9"/>
  <c r="G30" i="9" s="1"/>
  <c r="D149" i="9"/>
  <c r="B148" i="9" s="1"/>
  <c r="I123" i="9"/>
  <c r="G122" i="9" s="1"/>
  <c r="S18" i="9"/>
  <c r="Q17" i="9" s="1"/>
  <c r="X18" i="9"/>
  <c r="V17" i="9" s="1"/>
  <c r="D18" i="9"/>
  <c r="B17" i="9" s="1"/>
  <c r="Y86" i="1"/>
  <c r="Z81" i="1"/>
  <c r="D243" i="1"/>
  <c r="D182" i="9" s="1"/>
  <c r="O243" i="1"/>
  <c r="I182" i="9" s="1"/>
  <c r="L232" i="1"/>
  <c r="A232" i="1"/>
  <c r="L231" i="1"/>
  <c r="A231" i="1"/>
  <c r="L230" i="1"/>
  <c r="A230" i="1"/>
  <c r="L229" i="1"/>
  <c r="A229" i="1"/>
  <c r="N225" i="1"/>
  <c r="H169" i="9" s="1"/>
  <c r="M225" i="1"/>
  <c r="G169" i="9" s="1"/>
  <c r="C225" i="1"/>
  <c r="C169" i="9" s="1"/>
  <c r="B225" i="1"/>
  <c r="B169" i="9" s="1"/>
  <c r="Q224" i="1"/>
  <c r="O224" i="1"/>
  <c r="I168" i="9" s="1"/>
  <c r="F224" i="1"/>
  <c r="D224" i="1"/>
  <c r="D168" i="9" s="1"/>
  <c r="Q223" i="1"/>
  <c r="O223" i="1"/>
  <c r="I167" i="9" s="1"/>
  <c r="F223" i="1"/>
  <c r="D223" i="1"/>
  <c r="D167" i="9" s="1"/>
  <c r="S222" i="1"/>
  <c r="R222" i="1"/>
  <c r="H222" i="1"/>
  <c r="G222" i="1"/>
  <c r="D205" i="1"/>
  <c r="D154" i="9" s="1"/>
  <c r="A214" i="1"/>
  <c r="G52" i="8"/>
  <c r="A52" i="8"/>
  <c r="G47" i="8"/>
  <c r="A47" i="8"/>
  <c r="L214" i="1"/>
  <c r="L213" i="1"/>
  <c r="L212" i="1"/>
  <c r="A212" i="1"/>
  <c r="L211" i="1"/>
  <c r="A211" i="1"/>
  <c r="N207" i="1"/>
  <c r="H156" i="9" s="1"/>
  <c r="M207" i="1"/>
  <c r="G156" i="9" s="1"/>
  <c r="B207" i="1"/>
  <c r="B156" i="9" s="1"/>
  <c r="Q206" i="1"/>
  <c r="O206" i="1"/>
  <c r="I155" i="9" s="1"/>
  <c r="F206" i="1"/>
  <c r="D206" i="1"/>
  <c r="D155" i="9" s="1"/>
  <c r="Q205" i="1"/>
  <c r="O205" i="1"/>
  <c r="I154" i="9" s="1"/>
  <c r="F205" i="1"/>
  <c r="S204" i="1"/>
  <c r="R204" i="1"/>
  <c r="H204" i="1"/>
  <c r="G204" i="1"/>
  <c r="L196" i="1"/>
  <c r="A196" i="1"/>
  <c r="L195" i="1"/>
  <c r="A195" i="1"/>
  <c r="L194" i="1"/>
  <c r="A194" i="1"/>
  <c r="L193" i="1"/>
  <c r="A193" i="1"/>
  <c r="N189" i="1"/>
  <c r="H143" i="9" s="1"/>
  <c r="M189" i="1"/>
  <c r="G143" i="9" s="1"/>
  <c r="C189" i="1"/>
  <c r="C143" i="9" s="1"/>
  <c r="B189" i="1"/>
  <c r="B143" i="9" s="1"/>
  <c r="Q188" i="1"/>
  <c r="O188" i="1"/>
  <c r="I142" i="9" s="1"/>
  <c r="F188" i="1"/>
  <c r="D188" i="1"/>
  <c r="D142" i="9" s="1"/>
  <c r="Q187" i="1"/>
  <c r="O187" i="1"/>
  <c r="I141" i="9" s="1"/>
  <c r="F187" i="1"/>
  <c r="D187" i="1"/>
  <c r="D141" i="9" s="1"/>
  <c r="S186" i="1"/>
  <c r="R186" i="1"/>
  <c r="H186" i="1"/>
  <c r="G186" i="1"/>
  <c r="G42" i="8"/>
  <c r="A42" i="8"/>
  <c r="G37" i="8"/>
  <c r="A37" i="8"/>
  <c r="L178" i="1"/>
  <c r="A178" i="1"/>
  <c r="L177" i="1"/>
  <c r="A177" i="1"/>
  <c r="L176" i="1"/>
  <c r="A176" i="1"/>
  <c r="L175" i="1"/>
  <c r="A175" i="1"/>
  <c r="N171" i="1"/>
  <c r="H130" i="9" s="1"/>
  <c r="M171" i="1"/>
  <c r="G130" i="9" s="1"/>
  <c r="C171" i="1"/>
  <c r="C130" i="9" s="1"/>
  <c r="B171" i="1"/>
  <c r="B130" i="9" s="1"/>
  <c r="Q170" i="1"/>
  <c r="O170" i="1"/>
  <c r="I129" i="9" s="1"/>
  <c r="F170" i="1"/>
  <c r="D170" i="1"/>
  <c r="D129" i="9" s="1"/>
  <c r="Q169" i="1"/>
  <c r="O169" i="1"/>
  <c r="I128" i="9" s="1"/>
  <c r="F169" i="1"/>
  <c r="D169" i="1"/>
  <c r="D128" i="9" s="1"/>
  <c r="S168" i="1"/>
  <c r="R168" i="1"/>
  <c r="H168" i="1"/>
  <c r="G168" i="1"/>
  <c r="Y87" i="1" l="1"/>
  <c r="AC86" i="1"/>
  <c r="AC88" i="1" s="1"/>
  <c r="S242" i="1"/>
  <c r="M250" i="1" s="1"/>
  <c r="N250" i="1" s="1"/>
  <c r="O250" i="1" s="1"/>
  <c r="P250" i="1" s="1"/>
  <c r="H64" i="8"/>
  <c r="S241" i="1"/>
  <c r="S243" i="1" s="1"/>
  <c r="G241" i="1"/>
  <c r="B247" i="1" s="1"/>
  <c r="C247" i="1" s="1"/>
  <c r="D247" i="1" s="1"/>
  <c r="E247" i="1" s="1"/>
  <c r="B64" i="8"/>
  <c r="Y88" i="1"/>
  <c r="H242" i="1"/>
  <c r="B250" i="1" s="1"/>
  <c r="C250" i="1" s="1"/>
  <c r="D250" i="1" s="1"/>
  <c r="E250" i="1" s="1"/>
  <c r="G242" i="1"/>
  <c r="H241" i="1"/>
  <c r="R241" i="1"/>
  <c r="R242" i="1"/>
  <c r="D225" i="1"/>
  <c r="D169" i="9" s="1"/>
  <c r="O225" i="1"/>
  <c r="I169" i="9" s="1"/>
  <c r="A213" i="1"/>
  <c r="C207" i="1"/>
  <c r="O189" i="1"/>
  <c r="I143" i="9" s="1"/>
  <c r="D189" i="1"/>
  <c r="D143" i="9" s="1"/>
  <c r="O207" i="1"/>
  <c r="I156" i="9" s="1"/>
  <c r="O171" i="1"/>
  <c r="I130" i="9" s="1"/>
  <c r="D171" i="1"/>
  <c r="D130" i="9" s="1"/>
  <c r="D207" i="1" l="1"/>
  <c r="D156" i="9" s="1"/>
  <c r="C156" i="9"/>
  <c r="M249" i="1"/>
  <c r="N249" i="1" s="1"/>
  <c r="O249" i="1" s="1"/>
  <c r="P249" i="1" s="1"/>
  <c r="G243" i="1"/>
  <c r="G170" i="1"/>
  <c r="B176" i="1" s="1"/>
  <c r="C176" i="1" s="1"/>
  <c r="D176" i="1" s="1"/>
  <c r="E176" i="1" s="1"/>
  <c r="B44" i="8"/>
  <c r="G223" i="1"/>
  <c r="B229" i="1" s="1"/>
  <c r="C229" i="1" s="1"/>
  <c r="D229" i="1" s="1"/>
  <c r="E229" i="1" s="1"/>
  <c r="B59" i="8"/>
  <c r="S169" i="1"/>
  <c r="M177" i="1" s="1"/>
  <c r="N177" i="1" s="1"/>
  <c r="O177" i="1" s="1"/>
  <c r="P177" i="1" s="1"/>
  <c r="H44" i="8"/>
  <c r="S223" i="1"/>
  <c r="M231" i="1" s="1"/>
  <c r="N231" i="1" s="1"/>
  <c r="O231" i="1" s="1"/>
  <c r="P231" i="1" s="1"/>
  <c r="H59" i="8"/>
  <c r="H243" i="1"/>
  <c r="B248" i="1"/>
  <c r="C248" i="1" s="1"/>
  <c r="D248" i="1" s="1"/>
  <c r="E248" i="1" s="1"/>
  <c r="I241" i="1"/>
  <c r="B249" i="1"/>
  <c r="C249" i="1" s="1"/>
  <c r="D249" i="1" s="1"/>
  <c r="E249" i="1" s="1"/>
  <c r="I242" i="1"/>
  <c r="T241" i="1"/>
  <c r="R243" i="1"/>
  <c r="T243" i="1" s="1"/>
  <c r="M247" i="1"/>
  <c r="N247" i="1" s="1"/>
  <c r="O247" i="1" s="1"/>
  <c r="P247" i="1" s="1"/>
  <c r="T242" i="1"/>
  <c r="M248" i="1"/>
  <c r="N248" i="1" s="1"/>
  <c r="O248" i="1" s="1"/>
  <c r="P248" i="1" s="1"/>
  <c r="H224" i="1"/>
  <c r="B232" i="1" s="1"/>
  <c r="C232" i="1" s="1"/>
  <c r="D232" i="1" s="1"/>
  <c r="E232" i="1" s="1"/>
  <c r="G224" i="1"/>
  <c r="H223" i="1"/>
  <c r="B231" i="1" s="1"/>
  <c r="C231" i="1" s="1"/>
  <c r="D231" i="1" s="1"/>
  <c r="E231" i="1" s="1"/>
  <c r="S224" i="1"/>
  <c r="M232" i="1" s="1"/>
  <c r="N232" i="1" s="1"/>
  <c r="O232" i="1" s="1"/>
  <c r="P232" i="1" s="1"/>
  <c r="R223" i="1"/>
  <c r="R224" i="1"/>
  <c r="S206" i="1"/>
  <c r="M214" i="1" s="1"/>
  <c r="N214" i="1" s="1"/>
  <c r="O214" i="1" s="1"/>
  <c r="P214" i="1" s="1"/>
  <c r="H54" i="8"/>
  <c r="H187" i="1"/>
  <c r="B195" i="1" s="1"/>
  <c r="C195" i="1" s="1"/>
  <c r="D195" i="1" s="1"/>
  <c r="E195" i="1" s="1"/>
  <c r="B49" i="8"/>
  <c r="S187" i="1"/>
  <c r="M195" i="1" s="1"/>
  <c r="N195" i="1" s="1"/>
  <c r="O195" i="1" s="1"/>
  <c r="P195" i="1" s="1"/>
  <c r="H49" i="8"/>
  <c r="R205" i="1"/>
  <c r="S205" i="1"/>
  <c r="R206" i="1"/>
  <c r="R188" i="1"/>
  <c r="S188" i="1"/>
  <c r="M196" i="1" s="1"/>
  <c r="N196" i="1" s="1"/>
  <c r="O196" i="1" s="1"/>
  <c r="P196" i="1" s="1"/>
  <c r="R187" i="1"/>
  <c r="H188" i="1"/>
  <c r="B196" i="1" s="1"/>
  <c r="C196" i="1" s="1"/>
  <c r="D196" i="1" s="1"/>
  <c r="E196" i="1" s="1"/>
  <c r="G187" i="1"/>
  <c r="B193" i="1" s="1"/>
  <c r="C193" i="1" s="1"/>
  <c r="D193" i="1" s="1"/>
  <c r="E193" i="1" s="1"/>
  <c r="G188" i="1"/>
  <c r="B194" i="1" s="1"/>
  <c r="C194" i="1" s="1"/>
  <c r="D194" i="1" s="1"/>
  <c r="E194" i="1" s="1"/>
  <c r="R169" i="1"/>
  <c r="H170" i="1"/>
  <c r="B178" i="1" s="1"/>
  <c r="C178" i="1" s="1"/>
  <c r="D178" i="1" s="1"/>
  <c r="E178" i="1" s="1"/>
  <c r="G169" i="1"/>
  <c r="S170" i="1"/>
  <c r="M178" i="1" s="1"/>
  <c r="N178" i="1" s="1"/>
  <c r="O178" i="1" s="1"/>
  <c r="P178" i="1" s="1"/>
  <c r="R170" i="1"/>
  <c r="H169" i="1"/>
  <c r="H205" i="1" l="1"/>
  <c r="B213" i="1" s="1"/>
  <c r="C213" i="1" s="1"/>
  <c r="D213" i="1" s="1"/>
  <c r="E213" i="1" s="1"/>
  <c r="B54" i="8"/>
  <c r="G205" i="1"/>
  <c r="B211" i="1" s="1"/>
  <c r="C211" i="1" s="1"/>
  <c r="D211" i="1" s="1"/>
  <c r="E211" i="1" s="1"/>
  <c r="E216" i="1" s="1"/>
  <c r="G206" i="1"/>
  <c r="B212" i="1" s="1"/>
  <c r="C212" i="1" s="1"/>
  <c r="D212" i="1" s="1"/>
  <c r="E212" i="1" s="1"/>
  <c r="H206" i="1"/>
  <c r="B214" i="1" s="1"/>
  <c r="C214" i="1" s="1"/>
  <c r="D214" i="1" s="1"/>
  <c r="E214" i="1" s="1"/>
  <c r="I243" i="1"/>
  <c r="E252" i="1"/>
  <c r="P252" i="1"/>
  <c r="I223" i="1"/>
  <c r="I224" i="1"/>
  <c r="H225" i="1"/>
  <c r="G225" i="1"/>
  <c r="B230" i="1"/>
  <c r="C230" i="1" s="1"/>
  <c r="D230" i="1" s="1"/>
  <c r="E230" i="1" s="1"/>
  <c r="E234" i="1" s="1"/>
  <c r="M230" i="1"/>
  <c r="N230" i="1" s="1"/>
  <c r="O230" i="1" s="1"/>
  <c r="P230" i="1" s="1"/>
  <c r="T224" i="1"/>
  <c r="M229" i="1"/>
  <c r="N229" i="1" s="1"/>
  <c r="O229" i="1" s="1"/>
  <c r="P229" i="1" s="1"/>
  <c r="R225" i="1"/>
  <c r="T223" i="1"/>
  <c r="S225" i="1"/>
  <c r="G207" i="1"/>
  <c r="T206" i="1"/>
  <c r="M212" i="1"/>
  <c r="N212" i="1" s="1"/>
  <c r="O212" i="1" s="1"/>
  <c r="P212" i="1" s="1"/>
  <c r="S207" i="1"/>
  <c r="R207" i="1"/>
  <c r="H189" i="1"/>
  <c r="I188" i="1"/>
  <c r="T188" i="1"/>
  <c r="R189" i="1"/>
  <c r="M194" i="1"/>
  <c r="N194" i="1" s="1"/>
  <c r="O194" i="1" s="1"/>
  <c r="P194" i="1" s="1"/>
  <c r="S189" i="1"/>
  <c r="T187" i="1"/>
  <c r="I205" i="1"/>
  <c r="M213" i="1"/>
  <c r="N213" i="1" s="1"/>
  <c r="O213" i="1" s="1"/>
  <c r="P213" i="1" s="1"/>
  <c r="M211" i="1"/>
  <c r="N211" i="1" s="1"/>
  <c r="O211" i="1" s="1"/>
  <c r="P211" i="1" s="1"/>
  <c r="T205" i="1"/>
  <c r="M193" i="1"/>
  <c r="N193" i="1" s="1"/>
  <c r="O193" i="1" s="1"/>
  <c r="P193" i="1" s="1"/>
  <c r="G189" i="1"/>
  <c r="I187" i="1"/>
  <c r="E198" i="1"/>
  <c r="S171" i="1"/>
  <c r="T169" i="1"/>
  <c r="M175" i="1"/>
  <c r="N175" i="1" s="1"/>
  <c r="O175" i="1" s="1"/>
  <c r="P175" i="1" s="1"/>
  <c r="R171" i="1"/>
  <c r="I170" i="1"/>
  <c r="H171" i="1"/>
  <c r="B177" i="1"/>
  <c r="C177" i="1" s="1"/>
  <c r="D177" i="1" s="1"/>
  <c r="E177" i="1" s="1"/>
  <c r="T170" i="1"/>
  <c r="M176" i="1"/>
  <c r="N176" i="1" s="1"/>
  <c r="O176" i="1" s="1"/>
  <c r="P176" i="1" s="1"/>
  <c r="B175" i="1"/>
  <c r="C175" i="1" s="1"/>
  <c r="D175" i="1" s="1"/>
  <c r="E175" i="1" s="1"/>
  <c r="G171" i="1"/>
  <c r="I169" i="1"/>
  <c r="L160" i="1"/>
  <c r="A160" i="1"/>
  <c r="L159" i="1"/>
  <c r="A159" i="1"/>
  <c r="L158" i="1"/>
  <c r="A158" i="1"/>
  <c r="L157" i="1"/>
  <c r="A157" i="1"/>
  <c r="N153" i="1"/>
  <c r="H117" i="9" s="1"/>
  <c r="M153" i="1"/>
  <c r="G117" i="9" s="1"/>
  <c r="C153" i="1"/>
  <c r="C117" i="9" s="1"/>
  <c r="B153" i="1"/>
  <c r="B117" i="9" s="1"/>
  <c r="Q152" i="1"/>
  <c r="O152" i="1"/>
  <c r="I116" i="9" s="1"/>
  <c r="F152" i="1"/>
  <c r="D152" i="1"/>
  <c r="D116" i="9" s="1"/>
  <c r="Q151" i="1"/>
  <c r="O151" i="1"/>
  <c r="I115" i="9" s="1"/>
  <c r="F151" i="1"/>
  <c r="D151" i="1"/>
  <c r="D115" i="9" s="1"/>
  <c r="S150" i="1"/>
  <c r="R150" i="1"/>
  <c r="H150" i="1"/>
  <c r="G150" i="1"/>
  <c r="M133" i="1"/>
  <c r="L142" i="1"/>
  <c r="A142" i="1"/>
  <c r="L141" i="1"/>
  <c r="A141" i="1"/>
  <c r="L140" i="1"/>
  <c r="A140" i="1"/>
  <c r="A139" i="1"/>
  <c r="N135" i="1"/>
  <c r="H104" i="9" s="1"/>
  <c r="C135" i="1"/>
  <c r="C104" i="9" s="1"/>
  <c r="B135" i="1"/>
  <c r="B104" i="9" s="1"/>
  <c r="Q134" i="1"/>
  <c r="O134" i="1"/>
  <c r="I103" i="9" s="1"/>
  <c r="F134" i="1"/>
  <c r="D134" i="1"/>
  <c r="D103" i="9" s="1"/>
  <c r="Q133" i="1"/>
  <c r="F133" i="1"/>
  <c r="D133" i="1"/>
  <c r="D102" i="9" s="1"/>
  <c r="S132" i="1"/>
  <c r="R132" i="1"/>
  <c r="H132" i="1"/>
  <c r="G132" i="1"/>
  <c r="Q8" i="8"/>
  <c r="K8" i="8"/>
  <c r="I206" i="1" l="1"/>
  <c r="H207" i="1"/>
  <c r="L139" i="1"/>
  <c r="G102" i="9"/>
  <c r="O133" i="1"/>
  <c r="I102" i="9" s="1"/>
  <c r="M135" i="1"/>
  <c r="G104" i="9" s="1"/>
  <c r="B236" i="1"/>
  <c r="B58" i="8"/>
  <c r="D58" i="8" s="1"/>
  <c r="D59" i="8" s="1"/>
  <c r="D60" i="8" s="1"/>
  <c r="M254" i="1"/>
  <c r="H63" i="8"/>
  <c r="J63" i="8" s="1"/>
  <c r="J64" i="8" s="1"/>
  <c r="J65" i="8" s="1"/>
  <c r="P198" i="1"/>
  <c r="M200" i="1" s="1"/>
  <c r="B254" i="1"/>
  <c r="B63" i="8"/>
  <c r="D63" i="8" s="1"/>
  <c r="D64" i="8" s="1"/>
  <c r="D65" i="8" s="1"/>
  <c r="I225" i="1"/>
  <c r="T225" i="1"/>
  <c r="P234" i="1"/>
  <c r="I207" i="1"/>
  <c r="B218" i="1"/>
  <c r="B53" i="8"/>
  <c r="D53" i="8" s="1"/>
  <c r="D54" i="8" s="1"/>
  <c r="D55" i="8" s="1"/>
  <c r="T207" i="1"/>
  <c r="P216" i="1"/>
  <c r="H53" i="8" s="1"/>
  <c r="J53" i="8" s="1"/>
  <c r="J54" i="8" s="1"/>
  <c r="J55" i="8" s="1"/>
  <c r="I189" i="1"/>
  <c r="B200" i="1"/>
  <c r="B48" i="8"/>
  <c r="D48" i="8" s="1"/>
  <c r="D49" i="8" s="1"/>
  <c r="D50" i="8" s="1"/>
  <c r="T189" i="1"/>
  <c r="H48" i="8"/>
  <c r="J48" i="8" s="1"/>
  <c r="J49" i="8" s="1"/>
  <c r="J50" i="8" s="1"/>
  <c r="T171" i="1"/>
  <c r="I171" i="1"/>
  <c r="E180" i="1"/>
  <c r="P180" i="1"/>
  <c r="O153" i="1"/>
  <c r="I117" i="9" s="1"/>
  <c r="D153" i="1"/>
  <c r="D117" i="9" s="1"/>
  <c r="D135" i="1"/>
  <c r="O135" i="1"/>
  <c r="I106" i="9" l="1"/>
  <c r="I110" i="9" s="1"/>
  <c r="G109" i="9" s="1"/>
  <c r="I108" i="9"/>
  <c r="I109" i="9"/>
  <c r="H134" i="1"/>
  <c r="B142" i="1" s="1"/>
  <c r="C142" i="1" s="1"/>
  <c r="D142" i="1" s="1"/>
  <c r="E142" i="1" s="1"/>
  <c r="D104" i="9"/>
  <c r="S134" i="1"/>
  <c r="M142" i="1" s="1"/>
  <c r="N142" i="1" s="1"/>
  <c r="O142" i="1" s="1"/>
  <c r="P142" i="1" s="1"/>
  <c r="I104" i="9"/>
  <c r="M182" i="1"/>
  <c r="H43" i="8"/>
  <c r="J43" i="8" s="1"/>
  <c r="J44" i="8" s="1"/>
  <c r="J45" i="8" s="1"/>
  <c r="B182" i="1"/>
  <c r="B43" i="8"/>
  <c r="D43" i="8" s="1"/>
  <c r="D44" i="8" s="1"/>
  <c r="D45" i="8" s="1"/>
  <c r="G152" i="1"/>
  <c r="B158" i="1" s="1"/>
  <c r="C158" i="1" s="1"/>
  <c r="D158" i="1" s="1"/>
  <c r="E158" i="1" s="1"/>
  <c r="B39" i="8"/>
  <c r="R151" i="1"/>
  <c r="M157" i="1" s="1"/>
  <c r="N157" i="1" s="1"/>
  <c r="O157" i="1" s="1"/>
  <c r="P157" i="1" s="1"/>
  <c r="H39" i="8"/>
  <c r="M236" i="1"/>
  <c r="H58" i="8"/>
  <c r="J58" i="8" s="1"/>
  <c r="J59" i="8" s="1"/>
  <c r="J60" i="8" s="1"/>
  <c r="M218" i="1"/>
  <c r="G151" i="1"/>
  <c r="S152" i="1"/>
  <c r="M160" i="1" s="1"/>
  <c r="N160" i="1" s="1"/>
  <c r="O160" i="1" s="1"/>
  <c r="P160" i="1" s="1"/>
  <c r="S151" i="1"/>
  <c r="M159" i="1" s="1"/>
  <c r="N159" i="1" s="1"/>
  <c r="O159" i="1" s="1"/>
  <c r="P159" i="1" s="1"/>
  <c r="R152" i="1"/>
  <c r="M158" i="1" s="1"/>
  <c r="N158" i="1" s="1"/>
  <c r="O158" i="1" s="1"/>
  <c r="P158" i="1" s="1"/>
  <c r="H151" i="1"/>
  <c r="H152" i="1"/>
  <c r="B160" i="1" s="1"/>
  <c r="C160" i="1" s="1"/>
  <c r="D160" i="1" s="1"/>
  <c r="E160" i="1" s="1"/>
  <c r="H133" i="1"/>
  <c r="H135" i="1" s="1"/>
  <c r="G133" i="1"/>
  <c r="G134" i="1"/>
  <c r="B140" i="1" s="1"/>
  <c r="C140" i="1" s="1"/>
  <c r="D140" i="1" s="1"/>
  <c r="E140" i="1" s="1"/>
  <c r="R134" i="1"/>
  <c r="M140" i="1" s="1"/>
  <c r="N140" i="1" s="1"/>
  <c r="O140" i="1" s="1"/>
  <c r="P140" i="1" s="1"/>
  <c r="S133" i="1"/>
  <c r="M141" i="1" s="1"/>
  <c r="N141" i="1" s="1"/>
  <c r="O141" i="1" s="1"/>
  <c r="P141" i="1" s="1"/>
  <c r="R133" i="1"/>
  <c r="T133" i="1" s="1"/>
  <c r="L124" i="1"/>
  <c r="A124" i="1"/>
  <c r="L123" i="1"/>
  <c r="A123" i="1"/>
  <c r="L122" i="1"/>
  <c r="A122" i="1"/>
  <c r="L121" i="1"/>
  <c r="A121" i="1"/>
  <c r="N117" i="1"/>
  <c r="H91" i="9" s="1"/>
  <c r="M117" i="1"/>
  <c r="G91" i="9" s="1"/>
  <c r="C117" i="1"/>
  <c r="C91" i="9" s="1"/>
  <c r="B117" i="1"/>
  <c r="B91" i="9" s="1"/>
  <c r="Q116" i="1"/>
  <c r="O116" i="1"/>
  <c r="I90" i="9" s="1"/>
  <c r="F116" i="1"/>
  <c r="D116" i="1"/>
  <c r="D90" i="9" s="1"/>
  <c r="Q115" i="1"/>
  <c r="O115" i="1"/>
  <c r="I89" i="9" s="1"/>
  <c r="F115" i="1"/>
  <c r="D115" i="1"/>
  <c r="D89" i="9" s="1"/>
  <c r="S114" i="1"/>
  <c r="R114" i="1"/>
  <c r="H114" i="1"/>
  <c r="G114" i="1"/>
  <c r="I134" i="1" l="1"/>
  <c r="S135" i="1"/>
  <c r="G153" i="1"/>
  <c r="M139" i="1"/>
  <c r="N139" i="1" s="1"/>
  <c r="O139" i="1" s="1"/>
  <c r="P139" i="1" s="1"/>
  <c r="P144" i="1" s="1"/>
  <c r="M146" i="1" s="1"/>
  <c r="I151" i="1"/>
  <c r="B157" i="1"/>
  <c r="C157" i="1" s="1"/>
  <c r="D157" i="1" s="1"/>
  <c r="E157" i="1" s="1"/>
  <c r="I152" i="1"/>
  <c r="T151" i="1"/>
  <c r="T152" i="1"/>
  <c r="R153" i="1"/>
  <c r="S153" i="1"/>
  <c r="B159" i="1"/>
  <c r="C159" i="1" s="1"/>
  <c r="D159" i="1" s="1"/>
  <c r="E159" i="1" s="1"/>
  <c r="H153" i="1"/>
  <c r="P162" i="1"/>
  <c r="I133" i="1"/>
  <c r="B139" i="1"/>
  <c r="C139" i="1" s="1"/>
  <c r="D139" i="1" s="1"/>
  <c r="E139" i="1" s="1"/>
  <c r="E144" i="1" s="1"/>
  <c r="B146" i="1" s="1"/>
  <c r="G135" i="1"/>
  <c r="I135" i="1" s="1"/>
  <c r="B141" i="1"/>
  <c r="C141" i="1" s="1"/>
  <c r="D141" i="1" s="1"/>
  <c r="E141" i="1" s="1"/>
  <c r="R135" i="1"/>
  <c r="T134" i="1"/>
  <c r="D117" i="1"/>
  <c r="D91" i="9" s="1"/>
  <c r="O117" i="1"/>
  <c r="I91" i="9" s="1"/>
  <c r="S96" i="1"/>
  <c r="H96" i="1"/>
  <c r="L106" i="1"/>
  <c r="A106" i="1"/>
  <c r="A105" i="1"/>
  <c r="L104" i="1"/>
  <c r="A104" i="1"/>
  <c r="A103" i="1"/>
  <c r="N99" i="1"/>
  <c r="H78" i="9" s="1"/>
  <c r="C99" i="1"/>
  <c r="C78" i="9" s="1"/>
  <c r="B99" i="1"/>
  <c r="B78" i="9" s="1"/>
  <c r="O98" i="1"/>
  <c r="I77" i="9" s="1"/>
  <c r="Q98" i="1"/>
  <c r="D98" i="1"/>
  <c r="D77" i="9" s="1"/>
  <c r="F98" i="1"/>
  <c r="Q97" i="1"/>
  <c r="L105" i="1"/>
  <c r="M99" i="1"/>
  <c r="G78" i="9" s="1"/>
  <c r="F97" i="1"/>
  <c r="D97" i="1"/>
  <c r="D76" i="9" s="1"/>
  <c r="R96" i="1"/>
  <c r="G96" i="1"/>
  <c r="I153" i="1" l="1"/>
  <c r="T135" i="1"/>
  <c r="M164" i="1"/>
  <c r="H38" i="8"/>
  <c r="J38" i="8" s="1"/>
  <c r="J39" i="8" s="1"/>
  <c r="J40" i="8" s="1"/>
  <c r="E162" i="1"/>
  <c r="T153" i="1"/>
  <c r="G116" i="1"/>
  <c r="B122" i="1" s="1"/>
  <c r="C122" i="1" s="1"/>
  <c r="D122" i="1" s="1"/>
  <c r="E122" i="1" s="1"/>
  <c r="H116" i="1"/>
  <c r="B124" i="1" s="1"/>
  <c r="C124" i="1" s="1"/>
  <c r="D124" i="1" s="1"/>
  <c r="E124" i="1" s="1"/>
  <c r="G115" i="1"/>
  <c r="B121" i="1" s="1"/>
  <c r="C121" i="1" s="1"/>
  <c r="D121" i="1" s="1"/>
  <c r="E121" i="1" s="1"/>
  <c r="H115" i="1"/>
  <c r="B123" i="1" s="1"/>
  <c r="C123" i="1" s="1"/>
  <c r="D123" i="1" s="1"/>
  <c r="E123" i="1" s="1"/>
  <c r="S115" i="1"/>
  <c r="R115" i="1"/>
  <c r="S116" i="1"/>
  <c r="M124" i="1" s="1"/>
  <c r="N124" i="1" s="1"/>
  <c r="O124" i="1" s="1"/>
  <c r="P124" i="1" s="1"/>
  <c r="R116" i="1"/>
  <c r="D99" i="1"/>
  <c r="L103" i="1"/>
  <c r="O97" i="1"/>
  <c r="I76" i="9" s="1"/>
  <c r="A88" i="1"/>
  <c r="A87" i="1"/>
  <c r="A86" i="1"/>
  <c r="A85" i="1"/>
  <c r="L86" i="1"/>
  <c r="L88" i="1"/>
  <c r="L80" i="1"/>
  <c r="A80" i="1"/>
  <c r="Q79" i="1"/>
  <c r="F79" i="1"/>
  <c r="R78" i="1"/>
  <c r="S78" i="1"/>
  <c r="G78" i="1"/>
  <c r="H78" i="1"/>
  <c r="G97" i="1" l="1"/>
  <c r="D78" i="9"/>
  <c r="Q80" i="1"/>
  <c r="F64" i="9"/>
  <c r="F80" i="1"/>
  <c r="A64" i="9"/>
  <c r="B164" i="1"/>
  <c r="B38" i="8"/>
  <c r="D38" i="8" s="1"/>
  <c r="D39" i="8" s="1"/>
  <c r="D40" i="8" s="1"/>
  <c r="G117" i="1"/>
  <c r="I116" i="1"/>
  <c r="I115" i="1"/>
  <c r="H117" i="1"/>
  <c r="E126" i="1"/>
  <c r="M122" i="1"/>
  <c r="N122" i="1" s="1"/>
  <c r="O122" i="1" s="1"/>
  <c r="P122" i="1" s="1"/>
  <c r="T116" i="1"/>
  <c r="T115" i="1"/>
  <c r="R117" i="1"/>
  <c r="M121" i="1"/>
  <c r="N121" i="1" s="1"/>
  <c r="O121" i="1" s="1"/>
  <c r="P121" i="1" s="1"/>
  <c r="S117" i="1"/>
  <c r="M123" i="1"/>
  <c r="N123" i="1" s="1"/>
  <c r="O123" i="1" s="1"/>
  <c r="P123" i="1" s="1"/>
  <c r="H98" i="1"/>
  <c r="B106" i="1" s="1"/>
  <c r="C106" i="1" s="1"/>
  <c r="D106" i="1" s="1"/>
  <c r="E106" i="1" s="1"/>
  <c r="G98" i="1"/>
  <c r="I98" i="1" s="1"/>
  <c r="H97" i="1"/>
  <c r="H99" i="1" s="1"/>
  <c r="G99" i="1"/>
  <c r="B103" i="1"/>
  <c r="C103" i="1" s="1"/>
  <c r="D103" i="1" s="1"/>
  <c r="E103" i="1" s="1"/>
  <c r="I97" i="1"/>
  <c r="O99" i="1"/>
  <c r="I78" i="9" s="1"/>
  <c r="D80" i="1"/>
  <c r="D64" i="9" s="1"/>
  <c r="B81" i="1"/>
  <c r="B65" i="9" s="1"/>
  <c r="M81" i="1"/>
  <c r="G65" i="9" s="1"/>
  <c r="N81" i="1"/>
  <c r="H65" i="9" s="1"/>
  <c r="C81" i="1"/>
  <c r="C65" i="9" s="1"/>
  <c r="D79" i="1"/>
  <c r="D63" i="9" s="1"/>
  <c r="L85" i="1"/>
  <c r="O80" i="1"/>
  <c r="I64" i="9" s="1"/>
  <c r="L87" i="1"/>
  <c r="O79" i="1"/>
  <c r="I63" i="9" s="1"/>
  <c r="BD14" i="1"/>
  <c r="BG5" i="1"/>
  <c r="AC10" i="9" s="1"/>
  <c r="BD12" i="1"/>
  <c r="BD11" i="1"/>
  <c r="BE7" i="1"/>
  <c r="AA12" i="9" s="1"/>
  <c r="BD6" i="1"/>
  <c r="BI5" i="1"/>
  <c r="BJ4" i="1"/>
  <c r="BF4" i="1"/>
  <c r="AV6" i="1"/>
  <c r="X11" i="9" s="1"/>
  <c r="AS13" i="1"/>
  <c r="AS12" i="1"/>
  <c r="AS11" i="1"/>
  <c r="AT7" i="1"/>
  <c r="V12" i="9" s="1"/>
  <c r="AS6" i="1"/>
  <c r="AX5" i="1"/>
  <c r="AY4" i="1"/>
  <c r="AU4" i="1"/>
  <c r="AK6" i="1"/>
  <c r="S11" i="9" s="1"/>
  <c r="AH13" i="1"/>
  <c r="AH12" i="1"/>
  <c r="AH11" i="1"/>
  <c r="AI7" i="1"/>
  <c r="Q12" i="9" s="1"/>
  <c r="AH6" i="1"/>
  <c r="AM5" i="1"/>
  <c r="AN4" i="1"/>
  <c r="AJ4" i="1"/>
  <c r="W14" i="1"/>
  <c r="X7" i="1"/>
  <c r="L12" i="9" s="1"/>
  <c r="W12" i="1"/>
  <c r="W6" i="1"/>
  <c r="AB5" i="1"/>
  <c r="AC4" i="1"/>
  <c r="Y4" i="1"/>
  <c r="AO4" i="1" l="1"/>
  <c r="R9" i="9"/>
  <c r="AZ4" i="1"/>
  <c r="W9" i="9"/>
  <c r="BK4" i="1"/>
  <c r="AB9" i="9"/>
  <c r="AD4" i="1"/>
  <c r="M9" i="9"/>
  <c r="AB6" i="1"/>
  <c r="K11" i="9"/>
  <c r="AX6" i="1"/>
  <c r="U11" i="9"/>
  <c r="AM6" i="1"/>
  <c r="P11" i="9"/>
  <c r="BI6" i="1"/>
  <c r="Z11" i="9"/>
  <c r="B128" i="1"/>
  <c r="I117" i="1"/>
  <c r="B105" i="1"/>
  <c r="C105" i="1" s="1"/>
  <c r="D105" i="1" s="1"/>
  <c r="E105" i="1" s="1"/>
  <c r="P126" i="1"/>
  <c r="T117" i="1"/>
  <c r="BD13" i="1"/>
  <c r="BF7" i="1"/>
  <c r="AB12" i="9" s="1"/>
  <c r="AU7" i="1"/>
  <c r="W12" i="9" s="1"/>
  <c r="BG6" i="1"/>
  <c r="AC11" i="9" s="1"/>
  <c r="AV5" i="1"/>
  <c r="X10" i="9" s="1"/>
  <c r="B104" i="1"/>
  <c r="C104" i="1" s="1"/>
  <c r="D104" i="1" s="1"/>
  <c r="E104" i="1" s="1"/>
  <c r="I99" i="1"/>
  <c r="R98" i="1"/>
  <c r="S98" i="1"/>
  <c r="M106" i="1" s="1"/>
  <c r="N106" i="1" s="1"/>
  <c r="O106" i="1" s="1"/>
  <c r="P106" i="1" s="1"/>
  <c r="R97" i="1"/>
  <c r="S97" i="1"/>
  <c r="E108" i="1"/>
  <c r="B110" i="1" s="1"/>
  <c r="D81" i="1"/>
  <c r="D65" i="9" s="1"/>
  <c r="O81" i="1"/>
  <c r="I65" i="9" s="1"/>
  <c r="AS14" i="1"/>
  <c r="Y7" i="1"/>
  <c r="M12" i="9" s="1"/>
  <c r="W13" i="1"/>
  <c r="Z5" i="1"/>
  <c r="N10" i="9" s="1"/>
  <c r="AK5" i="1"/>
  <c r="S10" i="9" s="1"/>
  <c r="AJ7" i="1"/>
  <c r="R12" i="9" s="1"/>
  <c r="AH14" i="1"/>
  <c r="W11" i="1"/>
  <c r="Z6" i="1"/>
  <c r="N11" i="9" s="1"/>
  <c r="A70" i="1"/>
  <c r="L68" i="1"/>
  <c r="A68" i="1"/>
  <c r="A67" i="1"/>
  <c r="B63" i="1"/>
  <c r="B52" i="9" s="1"/>
  <c r="L70" i="1"/>
  <c r="L62" i="1"/>
  <c r="D62" i="1"/>
  <c r="D51" i="9" s="1"/>
  <c r="A62" i="1"/>
  <c r="Q61" i="1"/>
  <c r="N63" i="1"/>
  <c r="H52" i="9" s="1"/>
  <c r="M63" i="1"/>
  <c r="G52" i="9" s="1"/>
  <c r="F61" i="1"/>
  <c r="C61" i="1"/>
  <c r="R60" i="1"/>
  <c r="N60" i="1"/>
  <c r="G60" i="1"/>
  <c r="C60" i="1"/>
  <c r="A69" i="1" l="1"/>
  <c r="C50" i="9"/>
  <c r="H60" i="1"/>
  <c r="C49" i="9"/>
  <c r="F62" i="1"/>
  <c r="A51" i="9"/>
  <c r="S60" i="1"/>
  <c r="H49" i="9"/>
  <c r="Q62" i="1"/>
  <c r="F51" i="9"/>
  <c r="BG7" i="1"/>
  <c r="M128" i="1"/>
  <c r="AV7" i="1"/>
  <c r="H79" i="1"/>
  <c r="B87" i="1" s="1"/>
  <c r="C87" i="1" s="1"/>
  <c r="D87" i="1" s="1"/>
  <c r="E87" i="1" s="1"/>
  <c r="S80" i="1"/>
  <c r="M88" i="1" s="1"/>
  <c r="N88" i="1" s="1"/>
  <c r="O88" i="1" s="1"/>
  <c r="P88" i="1" s="1"/>
  <c r="M105" i="1"/>
  <c r="N105" i="1" s="1"/>
  <c r="O105" i="1" s="1"/>
  <c r="P105" i="1" s="1"/>
  <c r="S99" i="1"/>
  <c r="M103" i="1"/>
  <c r="N103" i="1" s="1"/>
  <c r="O103" i="1" s="1"/>
  <c r="P103" i="1" s="1"/>
  <c r="R99" i="1"/>
  <c r="T97" i="1"/>
  <c r="M104" i="1"/>
  <c r="N104" i="1" s="1"/>
  <c r="O104" i="1" s="1"/>
  <c r="P104" i="1" s="1"/>
  <c r="T98" i="1"/>
  <c r="G79" i="1"/>
  <c r="H80" i="1"/>
  <c r="B88" i="1" s="1"/>
  <c r="C88" i="1" s="1"/>
  <c r="D88" i="1" s="1"/>
  <c r="E88" i="1" s="1"/>
  <c r="G80" i="1"/>
  <c r="B86" i="1" s="1"/>
  <c r="C86" i="1" s="1"/>
  <c r="D86" i="1" s="1"/>
  <c r="E86" i="1" s="1"/>
  <c r="R79" i="1"/>
  <c r="S79" i="1"/>
  <c r="R80" i="1"/>
  <c r="AK7" i="1"/>
  <c r="Z7" i="1"/>
  <c r="N12" i="9" s="1"/>
  <c r="D61" i="1"/>
  <c r="D50" i="9" s="1"/>
  <c r="C63" i="1"/>
  <c r="C52" i="9" s="1"/>
  <c r="L67" i="1"/>
  <c r="O62" i="1"/>
  <c r="I51" i="9" s="1"/>
  <c r="L69" i="1"/>
  <c r="O61" i="1"/>
  <c r="I50" i="9" s="1"/>
  <c r="AY6" i="1" l="1"/>
  <c r="AT12" i="1" s="1"/>
  <c r="AU12" i="1" s="1"/>
  <c r="AV12" i="1" s="1"/>
  <c r="AW12" i="1" s="1"/>
  <c r="X12" i="9"/>
  <c r="AO6" i="1"/>
  <c r="AI14" i="1" s="1"/>
  <c r="AJ14" i="1" s="1"/>
  <c r="AK14" i="1" s="1"/>
  <c r="AL14" i="1" s="1"/>
  <c r="S12" i="9"/>
  <c r="BJ6" i="1"/>
  <c r="BE12" i="1" s="1"/>
  <c r="BF12" i="1" s="1"/>
  <c r="BG12" i="1" s="1"/>
  <c r="BH12" i="1" s="1"/>
  <c r="AC12" i="9"/>
  <c r="D55" i="9"/>
  <c r="D57" i="9"/>
  <c r="D56" i="9"/>
  <c r="AZ6" i="1"/>
  <c r="AT14" i="1" s="1"/>
  <c r="AU14" i="1" s="1"/>
  <c r="AV14" i="1" s="1"/>
  <c r="AW14" i="1" s="1"/>
  <c r="AY5" i="1"/>
  <c r="AT11" i="1" s="1"/>
  <c r="AU11" i="1" s="1"/>
  <c r="AV11" i="1" s="1"/>
  <c r="AW11" i="1" s="1"/>
  <c r="AZ5" i="1"/>
  <c r="BK5" i="1"/>
  <c r="BJ5" i="1"/>
  <c r="BJ7" i="1" s="1"/>
  <c r="BK6" i="1"/>
  <c r="BE14" i="1" s="1"/>
  <c r="BF14" i="1" s="1"/>
  <c r="BG14" i="1" s="1"/>
  <c r="BH14" i="1" s="1"/>
  <c r="D63" i="1"/>
  <c r="H62" i="1" s="1"/>
  <c r="B70" i="1" s="1"/>
  <c r="C70" i="1" s="1"/>
  <c r="D70" i="1" s="1"/>
  <c r="E70" i="1" s="1"/>
  <c r="T99" i="1"/>
  <c r="P108" i="1"/>
  <c r="M110" i="1" s="1"/>
  <c r="G81" i="1"/>
  <c r="B85" i="1"/>
  <c r="C85" i="1" s="1"/>
  <c r="D85" i="1" s="1"/>
  <c r="E85" i="1" s="1"/>
  <c r="E90" i="1" s="1"/>
  <c r="I79" i="1"/>
  <c r="I80" i="1"/>
  <c r="H81" i="1"/>
  <c r="S81" i="1"/>
  <c r="M87" i="1"/>
  <c r="N87" i="1" s="1"/>
  <c r="O87" i="1" s="1"/>
  <c r="P87" i="1" s="1"/>
  <c r="T79" i="1"/>
  <c r="M85" i="1"/>
  <c r="N85" i="1" s="1"/>
  <c r="O85" i="1" s="1"/>
  <c r="P85" i="1" s="1"/>
  <c r="R81" i="1"/>
  <c r="T80" i="1"/>
  <c r="M86" i="1"/>
  <c r="N86" i="1" s="1"/>
  <c r="O86" i="1" s="1"/>
  <c r="P86" i="1" s="1"/>
  <c r="AN6" i="1"/>
  <c r="AI12" i="1" s="1"/>
  <c r="AJ12" i="1" s="1"/>
  <c r="AK12" i="1" s="1"/>
  <c r="AL12" i="1" s="1"/>
  <c r="AN5" i="1"/>
  <c r="AI11" i="1" s="1"/>
  <c r="AJ11" i="1" s="1"/>
  <c r="AK11" i="1" s="1"/>
  <c r="AL11" i="1" s="1"/>
  <c r="AO5" i="1"/>
  <c r="AI13" i="1" s="1"/>
  <c r="AJ13" i="1" s="1"/>
  <c r="AK13" i="1" s="1"/>
  <c r="AL13" i="1" s="1"/>
  <c r="BE11" i="1"/>
  <c r="BF11" i="1" s="1"/>
  <c r="BG11" i="1" s="1"/>
  <c r="BH11" i="1" s="1"/>
  <c r="AT13" i="1"/>
  <c r="AU13" i="1" s="1"/>
  <c r="AV13" i="1" s="1"/>
  <c r="AW13" i="1" s="1"/>
  <c r="AD5" i="1"/>
  <c r="AC5" i="1"/>
  <c r="AD6" i="1"/>
  <c r="X14" i="1" s="1"/>
  <c r="Y14" i="1" s="1"/>
  <c r="Z14" i="1" s="1"/>
  <c r="AA14" i="1" s="1"/>
  <c r="AC6" i="1"/>
  <c r="O63" i="1"/>
  <c r="I52" i="9" s="1"/>
  <c r="D58" i="9" l="1"/>
  <c r="B57" i="9" s="1"/>
  <c r="G62" i="1"/>
  <c r="B68" i="1" s="1"/>
  <c r="C68" i="1" s="1"/>
  <c r="D68" i="1" s="1"/>
  <c r="E68" i="1" s="1"/>
  <c r="D52" i="9"/>
  <c r="BA6" i="1"/>
  <c r="G61" i="1"/>
  <c r="AZ7" i="1"/>
  <c r="BK7" i="1"/>
  <c r="BA5" i="1"/>
  <c r="AY7" i="1"/>
  <c r="BA7" i="1" s="1"/>
  <c r="BL6" i="1"/>
  <c r="BE13" i="1"/>
  <c r="BF13" i="1" s="1"/>
  <c r="BG13" i="1" s="1"/>
  <c r="BH13" i="1" s="1"/>
  <c r="BH16" i="1" s="1"/>
  <c r="BE18" i="1" s="1"/>
  <c r="BL5" i="1"/>
  <c r="AO7" i="1"/>
  <c r="S61" i="1"/>
  <c r="H61" i="1"/>
  <c r="B92" i="1"/>
  <c r="AP5" i="1"/>
  <c r="R62" i="1"/>
  <c r="M68" i="1" s="1"/>
  <c r="N68" i="1" s="1"/>
  <c r="O68" i="1" s="1"/>
  <c r="P68" i="1" s="1"/>
  <c r="I62" i="1"/>
  <c r="I81" i="1"/>
  <c r="P90" i="1"/>
  <c r="T81" i="1"/>
  <c r="BL7" i="1"/>
  <c r="AN7" i="1"/>
  <c r="AP7" i="1" s="1"/>
  <c r="AP6" i="1"/>
  <c r="AW16" i="1"/>
  <c r="AT18" i="1" s="1"/>
  <c r="AL16" i="1"/>
  <c r="AI18" i="1" s="1"/>
  <c r="AE6" i="1"/>
  <c r="X12" i="1"/>
  <c r="Y12" i="1" s="1"/>
  <c r="Z12" i="1" s="1"/>
  <c r="AA12" i="1" s="1"/>
  <c r="X11" i="1"/>
  <c r="Y11" i="1" s="1"/>
  <c r="Z11" i="1" s="1"/>
  <c r="AA11" i="1" s="1"/>
  <c r="AC7" i="1"/>
  <c r="AE5" i="1"/>
  <c r="X13" i="1"/>
  <c r="Y13" i="1" s="1"/>
  <c r="Z13" i="1" s="1"/>
  <c r="AA13" i="1" s="1"/>
  <c r="AD7" i="1"/>
  <c r="M69" i="1"/>
  <c r="N69" i="1" s="1"/>
  <c r="O69" i="1" s="1"/>
  <c r="P69" i="1" s="1"/>
  <c r="B67" i="1"/>
  <c r="C67" i="1" s="1"/>
  <c r="D67" i="1" s="1"/>
  <c r="E67" i="1" s="1"/>
  <c r="G63" i="1"/>
  <c r="R61" i="1"/>
  <c r="S62" i="1"/>
  <c r="M70" i="1" s="1"/>
  <c r="N70" i="1" s="1"/>
  <c r="O70" i="1" s="1"/>
  <c r="P70" i="1" s="1"/>
  <c r="L51" i="1"/>
  <c r="L49" i="1"/>
  <c r="A51" i="1"/>
  <c r="A48" i="1"/>
  <c r="L43" i="1"/>
  <c r="A43" i="1"/>
  <c r="Q42" i="1"/>
  <c r="F42" i="1"/>
  <c r="R41" i="1"/>
  <c r="N41" i="1"/>
  <c r="G41" i="1"/>
  <c r="C41" i="1"/>
  <c r="I61" i="1" l="1"/>
  <c r="F43" i="1"/>
  <c r="A37" i="9"/>
  <c r="Q43" i="1"/>
  <c r="F37" i="9"/>
  <c r="H41" i="1"/>
  <c r="C35" i="9"/>
  <c r="S41" i="1"/>
  <c r="H35" i="9"/>
  <c r="B69" i="1"/>
  <c r="C69" i="1" s="1"/>
  <c r="D69" i="1" s="1"/>
  <c r="E69" i="1" s="1"/>
  <c r="E72" i="1" s="1"/>
  <c r="H63" i="1"/>
  <c r="I63" i="1" s="1"/>
  <c r="M92" i="1"/>
  <c r="AE7" i="1"/>
  <c r="AA16" i="1"/>
  <c r="N44" i="1"/>
  <c r="H38" i="9" s="1"/>
  <c r="T61" i="1"/>
  <c r="M67" i="1"/>
  <c r="N67" i="1" s="1"/>
  <c r="O67" i="1" s="1"/>
  <c r="P67" i="1" s="1"/>
  <c r="P72" i="1" s="1"/>
  <c r="R63" i="1"/>
  <c r="T62" i="1"/>
  <c r="S63" i="1"/>
  <c r="C44" i="1"/>
  <c r="C38" i="9" s="1"/>
  <c r="D43" i="1"/>
  <c r="D37" i="9" s="1"/>
  <c r="A49" i="1"/>
  <c r="A50" i="1"/>
  <c r="B44" i="1"/>
  <c r="B38" i="9" s="1"/>
  <c r="D42" i="1"/>
  <c r="D36" i="9" s="1"/>
  <c r="L50" i="1"/>
  <c r="O43" i="1"/>
  <c r="I37" i="9" s="1"/>
  <c r="L32" i="1"/>
  <c r="L31" i="1"/>
  <c r="L48" i="1"/>
  <c r="L24" i="1"/>
  <c r="A32" i="1"/>
  <c r="A30" i="1"/>
  <c r="A24" i="1"/>
  <c r="Q23" i="1"/>
  <c r="F23" i="1"/>
  <c r="A31" i="1"/>
  <c r="B25" i="1"/>
  <c r="B25" i="9" s="1"/>
  <c r="R22" i="1"/>
  <c r="N22" i="1"/>
  <c r="G22" i="1"/>
  <c r="C22" i="1"/>
  <c r="F24" i="1" l="1"/>
  <c r="A24" i="9"/>
  <c r="H22" i="1"/>
  <c r="C22" i="9"/>
  <c r="Q24" i="1"/>
  <c r="F24" i="9"/>
  <c r="S22" i="1"/>
  <c r="H22" i="9"/>
  <c r="B74" i="1"/>
  <c r="M74" i="1"/>
  <c r="X18" i="1"/>
  <c r="T63" i="1"/>
  <c r="M25" i="1"/>
  <c r="G25" i="9" s="1"/>
  <c r="M44" i="1"/>
  <c r="G38" i="9" s="1"/>
  <c r="O42" i="1"/>
  <c r="I36" i="9" s="1"/>
  <c r="D44" i="1"/>
  <c r="O24" i="1"/>
  <c r="I24" i="9" s="1"/>
  <c r="N25" i="1"/>
  <c r="H25" i="9" s="1"/>
  <c r="L30" i="1"/>
  <c r="A29" i="1"/>
  <c r="C25" i="1"/>
  <c r="C25" i="9" s="1"/>
  <c r="O23" i="1"/>
  <c r="I23" i="9" s="1"/>
  <c r="D23" i="1"/>
  <c r="D23" i="9" s="1"/>
  <c r="L29" i="1"/>
  <c r="D24" i="1"/>
  <c r="D24" i="9" s="1"/>
  <c r="M7" i="1"/>
  <c r="G12" i="9" s="1"/>
  <c r="L14" i="1"/>
  <c r="L12" i="1"/>
  <c r="L6" i="1"/>
  <c r="Q5" i="1"/>
  <c r="N7" i="1"/>
  <c r="H12" i="9" s="1"/>
  <c r="R4" i="1"/>
  <c r="N4" i="1"/>
  <c r="A6" i="1"/>
  <c r="A11" i="9" s="1"/>
  <c r="G43" i="1" l="1"/>
  <c r="B49" i="1" s="1"/>
  <c r="C49" i="1" s="1"/>
  <c r="D49" i="1" s="1"/>
  <c r="E49" i="1" s="1"/>
  <c r="D38" i="9"/>
  <c r="Q6" i="1"/>
  <c r="F11" i="9"/>
  <c r="S4" i="1"/>
  <c r="H9" i="9"/>
  <c r="O44" i="1"/>
  <c r="S42" i="1"/>
  <c r="H42" i="1"/>
  <c r="B50" i="1" s="1"/>
  <c r="C50" i="1" s="1"/>
  <c r="D50" i="1" s="1"/>
  <c r="E50" i="1" s="1"/>
  <c r="H43" i="1"/>
  <c r="B51" i="1" s="1"/>
  <c r="C51" i="1" s="1"/>
  <c r="D51" i="1" s="1"/>
  <c r="E51" i="1" s="1"/>
  <c r="G42" i="1"/>
  <c r="I42" i="1" s="1"/>
  <c r="D25" i="1"/>
  <c r="D25" i="9" s="1"/>
  <c r="O25" i="1"/>
  <c r="I25" i="9" s="1"/>
  <c r="L11" i="1"/>
  <c r="O6" i="1"/>
  <c r="I11" i="9" s="1"/>
  <c r="L13" i="1"/>
  <c r="O5" i="1"/>
  <c r="I10" i="9" s="1"/>
  <c r="S43" i="1" l="1"/>
  <c r="M51" i="1" s="1"/>
  <c r="N51" i="1" s="1"/>
  <c r="O51" i="1" s="1"/>
  <c r="P51" i="1" s="1"/>
  <c r="I38" i="9"/>
  <c r="S44" i="1"/>
  <c r="R43" i="1"/>
  <c r="R42" i="1"/>
  <c r="T42" i="1" s="1"/>
  <c r="H24" i="1"/>
  <c r="B32" i="1" s="1"/>
  <c r="C32" i="1" s="1"/>
  <c r="D32" i="1" s="1"/>
  <c r="E32" i="1" s="1"/>
  <c r="R23" i="1"/>
  <c r="M29" i="1" s="1"/>
  <c r="N29" i="1" s="1"/>
  <c r="O29" i="1" s="1"/>
  <c r="P29" i="1" s="1"/>
  <c r="I43" i="1"/>
  <c r="M50" i="1"/>
  <c r="N50" i="1" s="1"/>
  <c r="O50" i="1" s="1"/>
  <c r="P50" i="1" s="1"/>
  <c r="H44" i="1"/>
  <c r="G44" i="1"/>
  <c r="I44" i="1" s="1"/>
  <c r="B48" i="1"/>
  <c r="C48" i="1" s="1"/>
  <c r="D48" i="1" s="1"/>
  <c r="E48" i="1" s="1"/>
  <c r="E53" i="1" s="1"/>
  <c r="T43" i="1"/>
  <c r="M49" i="1"/>
  <c r="N49" i="1" s="1"/>
  <c r="O49" i="1" s="1"/>
  <c r="P49" i="1" s="1"/>
  <c r="R44" i="1"/>
  <c r="T44" i="1" s="1"/>
  <c r="M48" i="1"/>
  <c r="N48" i="1" s="1"/>
  <c r="O48" i="1" s="1"/>
  <c r="P48" i="1" s="1"/>
  <c r="G24" i="1"/>
  <c r="S24" i="1"/>
  <c r="M32" i="1" s="1"/>
  <c r="N32" i="1" s="1"/>
  <c r="O32" i="1" s="1"/>
  <c r="P32" i="1" s="1"/>
  <c r="R24" i="1"/>
  <c r="R25" i="1" s="1"/>
  <c r="S23" i="1"/>
  <c r="T23" i="1" s="1"/>
  <c r="G23" i="1"/>
  <c r="H23" i="1"/>
  <c r="O7" i="1"/>
  <c r="I12" i="9" s="1"/>
  <c r="R5" i="1" l="1"/>
  <c r="B55" i="1"/>
  <c r="P53" i="1"/>
  <c r="H25" i="1"/>
  <c r="B31" i="1"/>
  <c r="C31" i="1" s="1"/>
  <c r="D31" i="1" s="1"/>
  <c r="E31" i="1" s="1"/>
  <c r="B29" i="1"/>
  <c r="C29" i="1" s="1"/>
  <c r="D29" i="1" s="1"/>
  <c r="E29" i="1" s="1"/>
  <c r="I23" i="1"/>
  <c r="G25" i="1"/>
  <c r="S25" i="1"/>
  <c r="T25" i="1" s="1"/>
  <c r="M31" i="1"/>
  <c r="N31" i="1" s="1"/>
  <c r="O31" i="1" s="1"/>
  <c r="P31" i="1" s="1"/>
  <c r="T24" i="1"/>
  <c r="M30" i="1"/>
  <c r="N30" i="1" s="1"/>
  <c r="O30" i="1" s="1"/>
  <c r="P30" i="1" s="1"/>
  <c r="B30" i="1"/>
  <c r="C30" i="1" s="1"/>
  <c r="D30" i="1" s="1"/>
  <c r="E30" i="1" s="1"/>
  <c r="I24" i="1"/>
  <c r="R6" i="1"/>
  <c r="R7" i="1" s="1"/>
  <c r="S6" i="1"/>
  <c r="M14" i="1" s="1"/>
  <c r="N14" i="1" s="1"/>
  <c r="O14" i="1" s="1"/>
  <c r="P14" i="1" s="1"/>
  <c r="S5" i="1"/>
  <c r="M13" i="1" s="1"/>
  <c r="N13" i="1" s="1"/>
  <c r="O13" i="1" s="1"/>
  <c r="P13" i="1" s="1"/>
  <c r="M11" i="1"/>
  <c r="N11" i="1" s="1"/>
  <c r="O11" i="1" s="1"/>
  <c r="P11" i="1" s="1"/>
  <c r="M55" i="1" l="1"/>
  <c r="P34" i="1"/>
  <c r="I25" i="1"/>
  <c r="E34" i="1"/>
  <c r="T5" i="1"/>
  <c r="S7" i="1"/>
  <c r="T7" i="1" s="1"/>
  <c r="T6" i="1"/>
  <c r="M12" i="1"/>
  <c r="N12" i="1" s="1"/>
  <c r="O12" i="1" s="1"/>
  <c r="P12" i="1" s="1"/>
  <c r="P16" i="1" s="1"/>
  <c r="M18" i="1" l="1"/>
  <c r="B36" i="1"/>
  <c r="M36" i="1"/>
  <c r="F6" i="1"/>
  <c r="F5" i="1"/>
  <c r="A11" i="1"/>
  <c r="G4" i="1"/>
  <c r="A13" i="1" l="1"/>
  <c r="C4" i="1"/>
  <c r="D5" i="1"/>
  <c r="D10" i="9" s="1"/>
  <c r="H4" i="1" l="1"/>
  <c r="C9" i="9"/>
  <c r="A14" i="1"/>
  <c r="C7" i="1"/>
  <c r="C12" i="9" s="1"/>
  <c r="A12" i="1"/>
  <c r="D6" i="1"/>
  <c r="D11" i="9" s="1"/>
  <c r="B7" i="1"/>
  <c r="B12" i="9" s="1"/>
  <c r="D7" i="1" l="1"/>
  <c r="D12" i="9" s="1"/>
  <c r="H6" i="1" l="1"/>
  <c r="B14" i="1" s="1"/>
  <c r="C14" i="1" s="1"/>
  <c r="D14" i="1" s="1"/>
  <c r="E14" i="1" s="1"/>
  <c r="G5" i="1"/>
  <c r="H5" i="1"/>
  <c r="H7" i="1" s="1"/>
  <c r="G6" i="1"/>
  <c r="B12" i="1" s="1"/>
  <c r="C12" i="1" s="1"/>
  <c r="D12" i="1" s="1"/>
  <c r="E12" i="1" s="1"/>
  <c r="I6" i="1" l="1"/>
  <c r="G7" i="1"/>
  <c r="I7" i="1" s="1"/>
  <c r="I5" i="1"/>
  <c r="B13" i="1"/>
  <c r="C13" i="1" s="1"/>
  <c r="D13" i="1" s="1"/>
  <c r="E13" i="1" s="1"/>
  <c r="B11" i="1"/>
  <c r="C11" i="1" s="1"/>
  <c r="D11" i="1" s="1"/>
  <c r="E11" i="1" s="1"/>
  <c r="E16" i="1" l="1"/>
  <c r="B18" i="1" l="1"/>
</calcChain>
</file>

<file path=xl/sharedStrings.xml><?xml version="1.0" encoding="utf-8"?>
<sst xmlns="http://schemas.openxmlformats.org/spreadsheetml/2006/main" count="1716" uniqueCount="237">
  <si>
    <t>OBSERVED</t>
  </si>
  <si>
    <t>EXPECTED</t>
  </si>
  <si>
    <t>O</t>
  </si>
  <si>
    <t>E</t>
  </si>
  <si>
    <t>o-e</t>
  </si>
  <si>
    <t>(o-e)2</t>
  </si>
  <si>
    <t>(o-e)2/e</t>
  </si>
  <si>
    <t>df=1</t>
  </si>
  <si>
    <t>x2=</t>
  </si>
  <si>
    <t>Infanticide</t>
  </si>
  <si>
    <t>Robbery</t>
  </si>
  <si>
    <t>Burglary</t>
  </si>
  <si>
    <t>Housebreaking</t>
  </si>
  <si>
    <t>petty larceny</t>
  </si>
  <si>
    <t>fraud</t>
  </si>
  <si>
    <t>Mean</t>
  </si>
  <si>
    <t>Standard Error</t>
  </si>
  <si>
    <t>Median</t>
  </si>
  <si>
    <t>simple grand larceny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</si>
  <si>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</si>
  <si>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</si>
  <si>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</si>
  <si>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</si>
  <si>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</si>
  <si>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</si>
  <si>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</si>
  <si>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</si>
  <si>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</si>
  <si>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</si>
  <si>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Not Guilty</t>
  </si>
  <si>
    <t>Guilty</t>
  </si>
  <si>
    <t>Property</t>
  </si>
  <si>
    <t>Forgery</t>
  </si>
  <si>
    <t>Murder</t>
  </si>
  <si>
    <t>Rape</t>
  </si>
  <si>
    <t>Coining</t>
  </si>
  <si>
    <t>guilty</t>
  </si>
  <si>
    <t>male</t>
  </si>
  <si>
    <t>h1: there is an association between being male and property offences at the old bailey</t>
  </si>
  <si>
    <t>property offence</t>
  </si>
  <si>
    <t>h1: there is an association between being male and property offences in Surrey &amp; Sussex</t>
  </si>
  <si>
    <t>Guilty Manslaughter</t>
  </si>
  <si>
    <t>At Large</t>
  </si>
  <si>
    <t>Unknown</t>
  </si>
  <si>
    <t>Known Verdicts</t>
  </si>
  <si>
    <t>Table 3.1</t>
  </si>
  <si>
    <t>Table 3.2</t>
  </si>
  <si>
    <t>Indictments</t>
  </si>
  <si>
    <t>Homicide Cases</t>
  </si>
  <si>
    <t>Homicide Cases (only men)</t>
  </si>
  <si>
    <t>Table 4.1</t>
  </si>
  <si>
    <t>Indictments for Crimes againts Property</t>
  </si>
  <si>
    <t>theft from house</t>
  </si>
  <si>
    <t>theft from shop</t>
  </si>
  <si>
    <t>theft from warehouse</t>
  </si>
  <si>
    <t>theft from ship</t>
  </si>
  <si>
    <t>theft from manufactory</t>
  </si>
  <si>
    <t>pocket-picking</t>
  </si>
  <si>
    <t>sheep stealing</t>
  </si>
  <si>
    <t>cattle-theft</t>
  </si>
  <si>
    <t>horse-theft</t>
  </si>
  <si>
    <t>Table 8.3</t>
  </si>
  <si>
    <t>Partial verdict</t>
  </si>
  <si>
    <t>Arson</t>
  </si>
  <si>
    <t>Black Act</t>
  </si>
  <si>
    <t>Sodomy</t>
  </si>
  <si>
    <t>Returning from Transportation</t>
  </si>
  <si>
    <t>Riot</t>
  </si>
  <si>
    <t>h1: there is an association between being guilty and property offences in Surrey &amp; Sussex</t>
  </si>
  <si>
    <t>Trial Jury Verdicts in Surrey (1660-1800)</t>
  </si>
  <si>
    <t>Partial Verdicts/Special Verdicts/other kinds of verdicts have been ignored and left apart unless those are specifically considered</t>
  </si>
  <si>
    <t>It should be only considered fair to compare guilty to guilty, not guilty to not guilty, and so forth</t>
  </si>
  <si>
    <t>Table 10.2</t>
  </si>
  <si>
    <t>Offenses for which Convicted Offenders were hanged in Surrey</t>
  </si>
  <si>
    <t>h1: there is an association between being male and being sentenced to death for property offences at the old bailey</t>
  </si>
  <si>
    <t>h1: there is an association between being male and being sentenced to death for property offences in surrey</t>
  </si>
  <si>
    <t>BREAKING_PEACE</t>
  </si>
  <si>
    <t>DAMAGE</t>
  </si>
  <si>
    <t>DECEPTION</t>
  </si>
  <si>
    <t>KILL</t>
  </si>
  <si>
    <t>MISC_OFFENSES</t>
  </si>
  <si>
    <t>ROYAL_OFFENSES</t>
  </si>
  <si>
    <t>SEXUAL</t>
  </si>
  <si>
    <t>THEFT</t>
  </si>
  <si>
    <t>VIOLENT_THEFT</t>
  </si>
  <si>
    <t>GUILTY</t>
  </si>
  <si>
    <t>NOT_GUILTY</t>
  </si>
  <si>
    <t>MISC_VERDICT</t>
  </si>
  <si>
    <t>SPECIAL_VERDICT</t>
  </si>
  <si>
    <t>CORPORAL</t>
  </si>
  <si>
    <t>DEATH</t>
  </si>
  <si>
    <t>IMPRISON</t>
  </si>
  <si>
    <t>MISC_PUNISH</t>
  </si>
  <si>
    <t>NO_PUNISH</t>
  </si>
  <si>
    <t>TRANSPORT</t>
  </si>
  <si>
    <t>Male:</t>
  </si>
  <si>
    <t>Indeterminate:</t>
  </si>
  <si>
    <t>Genders will only be compared as far as Male and Female due to issues potentially arising for "indeterminate" or null.</t>
  </si>
  <si>
    <t>Run with assumption of gendered crimes (infanticide for women, etc)</t>
  </si>
  <si>
    <t>gendered split</t>
  </si>
  <si>
    <t>only male</t>
  </si>
  <si>
    <t>only female</t>
  </si>
  <si>
    <t>humility without whining</t>
  </si>
  <si>
    <t>Last chi-squared reexamine with perhaps other testing</t>
  </si>
  <si>
    <t>Group data from sussex first and then old bailey to work with it</t>
  </si>
  <si>
    <t>make multiple citable hypotheses</t>
  </si>
  <si>
    <t>kramers-v / kendall tau for strenght and direction after there is evidence is of an association</t>
  </si>
  <si>
    <t>Can't ask questions from the old bailey first, must look at beattie first and this means some questions can't be asked or answered</t>
  </si>
  <si>
    <t>circle from distant reading on numbers to close reading on the tests and then going back to distant reading</t>
  </si>
  <si>
    <t>humility in the face of data</t>
  </si>
  <si>
    <t>transparency in the choices</t>
  </si>
  <si>
    <t>groundedness in the literature</t>
  </si>
  <si>
    <t>Confabulation in the humanities - matthew lincoln</t>
  </si>
  <si>
    <t>&lt; Deal with this early on</t>
  </si>
  <si>
    <t>Historian's are phenomenally capable at rationalising that what we have now been shown….</t>
  </si>
  <si>
    <t>From Beattie first and then the Old Bailey</t>
  </si>
  <si>
    <t>h1: there is an association between being male and found guilty in Homicide Cases (or for Manslaughter) at the Old Bailey</t>
  </si>
  <si>
    <t>h1: there is an association between being male and found guilty in Homicide Cases (or for Manslaughter) in Surrey/Sussex</t>
  </si>
  <si>
    <t>Assumption #1: Rape, Attempted Rape are all crimes committed by only men; Infanticide is only committed by women; Even split of other crimes between men and women</t>
  </si>
  <si>
    <t>Assumption #2: Rape, Attempted Rape are all crimes committed by only men; Infanticide is only committed by women; 70% of crime is male with 30% of crime female for all other crimes (average distribution found in Old Bailey)</t>
  </si>
  <si>
    <t>Assumption #4: Rape, Attempted Rape are all crimes committed by only men; Infanticide is only committed by women; 100% of crime is male with 0% of crime female for all other crimes (women are somehow acquitted of all other crimes)</t>
  </si>
  <si>
    <t>Assumption #4: Rape, Attempted Rape are all crimes committed by only men; Infanticide is only committed by women; 0% of crime is male with 100% of crime female for all other crimes (men are somehow acquitted of all other crimes)</t>
  </si>
  <si>
    <t>Assumption #3: Rape, Attempted Rape are all crimes committed by only men; Infanticide is only committed by women; 85% of crime is male with 15% of crime female for all other crimes (averagre distribution of property crimes)</t>
  </si>
  <si>
    <t>h1: there is an association between being male and found guilty in Property Cases vs Murder Cases at the Old Bailey</t>
  </si>
  <si>
    <t>h1: there is an association between being male and found guilty in Property Cases vs Murder Cases in Surrey/Sussex</t>
  </si>
  <si>
    <t>guilty of property</t>
  </si>
  <si>
    <t>guilty of murder</t>
  </si>
  <si>
    <t>rape</t>
  </si>
  <si>
    <t>attempted rape</t>
  </si>
  <si>
    <t>pre-1740</t>
  </si>
  <si>
    <t>post-1740</t>
  </si>
  <si>
    <t>h1: there is an association between being rape/attempted rape and pre/post 1740 in Surrey/Sussex</t>
  </si>
  <si>
    <t>h1: there is an association between being rape/attempted rape and pre/post 1740 at the Old Bailey</t>
  </si>
  <si>
    <t>- Can't be done, rape and attempted rape are combined into "sexual crimes"</t>
  </si>
  <si>
    <t>=</t>
  </si>
  <si>
    <t>sqrt(</t>
  </si>
  <si>
    <t>x^2</t>
  </si>
  <si>
    <t>/</t>
  </si>
  <si>
    <t>)</t>
  </si>
  <si>
    <t>n</t>
  </si>
  <si>
    <t>φ</t>
  </si>
  <si>
    <t>φ=</t>
  </si>
  <si>
    <t>C</t>
  </si>
  <si>
    <t>φ^2</t>
  </si>
  <si>
    <t>1+φ^2</t>
  </si>
  <si>
    <t>C=</t>
  </si>
  <si>
    <t>φ^2=</t>
  </si>
  <si>
    <t>V</t>
  </si>
  <si>
    <t>t</t>
  </si>
  <si>
    <t>nt</t>
  </si>
  <si>
    <t>0.00-0.15</t>
  </si>
  <si>
    <t>0.15-0.20</t>
  </si>
  <si>
    <t>0.20-0.25</t>
  </si>
  <si>
    <t>0.25-0.30</t>
  </si>
  <si>
    <t>0.30-0.35</t>
  </si>
  <si>
    <t>0.35-0.40</t>
  </si>
  <si>
    <t>0.40-0.50</t>
  </si>
  <si>
    <t>0.50-0.99</t>
  </si>
  <si>
    <t>No Relationship</t>
  </si>
  <si>
    <t>Very Weak</t>
  </si>
  <si>
    <t>Weak</t>
  </si>
  <si>
    <t>Moderate</t>
  </si>
  <si>
    <t>Moderately Strong</t>
  </si>
  <si>
    <t>Strong</t>
  </si>
  <si>
    <t>Very Strong</t>
  </si>
  <si>
    <t>Worrisomely Strong</t>
  </si>
  <si>
    <t>Redundant</t>
  </si>
  <si>
    <t>Perfect Relationship</t>
  </si>
  <si>
    <t>h1: there is an association between being sentenced to death for different crimes as a male at the Old Bailey</t>
  </si>
  <si>
    <t>not male</t>
  </si>
  <si>
    <t>property crimes</t>
  </si>
  <si>
    <t>not property crimes</t>
  </si>
  <si>
    <t>h1: there is an association between being sentenced to death for different crimes as a male in Surrey/Sussex</t>
  </si>
  <si>
    <t>h1: there is an association between being guilty and property offences at the Old Bailey</t>
  </si>
  <si>
    <t>n =</t>
  </si>
  <si>
    <t>x^2 =</t>
  </si>
  <si>
    <t>φ =</t>
  </si>
  <si>
    <t>φ^2 =</t>
  </si>
  <si>
    <t>C =</t>
  </si>
  <si>
    <t>Assumption #3: Rape, Attempted Rape are all crimes committed by only men; Infanticide is only committed by women; 85% of crime is male with 15% of crime female for all other crimes (average distribution of property crimes)</t>
  </si>
  <si>
    <t>h1: there is an association between being guilty and being a primary accusee (rather than accessory) at the Old Bailey</t>
  </si>
  <si>
    <t>h1: there is an association between being guilty and being a primary accusee (rather than accessory) in Surrey/Sussex</t>
  </si>
  <si>
    <t>primary</t>
  </si>
  <si>
    <t>not guilty</t>
  </si>
  <si>
    <t>accessory</t>
  </si>
  <si>
    <t>- Can't be either accused or not; no way to be an accessory</t>
  </si>
  <si>
    <t>h1: there is an association between male homicide guilty verdicts pre 1740 and post 1740 in Surrey/Sussex</t>
  </si>
  <si>
    <t>h1: there is an association between male homicide guilty verdicts pre 1740 and post 1740 at the Old Bailey</t>
  </si>
  <si>
    <t>death</t>
  </si>
  <si>
    <t>not death</t>
  </si>
  <si>
    <t>h1: there is an association between being male and being sentenced to death at the Old Bailey (between 1722-1802)</t>
  </si>
  <si>
    <t>h1: there is an association between being male and being sentenced to death in Surrey/Sussex (between 1722-1802)</t>
  </si>
  <si>
    <t>h1: there is an association between being male and being sentenced to transportation at the Old Bailey (between 1722-1802)</t>
  </si>
  <si>
    <t>h1: there is an association between being male and being sentenced to transportation in Surrey/Sussex (between 1722-1802)</t>
  </si>
  <si>
    <t>h1: there is an association between being male and being sentenced to imprisonment at the Old Bailey (between 1722-1802)</t>
  </si>
  <si>
    <t>h1: there is an association between being male and being sentenced to imprisonment in Surrey/Sussex (between 1722-1802)</t>
  </si>
  <si>
    <t>transportation</t>
  </si>
  <si>
    <t>not transportation</t>
  </si>
  <si>
    <t>imprisonment</t>
  </si>
  <si>
    <t>not imprisonment</t>
  </si>
  <si>
    <t>h1: there is an association between being female and being sentenced to death for infanticide at the Old Bailey (between 1663-1802)</t>
  </si>
  <si>
    <t>h1: there is an association between being female and being sentenced to death for infanticide in Surrey/Sussex (between 1663-1802)</t>
  </si>
  <si>
    <t>female</t>
  </si>
  <si>
    <t>not female</t>
  </si>
  <si>
    <t>infanticide</t>
  </si>
  <si>
    <t>not infanticide</t>
  </si>
  <si>
    <t>h1: there is an association between being charged with Homicide and found guilty at the Old Bailey (1660-1740 &amp; 1740-1802)</t>
  </si>
  <si>
    <t>h1: there is an association between being charged with Homicide and found guilty in Surrey/Sussex (1660-1740 &amp; 1740-1802)</t>
  </si>
  <si>
    <t>1660-1740</t>
  </si>
  <si>
    <t>1740-1802</t>
  </si>
  <si>
    <t>Due to the small counts found in the Beattie data it is necessary to try a different approach. For this we will use Guttman's Lamda</t>
  </si>
  <si>
    <t>Initial Logic:</t>
  </si>
  <si>
    <t>Only Guess:</t>
  </si>
  <si>
    <t>Therefore:</t>
  </si>
  <si>
    <t>Ratio of Increase:</t>
  </si>
  <si>
    <t xml:space="preserve">λ = </t>
  </si>
  <si>
    <t>Condition Dependent:</t>
  </si>
  <si>
    <t>Not very strong</t>
  </si>
  <si>
    <t>Context Dependent:</t>
  </si>
  <si>
    <t>Initial:</t>
  </si>
  <si>
    <t>Minus:</t>
  </si>
  <si>
    <t>Over:</t>
  </si>
  <si>
    <t>tau-b =</t>
  </si>
  <si>
    <t>(P - Q)</t>
  </si>
  <si>
    <t>(P + Q + TR)</t>
  </si>
  <si>
    <t>(P + Q + TC)</t>
  </si>
  <si>
    <t>P =</t>
  </si>
  <si>
    <t>Q =</t>
  </si>
  <si>
    <t xml:space="preserve">TR = </t>
  </si>
  <si>
    <t xml:space="preserve">TC = </t>
  </si>
  <si>
    <t xml:space="preserve">tau-b = </t>
  </si>
  <si>
    <t>Assumption #5: Rape, Attempted Rape are all crimes committed by only men; Infanticide is only committed by women; 0% of crime is male with 100% of crime female for all other crimes (men are somehow acquitted of all other crimes)</t>
  </si>
  <si>
    <t>0.000 - 0.200</t>
  </si>
  <si>
    <t>0.200 - 0.400</t>
  </si>
  <si>
    <t>0.400 - 0.600</t>
  </si>
  <si>
    <t>0.600 - 0.800</t>
  </si>
  <si>
    <t>0.800 - 1.000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</si>
</sst>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0" xfId="0" applyNumberFormat="1" applyBorder="1"/>
    <xf numFmtId="0" fontId="0" fillId="0" borderId="0" xfId="0" applyBorder="1"/>
    <xf numFmtId="0" fontId="0" fillId="0" borderId="5" xfId="0" applyBorder="1"/>
    <xf numFmtId="1" fontId="0" fillId="2" borderId="6" xfId="0" applyNumberFormat="1" applyFill="1" applyBorder="1"/>
    <xf numFmtId="1" fontId="0" fillId="0" borderId="0" xfId="0" quotePrefix="1" applyNumberFormat="1" applyBorder="1"/>
    <xf numFmtId="1" fontId="0" fillId="2" borderId="0" xfId="0" applyNumberFormat="1" applyFill="1" applyBorder="1"/>
    <xf numFmtId="9" fontId="0" fillId="0" borderId="0" xfId="0" applyNumberFormat="1" applyBorder="1"/>
    <xf numFmtId="10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1" fillId="0" borderId="1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1" fontId="0" fillId="0" borderId="0" xfId="0" applyNumberFormat="1" applyBorder="1" applyAlignment="1">
      <alignment wrapText="1"/>
    </xf>
    <xf numFmtId="2" fontId="0" fillId="0" borderId="0" xfId="0" applyNumberFormat="1" applyBorder="1"/>
    <xf numFmtId="0" fontId="0" fillId="0" borderId="0" xfId="0"/>
    <xf numFmtId="1" fontId="0" fillId="2" borderId="6" xfId="0" applyNumberFormat="1" applyFill="1" applyBorder="1"/>
    <xf numFmtId="1" fontId="0" fillId="2" borderId="0" xfId="0" applyNumberFormat="1" applyFill="1" applyBorder="1"/>
    <xf numFmtId="0" fontId="0" fillId="0" borderId="0" xfId="0"/>
    <xf numFmtId="0" fontId="1" fillId="0" borderId="1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2" fillId="0" borderId="0" xfId="0" applyFont="1"/>
    <xf numFmtId="1" fontId="0" fillId="0" borderId="4" xfId="0" quotePrefix="1" applyNumberFormat="1" applyBorder="1"/>
    <xf numFmtId="0" fontId="0" fillId="0" borderId="0" xfId="0" quotePrefix="1"/>
    <xf numFmtId="2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1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/>
    <xf numFmtId="1" fontId="0" fillId="0" borderId="5" xfId="0" applyNumberFormat="1" applyBorder="1"/>
    <xf numFmtId="0" fontId="0" fillId="0" borderId="4" xfId="0" applyBorder="1"/>
    <xf numFmtId="0" fontId="0" fillId="0" borderId="7" xfId="0" applyBorder="1"/>
    <xf numFmtId="164" fontId="0" fillId="0" borderId="9" xfId="0" applyNumberFormat="1" applyBorder="1"/>
    <xf numFmtId="1" fontId="0" fillId="0" borderId="0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3" borderId="4" xfId="0" applyNumberFormat="1" applyFill="1" applyBorder="1"/>
    <xf numFmtId="0" fontId="0" fillId="3" borderId="0" xfId="0" applyFill="1" applyBorder="1"/>
    <xf numFmtId="0" fontId="0" fillId="3" borderId="5" xfId="0" applyFill="1" applyBorder="1"/>
    <xf numFmtId="1" fontId="0" fillId="3" borderId="0" xfId="0" applyNumberFormat="1" applyFill="1" applyBorder="1" applyAlignment="1">
      <alignment wrapText="1"/>
    </xf>
    <xf numFmtId="1" fontId="0" fillId="3" borderId="5" xfId="0" applyNumberFormat="1" applyFill="1" applyBorder="1"/>
    <xf numFmtId="1" fontId="0" fillId="3" borderId="0" xfId="0" applyNumberFormat="1" applyFill="1" applyBorder="1"/>
    <xf numFmtId="0" fontId="0" fillId="3" borderId="4" xfId="0" applyFill="1" applyBorder="1"/>
    <xf numFmtId="1" fontId="0" fillId="3" borderId="0" xfId="0" applyNumberFormat="1" applyFill="1" applyBorder="1" applyAlignment="1">
      <alignment horizontal="right"/>
    </xf>
    <xf numFmtId="0" fontId="0" fillId="3" borderId="7" xfId="0" applyFill="1" applyBorder="1"/>
    <xf numFmtId="0" fontId="0" fillId="3" borderId="8" xfId="0" applyFill="1" applyBorder="1"/>
    <xf numFmtId="1" fontId="0" fillId="3" borderId="8" xfId="0" applyNumberFormat="1" applyFill="1" applyBorder="1" applyAlignment="1">
      <alignment horizontal="right"/>
    </xf>
    <xf numFmtId="164" fontId="0" fillId="3" borderId="9" xfId="0" applyNumberFormat="1" applyFill="1" applyBorder="1"/>
    <xf numFmtId="1" fontId="0" fillId="4" borderId="6" xfId="0" applyNumberFormat="1" applyFill="1" applyBorder="1"/>
    <xf numFmtId="1" fontId="0" fillId="4" borderId="0" xfId="0" applyNumberFormat="1" applyFill="1" applyBorder="1"/>
    <xf numFmtId="0" fontId="2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left" vertical="top" wrapText="1"/>
    </xf>
    <xf numFmtId="1" fontId="0" fillId="0" borderId="1" xfId="0" applyNumberFormat="1" applyBorder="1" applyAlignment="1">
      <alignment horizontal="left" wrapText="1"/>
    </xf>
    <xf numFmtId="1" fontId="0" fillId="0" borderId="2" xfId="0" applyNumberFormat="1" applyBorder="1" applyAlignment="1">
      <alignment horizontal="left" wrapText="1"/>
    </xf>
    <xf numFmtId="1" fontId="0" fillId="0" borderId="3" xfId="0" applyNumberFormat="1" applyBorder="1" applyAlignment="1">
      <alignment horizontal="left" wrapText="1"/>
    </xf>
    <xf numFmtId="1" fontId="0" fillId="0" borderId="8" xfId="0" applyNumberFormat="1" applyBorder="1" applyAlignment="1">
      <alignment horizontal="left" wrapText="1"/>
    </xf>
    <xf numFmtId="1" fontId="0" fillId="0" borderId="4" xfId="0" applyNumberFormat="1" applyBorder="1" applyAlignment="1">
      <alignment horizontal="left" wrapText="1"/>
    </xf>
    <xf numFmtId="1" fontId="0" fillId="0" borderId="0" xfId="0" applyNumberFormat="1" applyBorder="1" applyAlignment="1">
      <alignment horizontal="left" wrapText="1"/>
    </xf>
    <xf numFmtId="1" fontId="0" fillId="0" borderId="5" xfId="0" applyNumberFormat="1" applyBorder="1" applyAlignment="1">
      <alignment horizontal="left" wrapText="1"/>
    </xf>
    <xf numFmtId="1" fontId="0" fillId="3" borderId="1" xfId="0" applyNumberFormat="1" applyFill="1" applyBorder="1" applyAlignment="1">
      <alignment horizontal="left" wrapText="1"/>
    </xf>
    <xf numFmtId="1" fontId="0" fillId="3" borderId="2" xfId="0" applyNumberFormat="1" applyFill="1" applyBorder="1" applyAlignment="1">
      <alignment horizontal="left" wrapText="1"/>
    </xf>
    <xf numFmtId="1" fontId="0" fillId="3" borderId="3" xfId="0" applyNumberFormat="1" applyFill="1" applyBorder="1" applyAlignment="1">
      <alignment horizontal="left" wrapText="1"/>
    </xf>
    <xf numFmtId="1" fontId="0" fillId="0" borderId="1" xfId="0" applyNumberFormat="1" applyBorder="1" applyAlignment="1">
      <alignment horizontal="left" vertical="top" wrapText="1"/>
    </xf>
    <xf numFmtId="1" fontId="0" fillId="0" borderId="2" xfId="0" applyNumberForma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1" fontId="0" fillId="3" borderId="2" xfId="0" applyNumberFormat="1" applyFill="1" applyBorder="1" applyAlignment="1">
      <alignment horizontal="left" vertical="top" wrapText="1"/>
    </xf>
    <xf numFmtId="1" fontId="0" fillId="3" borderId="3" xfId="0" applyNumberFormat="1" applyFill="1" applyBorder="1" applyAlignment="1">
      <alignment horizontal="left" vertical="top" wrapText="1"/>
    </xf>
    <xf numFmtId="0" fontId="0" fillId="0" borderId="4" xfId="0" applyBorder="1" applyAlignment="1">
      <alignment horizontal="right"/>
    </xf>
    <xf numFmtId="2" fontId="0" fillId="0" borderId="0" xfId="0" applyNumberFormat="1" applyBorder="1" applyAlignment="1">
      <alignment horizontal="left"/>
    </xf>
    <xf numFmtId="0" fontId="0" fillId="0" borderId="0" xfId="0" quotePrefix="1" applyBorder="1" applyAlignment="1">
      <alignment horizontal="right"/>
    </xf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 applyAlignment="1">
      <alignment horizontal="left"/>
    </xf>
    <xf numFmtId="0" fontId="0" fillId="3" borderId="0" xfId="0" quotePrefix="1" applyFill="1" applyBorder="1" applyAlignment="1">
      <alignment horizontal="right"/>
    </xf>
    <xf numFmtId="0" fontId="0" fillId="0" borderId="8" xfId="0" applyBorder="1" applyAlignment="1">
      <alignment horizontal="right"/>
    </xf>
    <xf numFmtId="2" fontId="0" fillId="0" borderId="8" xfId="0" applyNumberFormat="1" applyBorder="1" applyAlignment="1">
      <alignment horizontal="left"/>
    </xf>
    <xf numFmtId="0" fontId="0" fillId="3" borderId="8" xfId="0" applyFill="1" applyBorder="1" applyAlignment="1">
      <alignment horizontal="right"/>
    </xf>
    <xf numFmtId="2" fontId="0" fillId="3" borderId="8" xfId="0" applyNumberFormat="1" applyFill="1" applyBorder="1" applyAlignment="1">
      <alignment horizontal="left"/>
    </xf>
    <xf numFmtId="0" fontId="0" fillId="3" borderId="9" xfId="0" applyFill="1" applyBorder="1"/>
    <xf numFmtId="1" fontId="0" fillId="0" borderId="3" xfId="0" applyNumberFormat="1" applyBorder="1" applyAlignment="1">
      <alignment horizontal="left" vertical="top" wrapText="1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54"/>
  <sheetViews>
    <sheetView topLeftCell="A226" workbookViewId="0">
      <selection activeCell="A238" sqref="A238"/>
    </sheetView>
  </sheetViews>
  <sheetFormatPr defaultColWidth="8.85546875" defaultRowHeight="15" x14ac:dyDescent="0.25"/>
  <cols>
    <col min="1" max="1" width="10.7109375" customWidth="1"/>
    <col min="2" max="2" width="16.28515625" customWidth="1"/>
    <col min="3" max="3" width="20.7109375" customWidth="1"/>
    <col min="5" max="5" width="11.42578125" bestFit="1" customWidth="1"/>
    <col min="6" max="6" width="10" customWidth="1"/>
    <col min="7" max="7" width="17.140625" customWidth="1"/>
    <col min="8" max="8" width="20" customWidth="1"/>
    <col min="9" max="9" width="12.42578125" bestFit="1" customWidth="1"/>
    <col min="12" max="12" width="10.7109375" customWidth="1"/>
    <col min="13" max="13" width="16.42578125" customWidth="1"/>
    <col min="14" max="14" width="20.7109375" customWidth="1"/>
    <col min="15" max="15" width="10.28515625" customWidth="1"/>
    <col min="17" max="17" width="10" customWidth="1"/>
    <col min="18" max="18" width="17.140625" customWidth="1"/>
    <col min="19" max="19" width="20" customWidth="1"/>
    <col min="23" max="23" width="10.85546875" customWidth="1"/>
    <col min="24" max="24" width="17.7109375" customWidth="1"/>
    <col min="25" max="25" width="17.85546875" customWidth="1"/>
    <col min="28" max="28" width="21" bestFit="1" customWidth="1"/>
    <col min="29" max="29" width="14.42578125" customWidth="1"/>
    <col min="30" max="30" width="17.42578125" customWidth="1"/>
    <col min="35" max="35" width="16.42578125" customWidth="1"/>
    <col min="36" max="36" width="18.42578125" customWidth="1"/>
    <col min="40" max="40" width="19.28515625" customWidth="1"/>
    <col min="41" max="41" width="22.140625" customWidth="1"/>
    <col min="46" max="46" width="21.42578125" customWidth="1"/>
    <col min="47" max="47" width="21" customWidth="1"/>
    <col min="51" max="51" width="18.28515625" customWidth="1"/>
    <col min="52" max="52" width="23.7109375" customWidth="1"/>
    <col min="57" max="57" width="28.85546875" customWidth="1"/>
    <col min="58" max="58" width="21" customWidth="1"/>
    <col min="62" max="62" width="22" customWidth="1"/>
    <col min="63" max="63" width="21" customWidth="1"/>
  </cols>
  <sheetData>
    <row r="1" spans="1:65" s="26" customFormat="1" ht="15.75" thickBot="1" x14ac:dyDescent="0.3">
      <c r="L1" s="26" t="s">
        <v>118</v>
      </c>
      <c r="W1" s="26" t="s">
        <v>119</v>
      </c>
      <c r="AH1" s="26" t="s">
        <v>122</v>
      </c>
      <c r="AS1" s="26" t="s">
        <v>120</v>
      </c>
      <c r="BD1" s="26" t="s">
        <v>231</v>
      </c>
    </row>
    <row r="2" spans="1:65" x14ac:dyDescent="0.25">
      <c r="A2" s="1" t="s">
        <v>38</v>
      </c>
      <c r="B2" s="2"/>
      <c r="C2" s="2"/>
      <c r="D2" s="2"/>
      <c r="E2" s="3"/>
      <c r="F2" s="3"/>
      <c r="G2" s="3"/>
      <c r="H2" s="3"/>
      <c r="I2" s="3"/>
      <c r="J2" s="4"/>
      <c r="L2" s="1" t="s">
        <v>40</v>
      </c>
      <c r="M2" s="2"/>
      <c r="N2" s="2"/>
      <c r="O2" s="2"/>
      <c r="P2" s="3"/>
      <c r="Q2" s="3"/>
      <c r="R2" s="3"/>
      <c r="S2" s="3"/>
      <c r="T2" s="3"/>
      <c r="U2" s="4"/>
      <c r="W2" s="1" t="s">
        <v>40</v>
      </c>
      <c r="X2" s="2"/>
      <c r="Y2" s="2"/>
      <c r="Z2" s="2"/>
      <c r="AA2" s="3"/>
      <c r="AB2" s="3"/>
      <c r="AC2" s="3"/>
      <c r="AD2" s="3"/>
      <c r="AE2" s="3"/>
      <c r="AF2" s="4"/>
      <c r="AH2" s="1" t="s">
        <v>40</v>
      </c>
      <c r="AI2" s="2"/>
      <c r="AJ2" s="2"/>
      <c r="AK2" s="2"/>
      <c r="AL2" s="3"/>
      <c r="AM2" s="3"/>
      <c r="AN2" s="3"/>
      <c r="AO2" s="3"/>
      <c r="AP2" s="3"/>
      <c r="AQ2" s="4"/>
      <c r="AS2" s="1" t="s">
        <v>40</v>
      </c>
      <c r="AT2" s="2"/>
      <c r="AU2" s="2"/>
      <c r="AV2" s="2"/>
      <c r="AW2" s="3"/>
      <c r="AX2" s="3"/>
      <c r="AY2" s="3"/>
      <c r="AZ2" s="3"/>
      <c r="BA2" s="3"/>
      <c r="BB2" s="4"/>
      <c r="BD2" s="1" t="s">
        <v>40</v>
      </c>
      <c r="BE2" s="2"/>
      <c r="BF2" s="2"/>
      <c r="BG2" s="2"/>
      <c r="BH2" s="3"/>
      <c r="BI2" s="3"/>
      <c r="BJ2" s="3"/>
      <c r="BK2" s="3"/>
      <c r="BL2" s="3"/>
      <c r="BM2" s="4"/>
    </row>
    <row r="3" spans="1:65" x14ac:dyDescent="0.25">
      <c r="A3" s="5"/>
      <c r="B3" s="6"/>
      <c r="C3" s="6"/>
      <c r="D3" s="6"/>
      <c r="E3" s="7"/>
      <c r="F3" s="7"/>
      <c r="G3" s="7"/>
      <c r="H3" s="7"/>
      <c r="I3" s="7"/>
      <c r="J3" s="8"/>
      <c r="L3" s="5"/>
      <c r="M3" s="6"/>
      <c r="N3" s="6"/>
      <c r="O3" s="6"/>
      <c r="P3" s="7"/>
      <c r="Q3" s="7"/>
      <c r="R3" s="7"/>
      <c r="S3" s="7"/>
      <c r="T3" s="7"/>
      <c r="U3" s="8"/>
      <c r="W3" s="5"/>
      <c r="X3" s="6"/>
      <c r="Y3" s="6"/>
      <c r="Z3" s="6"/>
      <c r="AA3" s="7"/>
      <c r="AB3" s="7"/>
      <c r="AC3" s="7"/>
      <c r="AD3" s="7"/>
      <c r="AE3" s="7"/>
      <c r="AF3" s="8"/>
      <c r="AH3" s="5"/>
      <c r="AI3" s="6"/>
      <c r="AJ3" s="6"/>
      <c r="AK3" s="6"/>
      <c r="AL3" s="7"/>
      <c r="AM3" s="7"/>
      <c r="AN3" s="7"/>
      <c r="AO3" s="7"/>
      <c r="AP3" s="7"/>
      <c r="AQ3" s="8"/>
      <c r="AS3" s="5"/>
      <c r="AT3" s="6"/>
      <c r="AU3" s="6"/>
      <c r="AV3" s="6"/>
      <c r="AW3" s="7"/>
      <c r="AX3" s="7"/>
      <c r="AY3" s="7"/>
      <c r="AZ3" s="7"/>
      <c r="BA3" s="7"/>
      <c r="BB3" s="8"/>
      <c r="BD3" s="5"/>
      <c r="BE3" s="6"/>
      <c r="BF3" s="6"/>
      <c r="BG3" s="6"/>
      <c r="BH3" s="7"/>
      <c r="BI3" s="7"/>
      <c r="BJ3" s="7"/>
      <c r="BK3" s="7"/>
      <c r="BL3" s="7"/>
      <c r="BM3" s="8"/>
    </row>
    <row r="4" spans="1:65" ht="30" customHeight="1" x14ac:dyDescent="0.25">
      <c r="A4" s="5" t="s">
        <v>0</v>
      </c>
      <c r="B4" s="21" t="s">
        <v>39</v>
      </c>
      <c r="C4" s="21" t="str">
        <f>CONCATENATE("not ",B4)</f>
        <v>not property offence</v>
      </c>
      <c r="D4" s="6"/>
      <c r="E4" s="7"/>
      <c r="F4" s="6" t="s">
        <v>1</v>
      </c>
      <c r="G4" s="21" t="str">
        <f>B4</f>
        <v>property offence</v>
      </c>
      <c r="H4" s="21" t="str">
        <f>C4</f>
        <v>not property offence</v>
      </c>
      <c r="I4" s="7"/>
      <c r="J4" s="8"/>
      <c r="L4" s="5" t="s">
        <v>0</v>
      </c>
      <c r="M4" s="21" t="s">
        <v>39</v>
      </c>
      <c r="N4" s="21" t="str">
        <f>CONCATENATE("not ",M4)</f>
        <v>not property offence</v>
      </c>
      <c r="O4" s="6"/>
      <c r="P4" s="7"/>
      <c r="Q4" s="6" t="s">
        <v>1</v>
      </c>
      <c r="R4" s="21" t="str">
        <f>M4</f>
        <v>property offence</v>
      </c>
      <c r="S4" s="21" t="str">
        <f>N4</f>
        <v>not property offence</v>
      </c>
      <c r="T4" s="7"/>
      <c r="U4" s="8"/>
      <c r="W4" s="5" t="s">
        <v>0</v>
      </c>
      <c r="X4" s="21" t="s">
        <v>39</v>
      </c>
      <c r="Y4" s="21" t="str">
        <f>CONCATENATE("not ",X4)</f>
        <v>not property offence</v>
      </c>
      <c r="Z4" s="6"/>
      <c r="AA4" s="7"/>
      <c r="AB4" s="6" t="s">
        <v>1</v>
      </c>
      <c r="AC4" s="21" t="str">
        <f>X4</f>
        <v>property offence</v>
      </c>
      <c r="AD4" s="21" t="str">
        <f>Y4</f>
        <v>not property offence</v>
      </c>
      <c r="AE4" s="7"/>
      <c r="AF4" s="8"/>
      <c r="AH4" s="5" t="s">
        <v>0</v>
      </c>
      <c r="AI4" s="21" t="s">
        <v>39</v>
      </c>
      <c r="AJ4" s="21" t="str">
        <f>CONCATENATE("not ",AI4)</f>
        <v>not property offence</v>
      </c>
      <c r="AK4" s="6"/>
      <c r="AL4" s="7"/>
      <c r="AM4" s="6" t="s">
        <v>1</v>
      </c>
      <c r="AN4" s="21" t="str">
        <f>AI4</f>
        <v>property offence</v>
      </c>
      <c r="AO4" s="21" t="str">
        <f>AJ4</f>
        <v>not property offence</v>
      </c>
      <c r="AP4" s="7"/>
      <c r="AQ4" s="8"/>
      <c r="AS4" s="5" t="s">
        <v>0</v>
      </c>
      <c r="AT4" s="21" t="s">
        <v>39</v>
      </c>
      <c r="AU4" s="21" t="str">
        <f>CONCATENATE("not ",AT4)</f>
        <v>not property offence</v>
      </c>
      <c r="AV4" s="6"/>
      <c r="AW4" s="7"/>
      <c r="AX4" s="6" t="s">
        <v>1</v>
      </c>
      <c r="AY4" s="21" t="str">
        <f>AT4</f>
        <v>property offence</v>
      </c>
      <c r="AZ4" s="21" t="str">
        <f>AU4</f>
        <v>not property offence</v>
      </c>
      <c r="BA4" s="7"/>
      <c r="BB4" s="8"/>
      <c r="BD4" s="5" t="s">
        <v>0</v>
      </c>
      <c r="BE4" s="21" t="s">
        <v>39</v>
      </c>
      <c r="BF4" s="21" t="str">
        <f>CONCATENATE("not ",BE4)</f>
        <v>not property offence</v>
      </c>
      <c r="BG4" s="6"/>
      <c r="BH4" s="7"/>
      <c r="BI4" s="6" t="s">
        <v>1</v>
      </c>
      <c r="BJ4" s="21" t="str">
        <f>BE4</f>
        <v>property offence</v>
      </c>
      <c r="BK4" s="21" t="str">
        <f>BF4</f>
        <v>not property offence</v>
      </c>
      <c r="BL4" s="7"/>
      <c r="BM4" s="8"/>
    </row>
    <row r="5" spans="1:65" x14ac:dyDescent="0.25">
      <c r="A5" s="5" t="s">
        <v>37</v>
      </c>
      <c r="B5" s="9">
        <v>742655</v>
      </c>
      <c r="C5" s="9">
        <v>32423</v>
      </c>
      <c r="D5" s="6">
        <f>SUM(B5+C5)</f>
        <v>775078</v>
      </c>
      <c r="E5" s="7"/>
      <c r="F5" s="6" t="str">
        <f>A5</f>
        <v>male</v>
      </c>
      <c r="G5" s="6">
        <f>(D5*B7)/D7</f>
        <v>740771.42066969082</v>
      </c>
      <c r="H5" s="10">
        <f>(D5*C7)/D7</f>
        <v>34306.579330309229</v>
      </c>
      <c r="I5" s="6">
        <f>SUM(G5:H5)</f>
        <v>775078</v>
      </c>
      <c r="J5" s="8"/>
      <c r="L5" s="5" t="s">
        <v>37</v>
      </c>
      <c r="M5" s="9">
        <v>2585</v>
      </c>
      <c r="N5" s="9">
        <v>3167.5</v>
      </c>
      <c r="O5" s="6">
        <f>SUM(M5+N5)</f>
        <v>5752.5</v>
      </c>
      <c r="P5" s="7"/>
      <c r="Q5" s="6" t="str">
        <f>L5</f>
        <v>male</v>
      </c>
      <c r="R5" s="7">
        <f>(O5*M7)/O7</f>
        <v>2586.573751956862</v>
      </c>
      <c r="S5" s="10">
        <f>(O5*N7)/O7</f>
        <v>3165.926248043138</v>
      </c>
      <c r="T5" s="7">
        <f>SUM(R5:S5)</f>
        <v>5752.5</v>
      </c>
      <c r="U5" s="8"/>
      <c r="W5" s="5" t="s">
        <v>37</v>
      </c>
      <c r="X5" s="24">
        <v>3618.9999999999995</v>
      </c>
      <c r="Y5" s="24">
        <v>4414.5</v>
      </c>
      <c r="Z5" s="6">
        <f>SUM(X5+Y5)</f>
        <v>8033.5</v>
      </c>
      <c r="AA5" s="7"/>
      <c r="AB5" s="6" t="str">
        <f>W5</f>
        <v>male</v>
      </c>
      <c r="AC5" s="7">
        <f>(Z5*X7)/Z7</f>
        <v>3612.2103844146809</v>
      </c>
      <c r="AD5" s="10">
        <f>(Z5*Y7)/Z7</f>
        <v>4421.2896155853196</v>
      </c>
      <c r="AE5" s="7">
        <f>SUM(AC5:AD5)</f>
        <v>8033.5</v>
      </c>
      <c r="AF5" s="8"/>
      <c r="AH5" s="5" t="s">
        <v>37</v>
      </c>
      <c r="AI5" s="24">
        <v>4394.5</v>
      </c>
      <c r="AJ5" s="24">
        <v>5349.75</v>
      </c>
      <c r="AK5" s="6">
        <f>SUM(AI5+AJ5)</f>
        <v>9744.25</v>
      </c>
      <c r="AL5" s="7"/>
      <c r="AM5" s="6" t="str">
        <f>AH5</f>
        <v>male</v>
      </c>
      <c r="AN5" s="7">
        <f>(AK5*AI7)/AK7</f>
        <v>4381.437858758045</v>
      </c>
      <c r="AO5" s="10">
        <f>(AK5*AJ7)/AK7</f>
        <v>5362.812141241955</v>
      </c>
      <c r="AP5" s="7">
        <f>SUM(AN5:AO5)</f>
        <v>9744.25</v>
      </c>
      <c r="AQ5" s="8"/>
      <c r="AS5" s="5" t="s">
        <v>37</v>
      </c>
      <c r="AT5" s="24">
        <v>5170</v>
      </c>
      <c r="AU5" s="24">
        <v>6285</v>
      </c>
      <c r="AV5" s="6">
        <f>SUM(AT5+AU5)</f>
        <v>11455</v>
      </c>
      <c r="AW5" s="7"/>
      <c r="AX5" s="6" t="str">
        <f>AS5</f>
        <v>male</v>
      </c>
      <c r="AY5" s="7">
        <f>(AV5*AT7)/AV7</f>
        <v>5150.6653331014086</v>
      </c>
      <c r="AZ5" s="10">
        <f>(AV5*AU7)/AV7</f>
        <v>6304.3346668985914</v>
      </c>
      <c r="BA5" s="7">
        <f>SUM(AY5:AZ5)</f>
        <v>11455</v>
      </c>
      <c r="BB5" s="8"/>
      <c r="BD5" s="5" t="s">
        <v>37</v>
      </c>
      <c r="BE5" s="24">
        <v>0</v>
      </c>
      <c r="BF5" s="24">
        <v>50</v>
      </c>
      <c r="BG5" s="6">
        <f>SUM(BE5+BF5)</f>
        <v>50</v>
      </c>
      <c r="BH5" s="7"/>
      <c r="BI5" s="6" t="str">
        <f>BD5</f>
        <v>male</v>
      </c>
      <c r="BJ5" s="7">
        <f>(BG5*BE7)/BG7</f>
        <v>22.482170812315186</v>
      </c>
      <c r="BK5" s="10">
        <f>(BG5*BF7)/BG7</f>
        <v>27.517829187684814</v>
      </c>
      <c r="BL5" s="7">
        <f>SUM(BJ5:BK5)</f>
        <v>50</v>
      </c>
      <c r="BM5" s="8"/>
    </row>
    <row r="6" spans="1:65" x14ac:dyDescent="0.25">
      <c r="A6" s="5" t="str">
        <f>CONCATENATE("not ",A5)</f>
        <v>not male</v>
      </c>
      <c r="B6" s="11">
        <v>169226</v>
      </c>
      <c r="C6" s="11">
        <v>9808</v>
      </c>
      <c r="D6" s="6">
        <f>SUM(B6+C6)</f>
        <v>179034</v>
      </c>
      <c r="E6" s="7"/>
      <c r="F6" s="6" t="str">
        <f>A6</f>
        <v>not male</v>
      </c>
      <c r="G6" s="6">
        <f>(D6*B7)/D7</f>
        <v>171109.57933030924</v>
      </c>
      <c r="H6" s="6">
        <f>(D6*C7)/D7</f>
        <v>7924.4206696907704</v>
      </c>
      <c r="I6" s="6">
        <f>SUM(G6:H6)</f>
        <v>179034</v>
      </c>
      <c r="J6" s="8"/>
      <c r="L6" s="5" t="str">
        <f>CONCATENATE("not ",L5)</f>
        <v>not male</v>
      </c>
      <c r="M6" s="11">
        <v>2585</v>
      </c>
      <c r="N6" s="11">
        <v>3160.5</v>
      </c>
      <c r="O6" s="6">
        <f>SUM(M6+N6)</f>
        <v>5745.5</v>
      </c>
      <c r="P6" s="7"/>
      <c r="Q6" s="6" t="str">
        <f>L6</f>
        <v>not male</v>
      </c>
      <c r="R6" s="6">
        <f>(O6*M7)/O7</f>
        <v>2583.426248043138</v>
      </c>
      <c r="S6" s="6">
        <f>(O6*N7)/O7</f>
        <v>3162.073751956862</v>
      </c>
      <c r="T6" s="6">
        <f>SUM(R6:S6)</f>
        <v>5745.5</v>
      </c>
      <c r="U6" s="8"/>
      <c r="W6" s="5" t="str">
        <f>CONCATENATE("not ",W5)</f>
        <v>not male</v>
      </c>
      <c r="X6" s="25">
        <v>1551</v>
      </c>
      <c r="Y6" s="25">
        <v>1913.5</v>
      </c>
      <c r="Z6" s="6">
        <f>SUM(X6+Y6)</f>
        <v>3464.5</v>
      </c>
      <c r="AA6" s="7"/>
      <c r="AB6" s="6" t="str">
        <f>W6</f>
        <v>not male</v>
      </c>
      <c r="AC6" s="6">
        <f>(Z6*X7)/Z7</f>
        <v>1557.7896155853191</v>
      </c>
      <c r="AD6" s="6">
        <f>(Z6*Y7)/Z7</f>
        <v>1906.7103844146809</v>
      </c>
      <c r="AE6" s="6">
        <f>SUM(AC6:AD6)</f>
        <v>3464.5</v>
      </c>
      <c r="AF6" s="8"/>
      <c r="AH6" s="5" t="str">
        <f>CONCATENATE("not ",AH5)</f>
        <v>not male</v>
      </c>
      <c r="AI6" s="25">
        <v>775.5</v>
      </c>
      <c r="AJ6" s="25">
        <v>978.25</v>
      </c>
      <c r="AK6" s="6">
        <f>SUM(AI6+AJ6)</f>
        <v>1753.75</v>
      </c>
      <c r="AL6" s="7"/>
      <c r="AM6" s="6" t="str">
        <f>AH6</f>
        <v>not male</v>
      </c>
      <c r="AN6" s="6">
        <f>(AK6*AI7)/AK7</f>
        <v>788.56214124195515</v>
      </c>
      <c r="AO6" s="6">
        <f>(AK6*AJ7)/AK7</f>
        <v>965.18785875804485</v>
      </c>
      <c r="AP6" s="6">
        <f>SUM(AN6:AO6)</f>
        <v>1753.75</v>
      </c>
      <c r="AQ6" s="8"/>
      <c r="AS6" s="5" t="str">
        <f>CONCATENATE("not ",AS5)</f>
        <v>not male</v>
      </c>
      <c r="AT6" s="25">
        <v>0</v>
      </c>
      <c r="AU6" s="25">
        <v>43</v>
      </c>
      <c r="AV6" s="6">
        <f>SUM(AT6+AU6)</f>
        <v>43</v>
      </c>
      <c r="AW6" s="7"/>
      <c r="AX6" s="6" t="str">
        <f>AS6</f>
        <v>not male</v>
      </c>
      <c r="AY6" s="6">
        <f>(AV6*AT7)/AV7</f>
        <v>19.33466689859106</v>
      </c>
      <c r="AZ6" s="6">
        <f>(AV6*AU7)/AV7</f>
        <v>23.66533310140894</v>
      </c>
      <c r="BA6" s="6">
        <f>SUM(AY6:AZ6)</f>
        <v>43</v>
      </c>
      <c r="BB6" s="8"/>
      <c r="BD6" s="5" t="str">
        <f>CONCATENATE("not ",BD5)</f>
        <v>not male</v>
      </c>
      <c r="BE6" s="25">
        <v>5170</v>
      </c>
      <c r="BF6" s="25">
        <v>6278</v>
      </c>
      <c r="BG6" s="6">
        <f>SUM(BE6+BF6)</f>
        <v>11448</v>
      </c>
      <c r="BH6" s="7"/>
      <c r="BI6" s="6" t="str">
        <f>BD6</f>
        <v>not male</v>
      </c>
      <c r="BJ6" s="6">
        <f>(BG6*BE7)/BG7</f>
        <v>5147.5178291876846</v>
      </c>
      <c r="BK6" s="6">
        <f>(BG6*BF7)/BG7</f>
        <v>6300.4821708123154</v>
      </c>
      <c r="BL6" s="6">
        <f>SUM(BJ6:BK6)</f>
        <v>11448</v>
      </c>
      <c r="BM6" s="8"/>
    </row>
    <row r="7" spans="1:65" x14ac:dyDescent="0.25">
      <c r="A7" s="5"/>
      <c r="B7" s="6">
        <f>(B5+B6)</f>
        <v>911881</v>
      </c>
      <c r="C7" s="6">
        <f>(C5+C6)</f>
        <v>42231</v>
      </c>
      <c r="D7" s="6">
        <f>IF(SUM(D5:D6)&lt;&gt;SUM(B7:C7),"PROBLEM",SUM(D5:D6))</f>
        <v>954112</v>
      </c>
      <c r="E7" s="7"/>
      <c r="F7" s="7"/>
      <c r="G7" s="6">
        <f>SUM(G5:G6)</f>
        <v>911881</v>
      </c>
      <c r="H7" s="6">
        <f>SUM(H5:H6)</f>
        <v>42231</v>
      </c>
      <c r="I7" s="6">
        <f>SUM(G7:H7)</f>
        <v>954112</v>
      </c>
      <c r="J7" s="8"/>
      <c r="L7" s="5"/>
      <c r="M7" s="6">
        <f>(M5+M6)</f>
        <v>5170</v>
      </c>
      <c r="N7" s="6">
        <f>(N5+N6)</f>
        <v>6328</v>
      </c>
      <c r="O7" s="6">
        <f>IF(SUM(O5:O6)&lt;&gt;SUM(M7:N7),"PROBLEM",SUM(O5:O6))</f>
        <v>11498</v>
      </c>
      <c r="P7" s="7"/>
      <c r="Q7" s="7"/>
      <c r="R7" s="7">
        <f>SUM(R5:R6)</f>
        <v>5170</v>
      </c>
      <c r="S7" s="6">
        <f>SUM(S5:S6)</f>
        <v>6328</v>
      </c>
      <c r="T7" s="7">
        <f>SUM(R7:S7)</f>
        <v>11498</v>
      </c>
      <c r="U7" s="8"/>
      <c r="W7" s="5"/>
      <c r="X7" s="6">
        <f>(X5+X6)</f>
        <v>5170</v>
      </c>
      <c r="Y7" s="6">
        <f>(Y5+Y6)</f>
        <v>6328</v>
      </c>
      <c r="Z7" s="6">
        <f>IF(SUM(Z5:Z6)&lt;&gt;SUM(X7:Y7),"PROBLEM",SUM(Z5:Z6))</f>
        <v>11498</v>
      </c>
      <c r="AA7" s="7"/>
      <c r="AB7" s="7"/>
      <c r="AC7" s="7">
        <f>SUM(AC5:AC6)</f>
        <v>5170</v>
      </c>
      <c r="AD7" s="6">
        <f>SUM(AD5:AD6)</f>
        <v>6328</v>
      </c>
      <c r="AE7" s="7">
        <f>SUM(AC7:AD7)</f>
        <v>11498</v>
      </c>
      <c r="AF7" s="8"/>
      <c r="AH7" s="5"/>
      <c r="AI7" s="6">
        <f>(AI5+AI6)</f>
        <v>5170</v>
      </c>
      <c r="AJ7" s="6">
        <f>(AJ5+AJ6)</f>
        <v>6328</v>
      </c>
      <c r="AK7" s="6">
        <f>IF(SUM(AK5:AK6)&lt;&gt;SUM(AI7:AJ7),"PROBLEM",SUM(AK5:AK6))</f>
        <v>11498</v>
      </c>
      <c r="AL7" s="7"/>
      <c r="AM7" s="7"/>
      <c r="AN7" s="7">
        <f>SUM(AN5:AN6)</f>
        <v>5170</v>
      </c>
      <c r="AO7" s="6">
        <f>SUM(AO5:AO6)</f>
        <v>6328</v>
      </c>
      <c r="AP7" s="7">
        <f>SUM(AN7:AO7)</f>
        <v>11498</v>
      </c>
      <c r="AQ7" s="8"/>
      <c r="AS7" s="5"/>
      <c r="AT7" s="6">
        <f>(AT5+AT6)</f>
        <v>5170</v>
      </c>
      <c r="AU7" s="6">
        <f>(AU5+AU6)</f>
        <v>6328</v>
      </c>
      <c r="AV7" s="6">
        <f>IF(SUM(AV5:AV6)&lt;&gt;SUM(AT7:AU7),"PROBLEM",SUM(AV5:AV6))</f>
        <v>11498</v>
      </c>
      <c r="AW7" s="7"/>
      <c r="AX7" s="7"/>
      <c r="AY7" s="7">
        <f>SUM(AY5:AY6)</f>
        <v>5170</v>
      </c>
      <c r="AZ7" s="6">
        <f>SUM(AZ5:AZ6)</f>
        <v>6328</v>
      </c>
      <c r="BA7" s="7">
        <f>SUM(AY7:AZ7)</f>
        <v>11498</v>
      </c>
      <c r="BB7" s="8"/>
      <c r="BD7" s="5"/>
      <c r="BE7" s="6">
        <f>(BE5+BE6)</f>
        <v>5170</v>
      </c>
      <c r="BF7" s="6">
        <f>(BF5+BF6)</f>
        <v>6328</v>
      </c>
      <c r="BG7" s="6">
        <f>IF(SUM(BG5:BG6)&lt;&gt;SUM(BE7:BF7),"PROBLEM",SUM(BG5:BG6))</f>
        <v>11498</v>
      </c>
      <c r="BH7" s="7"/>
      <c r="BI7" s="7"/>
      <c r="BJ7" s="7">
        <f>SUM(BJ5:BJ6)</f>
        <v>5170</v>
      </c>
      <c r="BK7" s="6">
        <f>SUM(BK5:BK6)</f>
        <v>6328</v>
      </c>
      <c r="BL7" s="7">
        <f>SUM(BJ7:BK7)</f>
        <v>11498</v>
      </c>
      <c r="BM7" s="8"/>
    </row>
    <row r="8" spans="1:65" x14ac:dyDescent="0.25">
      <c r="A8" s="5"/>
      <c r="B8" s="6"/>
      <c r="C8" s="6"/>
      <c r="D8" s="6"/>
      <c r="E8" s="7"/>
      <c r="F8" s="7"/>
      <c r="G8" s="7"/>
      <c r="H8" s="7"/>
      <c r="I8" s="7"/>
      <c r="J8" s="8"/>
      <c r="L8" s="5"/>
      <c r="M8" s="6"/>
      <c r="N8" s="6"/>
      <c r="O8" s="6"/>
      <c r="P8" s="7"/>
      <c r="Q8" s="7"/>
      <c r="R8" s="7"/>
      <c r="S8" s="7"/>
      <c r="T8" s="7"/>
      <c r="U8" s="8"/>
      <c r="W8" s="5"/>
      <c r="X8" s="6"/>
      <c r="Y8" s="6"/>
      <c r="Z8" s="6"/>
      <c r="AA8" s="7"/>
      <c r="AB8" s="7"/>
      <c r="AC8" s="7"/>
      <c r="AD8" s="7"/>
      <c r="AE8" s="7"/>
      <c r="AF8" s="8"/>
      <c r="AH8" s="5"/>
      <c r="AI8" s="6"/>
      <c r="AJ8" s="6"/>
      <c r="AK8" s="6"/>
      <c r="AL8" s="7"/>
      <c r="AM8" s="7"/>
      <c r="AN8" s="7"/>
      <c r="AO8" s="7"/>
      <c r="AP8" s="7"/>
      <c r="AQ8" s="8"/>
      <c r="AS8" s="5"/>
      <c r="AT8" s="6"/>
      <c r="AU8" s="6"/>
      <c r="AV8" s="6"/>
      <c r="AW8" s="7"/>
      <c r="AX8" s="7"/>
      <c r="AY8" s="7"/>
      <c r="AZ8" s="7"/>
      <c r="BA8" s="7"/>
      <c r="BB8" s="8"/>
      <c r="BD8" s="5"/>
      <c r="BE8" s="6"/>
      <c r="BF8" s="6"/>
      <c r="BG8" s="6"/>
      <c r="BH8" s="7"/>
      <c r="BI8" s="7"/>
      <c r="BJ8" s="7"/>
      <c r="BK8" s="7"/>
      <c r="BL8" s="7"/>
      <c r="BM8" s="8"/>
    </row>
    <row r="9" spans="1:65" x14ac:dyDescent="0.25">
      <c r="A9" s="5"/>
      <c r="B9" s="6"/>
      <c r="C9" s="6"/>
      <c r="D9" s="6"/>
      <c r="E9" s="7"/>
      <c r="F9" s="7"/>
      <c r="G9" s="7"/>
      <c r="H9" s="7"/>
      <c r="I9" s="7"/>
      <c r="J9" s="8"/>
      <c r="L9" s="5"/>
      <c r="M9" s="6"/>
      <c r="N9" s="6"/>
      <c r="O9" s="6"/>
      <c r="P9" s="7"/>
      <c r="Q9" s="7"/>
      <c r="R9" s="7"/>
      <c r="S9" s="7"/>
      <c r="T9" s="7"/>
      <c r="U9" s="8"/>
      <c r="W9" s="5"/>
      <c r="X9" s="6"/>
      <c r="Y9" s="6"/>
      <c r="Z9" s="6"/>
      <c r="AA9" s="7"/>
      <c r="AB9" s="7"/>
      <c r="AC9" s="7"/>
      <c r="AD9" s="7"/>
      <c r="AE9" s="7"/>
      <c r="AF9" s="8"/>
      <c r="AH9" s="5"/>
      <c r="AI9" s="6"/>
      <c r="AJ9" s="6"/>
      <c r="AK9" s="6"/>
      <c r="AL9" s="7"/>
      <c r="AM9" s="7"/>
      <c r="AN9" s="7"/>
      <c r="AO9" s="7"/>
      <c r="AP9" s="7"/>
      <c r="AQ9" s="8"/>
      <c r="AS9" s="5"/>
      <c r="AT9" s="6"/>
      <c r="AU9" s="6"/>
      <c r="AV9" s="6"/>
      <c r="AW9" s="7"/>
      <c r="AX9" s="7"/>
      <c r="AY9" s="7"/>
      <c r="AZ9" s="7"/>
      <c r="BA9" s="7"/>
      <c r="BB9" s="8"/>
      <c r="BD9" s="5"/>
      <c r="BE9" s="6"/>
      <c r="BF9" s="6"/>
      <c r="BG9" s="6"/>
      <c r="BH9" s="7"/>
      <c r="BI9" s="7"/>
      <c r="BJ9" s="7"/>
      <c r="BK9" s="7"/>
      <c r="BL9" s="7"/>
      <c r="BM9" s="8"/>
    </row>
    <row r="10" spans="1:65" x14ac:dyDescent="0.25">
      <c r="A10" s="5" t="s">
        <v>2</v>
      </c>
      <c r="B10" s="6" t="s">
        <v>3</v>
      </c>
      <c r="C10" s="6" t="s">
        <v>4</v>
      </c>
      <c r="D10" s="6" t="s">
        <v>5</v>
      </c>
      <c r="E10" s="6" t="s">
        <v>6</v>
      </c>
      <c r="F10" s="7"/>
      <c r="G10" s="7"/>
      <c r="H10" s="7"/>
      <c r="I10" s="7"/>
      <c r="J10" s="8"/>
      <c r="L10" s="5" t="s">
        <v>2</v>
      </c>
      <c r="M10" s="6" t="s">
        <v>3</v>
      </c>
      <c r="N10" s="6" t="s">
        <v>4</v>
      </c>
      <c r="O10" s="6" t="s">
        <v>5</v>
      </c>
      <c r="P10" s="6" t="s">
        <v>6</v>
      </c>
      <c r="Q10" s="7"/>
      <c r="R10" s="7"/>
      <c r="S10" s="7"/>
      <c r="T10" s="7"/>
      <c r="U10" s="8"/>
      <c r="W10" s="5" t="s">
        <v>2</v>
      </c>
      <c r="X10" s="6" t="s">
        <v>3</v>
      </c>
      <c r="Y10" s="6" t="s">
        <v>4</v>
      </c>
      <c r="Z10" s="6" t="s">
        <v>5</v>
      </c>
      <c r="AA10" s="6" t="s">
        <v>6</v>
      </c>
      <c r="AB10" s="7"/>
      <c r="AC10" s="7"/>
      <c r="AD10" s="7"/>
      <c r="AE10" s="7"/>
      <c r="AF10" s="8"/>
      <c r="AH10" s="5" t="s">
        <v>2</v>
      </c>
      <c r="AI10" s="6" t="s">
        <v>3</v>
      </c>
      <c r="AJ10" s="6" t="s">
        <v>4</v>
      </c>
      <c r="AK10" s="6" t="s">
        <v>5</v>
      </c>
      <c r="AL10" s="6" t="s">
        <v>6</v>
      </c>
      <c r="AM10" s="7"/>
      <c r="AN10" s="7"/>
      <c r="AO10" s="7"/>
      <c r="AP10" s="7"/>
      <c r="AQ10" s="8"/>
      <c r="AS10" s="5" t="s">
        <v>2</v>
      </c>
      <c r="AT10" s="6" t="s">
        <v>3</v>
      </c>
      <c r="AU10" s="6" t="s">
        <v>4</v>
      </c>
      <c r="AV10" s="6" t="s">
        <v>5</v>
      </c>
      <c r="AW10" s="6" t="s">
        <v>6</v>
      </c>
      <c r="AX10" s="7"/>
      <c r="AY10" s="7"/>
      <c r="AZ10" s="7"/>
      <c r="BA10" s="7"/>
      <c r="BB10" s="8"/>
      <c r="BD10" s="5" t="s">
        <v>2</v>
      </c>
      <c r="BE10" s="6" t="s">
        <v>3</v>
      </c>
      <c r="BF10" s="6" t="s">
        <v>4</v>
      </c>
      <c r="BG10" s="6" t="s">
        <v>5</v>
      </c>
      <c r="BH10" s="6" t="s">
        <v>6</v>
      </c>
      <c r="BI10" s="7"/>
      <c r="BJ10" s="7"/>
      <c r="BK10" s="7"/>
      <c r="BL10" s="7"/>
      <c r="BM10" s="8"/>
    </row>
    <row r="11" spans="1:65" x14ac:dyDescent="0.25">
      <c r="A11" s="5">
        <f>B5</f>
        <v>742655</v>
      </c>
      <c r="B11" s="6">
        <f>G5</f>
        <v>740771.42066969082</v>
      </c>
      <c r="C11" s="6">
        <f>A11-B11</f>
        <v>1883.5793303091777</v>
      </c>
      <c r="D11" s="6">
        <f>C11*C11</f>
        <v>3547871.0935679707</v>
      </c>
      <c r="E11" s="22">
        <f>D11/B11</f>
        <v>4.7894276082634706</v>
      </c>
      <c r="F11" s="7"/>
      <c r="G11" s="7"/>
      <c r="H11" s="7"/>
      <c r="I11" s="7"/>
      <c r="J11" s="8"/>
      <c r="L11" s="5">
        <f>M5</f>
        <v>2585</v>
      </c>
      <c r="M11" s="6">
        <f>R5</f>
        <v>2586.573751956862</v>
      </c>
      <c r="N11" s="6">
        <f>L11-M11</f>
        <v>-1.5737519568619973</v>
      </c>
      <c r="O11" s="6">
        <f>N11*N11</f>
        <v>2.476695221726966</v>
      </c>
      <c r="P11" s="7">
        <f>O11/M11</f>
        <v>9.5751966084602546E-4</v>
      </c>
      <c r="Q11" s="7"/>
      <c r="R11" s="7"/>
      <c r="S11" s="7"/>
      <c r="T11" s="7"/>
      <c r="U11" s="8"/>
      <c r="W11" s="5">
        <f>X5</f>
        <v>3618.9999999999995</v>
      </c>
      <c r="X11" s="6">
        <f>AC5</f>
        <v>3612.2103844146809</v>
      </c>
      <c r="Y11" s="6">
        <f>W11-X11</f>
        <v>6.7896155853186428</v>
      </c>
      <c r="Z11" s="6">
        <f>Y11*Y11</f>
        <v>46.098879796401818</v>
      </c>
      <c r="AA11" s="7">
        <f>Z11/X11</f>
        <v>1.2761958715168147E-2</v>
      </c>
      <c r="AB11" s="7"/>
      <c r="AC11" s="7"/>
      <c r="AD11" s="7"/>
      <c r="AE11" s="7"/>
      <c r="AF11" s="8"/>
      <c r="AH11" s="5">
        <f>AI5</f>
        <v>4394.5</v>
      </c>
      <c r="AI11" s="6">
        <f>AN5</f>
        <v>4381.437858758045</v>
      </c>
      <c r="AJ11" s="6">
        <f>AH11-AI11</f>
        <v>13.062141241955032</v>
      </c>
      <c r="AK11" s="6">
        <f>AJ11*AJ11</f>
        <v>170.61953382478256</v>
      </c>
      <c r="AL11" s="7">
        <f>AK11/AI11</f>
        <v>3.8941447836292283E-2</v>
      </c>
      <c r="AM11" s="7"/>
      <c r="AN11" s="7"/>
      <c r="AO11" s="7"/>
      <c r="AP11" s="7"/>
      <c r="AQ11" s="8"/>
      <c r="AS11" s="5">
        <f>AT5</f>
        <v>5170</v>
      </c>
      <c r="AT11" s="6">
        <f>AY5</f>
        <v>5150.6653331014086</v>
      </c>
      <c r="AU11" s="6">
        <f>AS11-AT11</f>
        <v>19.334666898591422</v>
      </c>
      <c r="AV11" s="6">
        <f>AU11*AU11</f>
        <v>373.82934407948682</v>
      </c>
      <c r="AW11" s="7">
        <f>AV11/AT11</f>
        <v>7.2578845625442756E-2</v>
      </c>
      <c r="AX11" s="7"/>
      <c r="AY11" s="7"/>
      <c r="AZ11" s="7"/>
      <c r="BA11" s="7"/>
      <c r="BB11" s="8"/>
      <c r="BD11" s="5">
        <f>BE5</f>
        <v>0</v>
      </c>
      <c r="BE11" s="6">
        <f>BJ5</f>
        <v>22.482170812315186</v>
      </c>
      <c r="BF11" s="6">
        <f>BD11-BE11</f>
        <v>-22.482170812315186</v>
      </c>
      <c r="BG11" s="6">
        <f>BF11*BF11</f>
        <v>505.44800443411685</v>
      </c>
      <c r="BH11" s="7">
        <f>BG11/BE11</f>
        <v>22.482170812315186</v>
      </c>
      <c r="BI11" s="7"/>
      <c r="BJ11" s="7"/>
      <c r="BK11" s="7"/>
      <c r="BL11" s="7"/>
      <c r="BM11" s="8"/>
    </row>
    <row r="12" spans="1:65" x14ac:dyDescent="0.25">
      <c r="A12" s="5">
        <f>B6</f>
        <v>169226</v>
      </c>
      <c r="B12" s="6">
        <f>G6</f>
        <v>171109.57933030924</v>
      </c>
      <c r="C12" s="6">
        <f t="shared" ref="C12:C14" si="0">A12-B12</f>
        <v>-1883.579330309236</v>
      </c>
      <c r="D12" s="6">
        <f t="shared" ref="D12:D14" si="1">C12*C12</f>
        <v>3547871.09356819</v>
      </c>
      <c r="E12" s="22">
        <f t="shared" ref="E12:E14" si="2">D12/B12</f>
        <v>20.734497200296392</v>
      </c>
      <c r="F12" s="7"/>
      <c r="G12" s="7"/>
      <c r="H12" s="7"/>
      <c r="I12" s="7"/>
      <c r="J12" s="8"/>
      <c r="L12" s="5">
        <f>M6</f>
        <v>2585</v>
      </c>
      <c r="M12" s="6">
        <f>R6</f>
        <v>2583.426248043138</v>
      </c>
      <c r="N12" s="6">
        <f t="shared" ref="N12:N14" si="3">L12-M12</f>
        <v>1.5737519568619973</v>
      </c>
      <c r="O12" s="6">
        <f t="shared" ref="O12:O14" si="4">N12*N12</f>
        <v>2.476695221726966</v>
      </c>
      <c r="P12" s="7">
        <f t="shared" ref="P12:P14" si="5">O12/M12</f>
        <v>9.5868624993764875E-4</v>
      </c>
      <c r="Q12" s="7"/>
      <c r="R12" s="7"/>
      <c r="S12" s="7"/>
      <c r="T12" s="7"/>
      <c r="U12" s="8"/>
      <c r="W12" s="5">
        <f>X6</f>
        <v>1551</v>
      </c>
      <c r="X12" s="6">
        <f>AC6</f>
        <v>1557.7896155853191</v>
      </c>
      <c r="Y12" s="6">
        <f t="shared" ref="Y12:Y14" si="6">W12-X12</f>
        <v>-6.7896155853190976</v>
      </c>
      <c r="Z12" s="6">
        <f t="shared" ref="Z12:Z14" si="7">Y12*Y12</f>
        <v>46.098879796407992</v>
      </c>
      <c r="AA12" s="7">
        <f t="shared" ref="AA12:AA14" si="8">Z12/X12</f>
        <v>2.9592493964011271E-2</v>
      </c>
      <c r="AB12" s="7"/>
      <c r="AC12" s="7"/>
      <c r="AD12" s="7"/>
      <c r="AE12" s="7"/>
      <c r="AF12" s="8"/>
      <c r="AH12" s="5">
        <f>AI6</f>
        <v>775.5</v>
      </c>
      <c r="AI12" s="6">
        <f>AN6</f>
        <v>788.56214124195515</v>
      </c>
      <c r="AJ12" s="6">
        <f t="shared" ref="AJ12:AJ14" si="9">AH12-AI12</f>
        <v>-13.062141241955146</v>
      </c>
      <c r="AK12" s="6">
        <f t="shared" ref="AK12:AK14" si="10">AJ12*AJ12</f>
        <v>170.61953382478552</v>
      </c>
      <c r="AL12" s="7">
        <f t="shared" ref="AL12:AL14" si="11">AK12/AI12</f>
        <v>0.21636789911834506</v>
      </c>
      <c r="AM12" s="7"/>
      <c r="AN12" s="7"/>
      <c r="AO12" s="7"/>
      <c r="AP12" s="7"/>
      <c r="AQ12" s="8"/>
      <c r="AS12" s="5">
        <f>AT6</f>
        <v>0</v>
      </c>
      <c r="AT12" s="6">
        <f>AY6</f>
        <v>19.33466689859106</v>
      </c>
      <c r="AU12" s="6">
        <f t="shared" ref="AU12:AU14" si="12">AS12-AT12</f>
        <v>-19.33466689859106</v>
      </c>
      <c r="AV12" s="6">
        <f t="shared" ref="AV12:AV14" si="13">AU12*AU12</f>
        <v>373.82934407947283</v>
      </c>
      <c r="AW12" s="7">
        <f t="shared" ref="AW12:AW14" si="14">AV12/AT12</f>
        <v>19.33466689859106</v>
      </c>
      <c r="AX12" s="7"/>
      <c r="AY12" s="7"/>
      <c r="AZ12" s="7"/>
      <c r="BA12" s="7"/>
      <c r="BB12" s="8"/>
      <c r="BD12" s="5">
        <f>BE6</f>
        <v>5170</v>
      </c>
      <c r="BE12" s="6">
        <f>BJ6</f>
        <v>5147.5178291876846</v>
      </c>
      <c r="BF12" s="6">
        <f t="shared" ref="BF12:BF14" si="15">BD12-BE12</f>
        <v>22.482170812315417</v>
      </c>
      <c r="BG12" s="6">
        <f t="shared" ref="BG12:BG14" si="16">BF12*BF12</f>
        <v>505.44800443412726</v>
      </c>
      <c r="BH12" s="7">
        <f t="shared" ref="BH12:BH14" si="17">BG12/BE12</f>
        <v>9.819256993499148E-2</v>
      </c>
      <c r="BI12" s="7"/>
      <c r="BJ12" s="7"/>
      <c r="BK12" s="7"/>
      <c r="BL12" s="7"/>
      <c r="BM12" s="8"/>
    </row>
    <row r="13" spans="1:65" x14ac:dyDescent="0.25">
      <c r="A13" s="5">
        <f>C5</f>
        <v>32423</v>
      </c>
      <c r="B13" s="6">
        <f>H5</f>
        <v>34306.579330309229</v>
      </c>
      <c r="C13" s="6">
        <f t="shared" si="0"/>
        <v>-1883.5793303092287</v>
      </c>
      <c r="D13" s="6">
        <f t="shared" si="1"/>
        <v>3547871.0935681625</v>
      </c>
      <c r="E13" s="22">
        <f t="shared" si="2"/>
        <v>103.41663794016573</v>
      </c>
      <c r="F13" s="7"/>
      <c r="G13" s="7"/>
      <c r="H13" s="7"/>
      <c r="I13" s="7"/>
      <c r="J13" s="8"/>
      <c r="L13" s="5">
        <f>N5</f>
        <v>3167.5</v>
      </c>
      <c r="M13" s="6">
        <f>S5</f>
        <v>3165.926248043138</v>
      </c>
      <c r="N13" s="6">
        <f t="shared" si="3"/>
        <v>1.5737519568619973</v>
      </c>
      <c r="O13" s="6">
        <f t="shared" si="4"/>
        <v>2.476695221726966</v>
      </c>
      <c r="P13" s="7">
        <f t="shared" si="5"/>
        <v>7.8229719446491015E-4</v>
      </c>
      <c r="Q13" s="7"/>
      <c r="R13" s="7"/>
      <c r="S13" s="7"/>
      <c r="T13" s="7"/>
      <c r="U13" s="8"/>
      <c r="W13" s="5">
        <f>Y5</f>
        <v>4414.5</v>
      </c>
      <c r="X13" s="6">
        <f>AD5</f>
        <v>4421.2896155853196</v>
      </c>
      <c r="Y13" s="6">
        <f t="shared" si="6"/>
        <v>-6.7896155853195523</v>
      </c>
      <c r="Z13" s="6">
        <f t="shared" si="7"/>
        <v>46.098879796414167</v>
      </c>
      <c r="AA13" s="7">
        <f t="shared" si="8"/>
        <v>1.0426568672161345E-2</v>
      </c>
      <c r="AB13" s="7"/>
      <c r="AC13" s="7"/>
      <c r="AD13" s="7"/>
      <c r="AE13" s="7"/>
      <c r="AF13" s="8"/>
      <c r="AH13" s="5">
        <f>AJ5</f>
        <v>5349.75</v>
      </c>
      <c r="AI13" s="6">
        <f>AO5</f>
        <v>5362.812141241955</v>
      </c>
      <c r="AJ13" s="6">
        <f t="shared" si="9"/>
        <v>-13.062141241955032</v>
      </c>
      <c r="AK13" s="6">
        <f t="shared" si="10"/>
        <v>170.61953382478256</v>
      </c>
      <c r="AL13" s="7">
        <f t="shared" si="11"/>
        <v>3.1815310574214779E-2</v>
      </c>
      <c r="AM13" s="7"/>
      <c r="AN13" s="7"/>
      <c r="AO13" s="7"/>
      <c r="AP13" s="7"/>
      <c r="AQ13" s="8"/>
      <c r="AS13" s="5">
        <f>AU5</f>
        <v>6285</v>
      </c>
      <c r="AT13" s="6">
        <f>AZ5</f>
        <v>6304.3346668985914</v>
      </c>
      <c r="AU13" s="6">
        <f t="shared" si="12"/>
        <v>-19.334666898591422</v>
      </c>
      <c r="AV13" s="6">
        <f t="shared" si="13"/>
        <v>373.82934407948682</v>
      </c>
      <c r="AW13" s="7">
        <f t="shared" si="14"/>
        <v>5.9297192143416402E-2</v>
      </c>
      <c r="AX13" s="7"/>
      <c r="AY13" s="7"/>
      <c r="AZ13" s="7"/>
      <c r="BA13" s="7"/>
      <c r="BB13" s="8"/>
      <c r="BD13" s="5">
        <f>BF5</f>
        <v>50</v>
      </c>
      <c r="BE13" s="6">
        <f>BK5</f>
        <v>27.517829187684814</v>
      </c>
      <c r="BF13" s="6">
        <f t="shared" si="15"/>
        <v>22.482170812315186</v>
      </c>
      <c r="BG13" s="6">
        <f t="shared" si="16"/>
        <v>505.44800443411685</v>
      </c>
      <c r="BH13" s="7">
        <f t="shared" si="17"/>
        <v>18.368018821060289</v>
      </c>
      <c r="BI13" s="7"/>
      <c r="BJ13" s="7"/>
      <c r="BK13" s="7"/>
      <c r="BL13" s="7"/>
      <c r="BM13" s="8"/>
    </row>
    <row r="14" spans="1:65" x14ac:dyDescent="0.25">
      <c r="A14" s="5">
        <f>C6</f>
        <v>9808</v>
      </c>
      <c r="B14" s="6">
        <f>H6</f>
        <v>7924.4206696907704</v>
      </c>
      <c r="C14" s="6">
        <f t="shared" si="0"/>
        <v>1883.5793303092296</v>
      </c>
      <c r="D14" s="6">
        <f t="shared" si="1"/>
        <v>3547871.0935681658</v>
      </c>
      <c r="E14" s="22">
        <f t="shared" si="2"/>
        <v>447.71362367699896</v>
      </c>
      <c r="F14" s="7"/>
      <c r="G14" s="7" t="s">
        <v>7</v>
      </c>
      <c r="H14" s="7"/>
      <c r="I14" s="7"/>
      <c r="J14" s="8"/>
      <c r="L14" s="5">
        <f>N6</f>
        <v>3160.5</v>
      </c>
      <c r="M14" s="6">
        <f>S6</f>
        <v>3162.073751956862</v>
      </c>
      <c r="N14" s="6">
        <f t="shared" si="3"/>
        <v>-1.5737519568619973</v>
      </c>
      <c r="O14" s="6">
        <f t="shared" si="4"/>
        <v>2.476695221726966</v>
      </c>
      <c r="P14" s="7">
        <f t="shared" si="5"/>
        <v>7.8325030217725098E-4</v>
      </c>
      <c r="Q14" s="7"/>
      <c r="R14" s="7" t="s">
        <v>7</v>
      </c>
      <c r="S14" s="7"/>
      <c r="T14" s="7"/>
      <c r="U14" s="8"/>
      <c r="W14" s="5">
        <f>Y6</f>
        <v>1913.5</v>
      </c>
      <c r="X14" s="6">
        <f>AD6</f>
        <v>1906.7103844146809</v>
      </c>
      <c r="Y14" s="6">
        <f t="shared" si="6"/>
        <v>6.7896155853190976</v>
      </c>
      <c r="Z14" s="6">
        <f t="shared" si="7"/>
        <v>46.098879796407992</v>
      </c>
      <c r="AA14" s="7">
        <f t="shared" si="8"/>
        <v>2.4177179803087586E-2</v>
      </c>
      <c r="AB14" s="7"/>
      <c r="AC14" s="7" t="s">
        <v>7</v>
      </c>
      <c r="AD14" s="7"/>
      <c r="AE14" s="7"/>
      <c r="AF14" s="8"/>
      <c r="AH14" s="5">
        <f>AJ6</f>
        <v>978.25</v>
      </c>
      <c r="AI14" s="6">
        <f>AO6</f>
        <v>965.18785875804485</v>
      </c>
      <c r="AJ14" s="6">
        <f t="shared" si="9"/>
        <v>13.062141241955146</v>
      </c>
      <c r="AK14" s="6">
        <f t="shared" si="10"/>
        <v>170.61953382478552</v>
      </c>
      <c r="AL14" s="7">
        <f t="shared" si="11"/>
        <v>0.17677339419118901</v>
      </c>
      <c r="AM14" s="7"/>
      <c r="AN14" s="7" t="s">
        <v>7</v>
      </c>
      <c r="AO14" s="7"/>
      <c r="AP14" s="7"/>
      <c r="AQ14" s="8"/>
      <c r="AS14" s="5">
        <f>AU6</f>
        <v>43</v>
      </c>
      <c r="AT14" s="6">
        <f>AZ6</f>
        <v>23.66533310140894</v>
      </c>
      <c r="AU14" s="6">
        <f t="shared" si="12"/>
        <v>19.33466689859106</v>
      </c>
      <c r="AV14" s="6">
        <f t="shared" si="13"/>
        <v>373.82934407947283</v>
      </c>
      <c r="AW14" s="7">
        <f t="shared" si="14"/>
        <v>15.796496186111849</v>
      </c>
      <c r="AX14" s="7"/>
      <c r="AY14" s="7" t="s">
        <v>7</v>
      </c>
      <c r="AZ14" s="7"/>
      <c r="BA14" s="7"/>
      <c r="BB14" s="8"/>
      <c r="BD14" s="5">
        <f>BF6</f>
        <v>6278</v>
      </c>
      <c r="BE14" s="6">
        <f>BK6</f>
        <v>6300.4821708123154</v>
      </c>
      <c r="BF14" s="6">
        <f t="shared" si="15"/>
        <v>-22.482170812315417</v>
      </c>
      <c r="BG14" s="6">
        <f t="shared" si="16"/>
        <v>505.44800443412726</v>
      </c>
      <c r="BH14" s="7">
        <f t="shared" si="17"/>
        <v>8.0223702048657697E-2</v>
      </c>
      <c r="BI14" s="7"/>
      <c r="BJ14" s="7" t="s">
        <v>7</v>
      </c>
      <c r="BK14" s="7"/>
      <c r="BL14" s="7"/>
      <c r="BM14" s="8"/>
    </row>
    <row r="15" spans="1:65" x14ac:dyDescent="0.25">
      <c r="A15" s="5"/>
      <c r="B15" s="6"/>
      <c r="C15" s="6"/>
      <c r="D15" s="6"/>
      <c r="E15" s="7"/>
      <c r="F15" s="7"/>
      <c r="G15" s="12">
        <v>0.1</v>
      </c>
      <c r="H15" s="12">
        <v>0.05</v>
      </c>
      <c r="I15" s="12">
        <v>0.01</v>
      </c>
      <c r="J15" s="13">
        <v>1E-3</v>
      </c>
      <c r="L15" s="5"/>
      <c r="M15" s="6"/>
      <c r="N15" s="6"/>
      <c r="O15" s="6"/>
      <c r="P15" s="7"/>
      <c r="Q15" s="7"/>
      <c r="R15" s="12">
        <v>0.1</v>
      </c>
      <c r="S15" s="12">
        <v>0.05</v>
      </c>
      <c r="T15" s="12">
        <v>0.01</v>
      </c>
      <c r="U15" s="13">
        <v>1E-3</v>
      </c>
      <c r="W15" s="5"/>
      <c r="X15" s="6"/>
      <c r="Y15" s="6"/>
      <c r="Z15" s="6"/>
      <c r="AA15" s="7"/>
      <c r="AB15" s="7"/>
      <c r="AC15" s="12">
        <v>0.1</v>
      </c>
      <c r="AD15" s="12">
        <v>0.05</v>
      </c>
      <c r="AE15" s="12">
        <v>0.01</v>
      </c>
      <c r="AF15" s="13">
        <v>1E-3</v>
      </c>
      <c r="AH15" s="5"/>
      <c r="AI15" s="6"/>
      <c r="AJ15" s="6"/>
      <c r="AK15" s="6"/>
      <c r="AL15" s="7"/>
      <c r="AM15" s="7"/>
      <c r="AN15" s="12">
        <v>0.1</v>
      </c>
      <c r="AO15" s="12">
        <v>0.05</v>
      </c>
      <c r="AP15" s="12">
        <v>0.01</v>
      </c>
      <c r="AQ15" s="13">
        <v>1E-3</v>
      </c>
      <c r="AS15" s="5"/>
      <c r="AT15" s="6"/>
      <c r="AU15" s="6"/>
      <c r="AV15" s="6"/>
      <c r="AW15" s="7"/>
      <c r="AX15" s="7"/>
      <c r="AY15" s="12">
        <v>0.1</v>
      </c>
      <c r="AZ15" s="12">
        <v>0.05</v>
      </c>
      <c r="BA15" s="12">
        <v>0.01</v>
      </c>
      <c r="BB15" s="13">
        <v>1E-3</v>
      </c>
      <c r="BD15" s="5"/>
      <c r="BE15" s="6"/>
      <c r="BF15" s="6"/>
      <c r="BG15" s="6"/>
      <c r="BH15" s="7"/>
      <c r="BI15" s="7"/>
      <c r="BJ15" s="12">
        <v>0.1</v>
      </c>
      <c r="BK15" s="12">
        <v>0.05</v>
      </c>
      <c r="BL15" s="12">
        <v>0.01</v>
      </c>
      <c r="BM15" s="13">
        <v>1E-3</v>
      </c>
    </row>
    <row r="16" spans="1:65" x14ac:dyDescent="0.25">
      <c r="A16" s="5"/>
      <c r="B16" s="6"/>
      <c r="C16" s="6"/>
      <c r="D16" s="6" t="s">
        <v>8</v>
      </c>
      <c r="E16" s="22">
        <f>SUM(E11:E14)</f>
        <v>576.65418642572456</v>
      </c>
      <c r="F16" s="7"/>
      <c r="G16" s="7">
        <v>2.71</v>
      </c>
      <c r="H16" s="7">
        <v>3.84</v>
      </c>
      <c r="I16" s="7">
        <v>6.63</v>
      </c>
      <c r="J16" s="8">
        <v>10.8</v>
      </c>
      <c r="L16" s="5"/>
      <c r="M16" s="6"/>
      <c r="N16" s="6"/>
      <c r="O16" s="6" t="s">
        <v>8</v>
      </c>
      <c r="P16" s="7">
        <f>SUM(P11:P14)</f>
        <v>3.481753407425835E-3</v>
      </c>
      <c r="Q16" s="7"/>
      <c r="R16" s="7">
        <v>2.71</v>
      </c>
      <c r="S16" s="7">
        <v>3.84</v>
      </c>
      <c r="T16" s="7">
        <v>6.63</v>
      </c>
      <c r="U16" s="8">
        <v>10.8</v>
      </c>
      <c r="W16" s="5"/>
      <c r="X16" s="6"/>
      <c r="Y16" s="6"/>
      <c r="Z16" s="6" t="s">
        <v>8</v>
      </c>
      <c r="AA16" s="7">
        <f>SUM(AA11:AA14)</f>
        <v>7.6958201154428349E-2</v>
      </c>
      <c r="AB16" s="7"/>
      <c r="AC16" s="7">
        <v>2.71</v>
      </c>
      <c r="AD16" s="7">
        <v>3.84</v>
      </c>
      <c r="AE16" s="7">
        <v>6.63</v>
      </c>
      <c r="AF16" s="8">
        <v>10.8</v>
      </c>
      <c r="AH16" s="5"/>
      <c r="AI16" s="6"/>
      <c r="AJ16" s="6"/>
      <c r="AK16" s="6" t="s">
        <v>8</v>
      </c>
      <c r="AL16" s="7">
        <f>SUM(AL11:AL14)</f>
        <v>0.46389805172004117</v>
      </c>
      <c r="AM16" s="7"/>
      <c r="AN16" s="7">
        <v>2.71</v>
      </c>
      <c r="AO16" s="7">
        <v>3.84</v>
      </c>
      <c r="AP16" s="7">
        <v>6.63</v>
      </c>
      <c r="AQ16" s="8">
        <v>10.8</v>
      </c>
      <c r="AS16" s="5"/>
      <c r="AT16" s="6"/>
      <c r="AU16" s="6"/>
      <c r="AV16" s="6" t="s">
        <v>8</v>
      </c>
      <c r="AW16" s="7">
        <f>SUM(AW11:AW14)</f>
        <v>35.263039122471767</v>
      </c>
      <c r="AX16" s="7"/>
      <c r="AY16" s="7">
        <v>2.71</v>
      </c>
      <c r="AZ16" s="7">
        <v>3.84</v>
      </c>
      <c r="BA16" s="7">
        <v>6.63</v>
      </c>
      <c r="BB16" s="8">
        <v>10.8</v>
      </c>
      <c r="BD16" s="5"/>
      <c r="BE16" s="6"/>
      <c r="BF16" s="6"/>
      <c r="BG16" s="6" t="s">
        <v>8</v>
      </c>
      <c r="BH16" s="7">
        <f>SUM(BH11:BH14)</f>
        <v>41.028605905359122</v>
      </c>
      <c r="BI16" s="7"/>
      <c r="BJ16" s="7">
        <v>2.71</v>
      </c>
      <c r="BK16" s="7">
        <v>3.84</v>
      </c>
      <c r="BL16" s="7">
        <v>6.63</v>
      </c>
      <c r="BM16" s="8">
        <v>10.8</v>
      </c>
    </row>
    <row r="17" spans="1:65" x14ac:dyDescent="0.25">
      <c r="A17" s="5"/>
      <c r="B17" s="6"/>
      <c r="C17" s="6"/>
      <c r="D17" s="6"/>
      <c r="E17" s="7"/>
      <c r="F17" s="7"/>
      <c r="G17" s="7"/>
      <c r="H17" s="7"/>
      <c r="I17" s="7"/>
      <c r="J17" s="8"/>
      <c r="L17" s="5"/>
      <c r="M17" s="6"/>
      <c r="N17" s="6"/>
      <c r="O17" s="6"/>
      <c r="P17" s="7"/>
      <c r="Q17" s="7"/>
      <c r="R17" s="7"/>
      <c r="S17" s="7"/>
      <c r="T17" s="7"/>
      <c r="U17" s="8"/>
      <c r="W17" s="5"/>
      <c r="X17" s="6"/>
      <c r="Y17" s="6"/>
      <c r="Z17" s="6"/>
      <c r="AA17" s="7"/>
      <c r="AB17" s="7"/>
      <c r="AC17" s="7"/>
      <c r="AD17" s="7"/>
      <c r="AE17" s="7"/>
      <c r="AF17" s="8"/>
      <c r="AH17" s="5"/>
      <c r="AI17" s="6"/>
      <c r="AJ17" s="6"/>
      <c r="AK17" s="6"/>
      <c r="AL17" s="7"/>
      <c r="AM17" s="7"/>
      <c r="AN17" s="7"/>
      <c r="AO17" s="7"/>
      <c r="AP17" s="7"/>
      <c r="AQ17" s="8"/>
      <c r="AS17" s="5"/>
      <c r="AT17" s="6"/>
      <c r="AU17" s="6"/>
      <c r="AV17" s="6"/>
      <c r="AW17" s="7"/>
      <c r="AX17" s="7"/>
      <c r="AY17" s="7"/>
      <c r="AZ17" s="7"/>
      <c r="BA17" s="7"/>
      <c r="BB17" s="8"/>
      <c r="BD17" s="5"/>
      <c r="BE17" s="6"/>
      <c r="BF17" s="6"/>
      <c r="BG17" s="6"/>
      <c r="BH17" s="7"/>
      <c r="BI17" s="7"/>
      <c r="BJ17" s="7"/>
      <c r="BK17" s="7"/>
      <c r="BL17" s="7"/>
      <c r="BM17" s="8"/>
    </row>
    <row r="18" spans="1:65" ht="15.75" thickBot="1" x14ac:dyDescent="0.3">
      <c r="A18" s="14"/>
      <c r="B18" s="15" t="str">
        <f>IF(E16&gt;=G16,IF(E16&gt;H16,IF(E16&gt;I16,IF(E16&gt;J16,"ACCEPT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18" s="15"/>
      <c r="D18" s="15"/>
      <c r="E18" s="16"/>
      <c r="F18" s="16"/>
      <c r="G18" s="16"/>
      <c r="H18" s="16"/>
      <c r="I18" s="16"/>
      <c r="J18" s="17"/>
      <c r="L18" s="14"/>
      <c r="M18" s="15" t="str">
        <f>IF(P16&gt;=R16,IF(P16&gt;S16,IF(P16&gt;T16,IF(P16&gt;U16,"ACCEPT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18" s="15"/>
      <c r="O18" s="15"/>
      <c r="P18" s="16"/>
      <c r="Q18" s="16"/>
      <c r="R18" s="16"/>
      <c r="S18" s="16"/>
      <c r="T18" s="16"/>
      <c r="U18" s="17"/>
      <c r="W18" s="14"/>
      <c r="X18" s="15" t="str">
        <f>IF(AA16&gt;=AC16,IF(AA16&gt;AD16,IF(AA16&gt;AE16,IF(AA16&gt;AF16,"ACCEPT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Y18" s="15"/>
      <c r="Z18" s="15"/>
      <c r="AA18" s="16"/>
      <c r="AB18" s="16"/>
      <c r="AC18" s="16"/>
      <c r="AD18" s="16"/>
      <c r="AE18" s="16"/>
      <c r="AF18" s="17"/>
      <c r="AH18" s="14"/>
      <c r="AI18" s="15" t="str">
        <f>IF(AL16&gt;=AN16,IF(AL16&gt;AO16,IF(AL16&gt;AP16,IF(AL16&gt;AQ16,"ACCEPT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AJ18" s="15"/>
      <c r="AK18" s="15"/>
      <c r="AL18" s="16"/>
      <c r="AM18" s="16"/>
      <c r="AN18" s="16"/>
      <c r="AO18" s="16"/>
      <c r="AP18" s="16"/>
      <c r="AQ18" s="17"/>
      <c r="AS18" s="14"/>
      <c r="AT18" s="15" t="str">
        <f>IF(AW16&gt;=AY16,IF(AW16&gt;AZ16,IF(AW16&gt;BA16,IF(AW16&gt;BB16,"ACCEPT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AU18" s="15"/>
      <c r="AV18" s="15"/>
      <c r="AW18" s="16"/>
      <c r="AX18" s="16"/>
      <c r="AY18" s="16"/>
      <c r="AZ18" s="16"/>
      <c r="BA18" s="16"/>
      <c r="BB18" s="17"/>
      <c r="BD18" s="14"/>
      <c r="BE18" s="15" t="str">
        <f>IF(BH16&gt;=BJ16,IF(BH16&gt;BK16,IF(BH16&gt;BL16,IF(BH16&gt;BM16,"ACCEPT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BF18" s="15"/>
      <c r="BG18" s="15"/>
      <c r="BH18" s="16"/>
      <c r="BI18" s="16"/>
      <c r="BJ18" s="16"/>
      <c r="BK18" s="16"/>
      <c r="BL18" s="16"/>
      <c r="BM18" s="17"/>
    </row>
    <row r="19" spans="1:65" ht="15.75" thickBot="1" x14ac:dyDescent="0.3"/>
    <row r="20" spans="1:65" x14ac:dyDescent="0.25">
      <c r="A20" s="1" t="s">
        <v>173</v>
      </c>
      <c r="B20" s="2"/>
      <c r="C20" s="2"/>
      <c r="D20" s="2"/>
      <c r="E20" s="3"/>
      <c r="F20" s="3"/>
      <c r="G20" s="3"/>
      <c r="H20" s="3"/>
      <c r="I20" s="3"/>
      <c r="J20" s="4"/>
      <c r="K20" s="23"/>
      <c r="L20" s="1" t="s">
        <v>68</v>
      </c>
      <c r="M20" s="2"/>
      <c r="N20" s="2"/>
      <c r="O20" s="2"/>
      <c r="P20" s="3"/>
      <c r="Q20" s="3"/>
      <c r="R20" s="3"/>
      <c r="S20" s="3"/>
      <c r="T20" s="3"/>
      <c r="U20" s="4"/>
    </row>
    <row r="21" spans="1:65" x14ac:dyDescent="0.25">
      <c r="A21" s="5"/>
      <c r="B21" s="6"/>
      <c r="C21" s="6"/>
      <c r="D21" s="6"/>
      <c r="E21" s="7"/>
      <c r="F21" s="7"/>
      <c r="G21" s="7"/>
      <c r="H21" s="7"/>
      <c r="I21" s="7"/>
      <c r="J21" s="8"/>
      <c r="K21" s="23"/>
      <c r="L21" s="5"/>
      <c r="M21" s="6"/>
      <c r="N21" s="6"/>
      <c r="O21" s="6"/>
      <c r="P21" s="7"/>
      <c r="Q21" s="7"/>
      <c r="R21" s="7"/>
      <c r="S21" s="7"/>
      <c r="T21" s="7"/>
      <c r="U21" s="8"/>
    </row>
    <row r="22" spans="1:65" x14ac:dyDescent="0.25">
      <c r="A22" s="5" t="s">
        <v>0</v>
      </c>
      <c r="B22" s="21" t="s">
        <v>39</v>
      </c>
      <c r="C22" s="21" t="str">
        <f>CONCATENATE("not ",B22)</f>
        <v>not property offence</v>
      </c>
      <c r="D22" s="6"/>
      <c r="E22" s="7"/>
      <c r="F22" s="6" t="s">
        <v>1</v>
      </c>
      <c r="G22" s="21" t="str">
        <f>B22</f>
        <v>property offence</v>
      </c>
      <c r="H22" s="21" t="str">
        <f>C22</f>
        <v>not property offence</v>
      </c>
      <c r="I22" s="7"/>
      <c r="J22" s="8"/>
      <c r="K22" s="23"/>
      <c r="L22" s="5" t="s">
        <v>0</v>
      </c>
      <c r="M22" s="21" t="s">
        <v>39</v>
      </c>
      <c r="N22" s="21" t="str">
        <f>CONCATENATE("not ",M22)</f>
        <v>not property offence</v>
      </c>
      <c r="O22" s="6"/>
      <c r="P22" s="7"/>
      <c r="Q22" s="6" t="s">
        <v>1</v>
      </c>
      <c r="R22" s="21" t="str">
        <f>M22</f>
        <v>property offence</v>
      </c>
      <c r="S22" s="21" t="str">
        <f>N22</f>
        <v>not property offence</v>
      </c>
      <c r="T22" s="7"/>
      <c r="U22" s="8"/>
    </row>
    <row r="23" spans="1:65" x14ac:dyDescent="0.25">
      <c r="A23" s="5" t="s">
        <v>36</v>
      </c>
      <c r="B23" s="24">
        <v>763954</v>
      </c>
      <c r="C23" s="24">
        <v>34216</v>
      </c>
      <c r="D23" s="6">
        <f>SUM(B23+C23)</f>
        <v>798170</v>
      </c>
      <c r="E23" s="7"/>
      <c r="F23" s="6" t="str">
        <f>A23</f>
        <v>guilty</v>
      </c>
      <c r="G23" s="6">
        <f>(D23*B25)/D25</f>
        <v>762425.04727396776</v>
      </c>
      <c r="H23" s="10">
        <f>(D23*C25)/D25</f>
        <v>35744.952726032214</v>
      </c>
      <c r="I23" s="6">
        <f>SUM(G23:H23)</f>
        <v>798170</v>
      </c>
      <c r="J23" s="8"/>
      <c r="K23" s="23"/>
      <c r="L23" s="5" t="s">
        <v>36</v>
      </c>
      <c r="M23" s="9">
        <v>2571</v>
      </c>
      <c r="N23" s="9">
        <v>526</v>
      </c>
      <c r="O23" s="6">
        <f>SUM(M23+N23)</f>
        <v>3097</v>
      </c>
      <c r="P23" s="7"/>
      <c r="Q23" s="6" t="str">
        <f>L23</f>
        <v>guilty</v>
      </c>
      <c r="R23" s="7">
        <f>(O23*M25)/O25</f>
        <v>2485.021382488479</v>
      </c>
      <c r="S23" s="10">
        <f>(O23*N25)/O25</f>
        <v>611.97861751152072</v>
      </c>
      <c r="T23" s="7">
        <f>SUM(R23:S23)</f>
        <v>3097</v>
      </c>
      <c r="U23" s="8"/>
    </row>
    <row r="24" spans="1:65" x14ac:dyDescent="0.25">
      <c r="A24" s="5" t="str">
        <f>CONCATENATE("not ",A23)</f>
        <v>not guilty</v>
      </c>
      <c r="B24" s="25">
        <v>160065</v>
      </c>
      <c r="C24" s="25">
        <v>9105</v>
      </c>
      <c r="D24" s="6">
        <f>SUM(B24+C24)</f>
        <v>169170</v>
      </c>
      <c r="E24" s="7"/>
      <c r="F24" s="6" t="str">
        <f>A24</f>
        <v>not guilty</v>
      </c>
      <c r="G24" s="6">
        <f>(D24*B25)/D25</f>
        <v>161593.95272603221</v>
      </c>
      <c r="H24" s="6">
        <f>(D24*C25)/D25</f>
        <v>7576.047273967788</v>
      </c>
      <c r="I24" s="6">
        <f>SUM(G24:H24)</f>
        <v>169170</v>
      </c>
      <c r="J24" s="8"/>
      <c r="K24" s="23"/>
      <c r="L24" s="5" t="str">
        <f>CONCATENATE("not ",L23)</f>
        <v>not guilty</v>
      </c>
      <c r="M24" s="11">
        <v>1782</v>
      </c>
      <c r="N24" s="11">
        <v>546</v>
      </c>
      <c r="O24" s="6">
        <f>SUM(M24+N24)</f>
        <v>2328</v>
      </c>
      <c r="P24" s="7"/>
      <c r="Q24" s="6" t="str">
        <f>L24</f>
        <v>not guilty</v>
      </c>
      <c r="R24" s="6">
        <f>(O24*M25)/O25</f>
        <v>1867.9786175115207</v>
      </c>
      <c r="S24" s="6">
        <f>(O24*N25)/O25</f>
        <v>460.02138248847928</v>
      </c>
      <c r="T24" s="6">
        <f>SUM(R24:S24)</f>
        <v>2328</v>
      </c>
      <c r="U24" s="8"/>
    </row>
    <row r="25" spans="1:65" x14ac:dyDescent="0.25">
      <c r="A25" s="5"/>
      <c r="B25" s="6">
        <f>(B23+B24)</f>
        <v>924019</v>
      </c>
      <c r="C25" s="6">
        <f>(C23+C24)</f>
        <v>43321</v>
      </c>
      <c r="D25" s="6">
        <f>IF(SUM(D23:D24)&lt;&gt;SUM(B25:C25),"PROBLEM",SUM(D23:D24))</f>
        <v>967340</v>
      </c>
      <c r="E25" s="7"/>
      <c r="F25" s="7"/>
      <c r="G25" s="6">
        <f>SUM(G23:G24)</f>
        <v>924019</v>
      </c>
      <c r="H25" s="6">
        <f>SUM(H23:H24)</f>
        <v>43321</v>
      </c>
      <c r="I25" s="6">
        <f>SUM(G25:H25)</f>
        <v>967340</v>
      </c>
      <c r="J25" s="8"/>
      <c r="K25" s="23"/>
      <c r="L25" s="5"/>
      <c r="M25" s="6">
        <f>(M23+M24)</f>
        <v>4353</v>
      </c>
      <c r="N25" s="6">
        <f>(N23+N24)</f>
        <v>1072</v>
      </c>
      <c r="O25" s="6">
        <f>IF(SUM(O23:O24)&lt;&gt;SUM(M25:N25),"PROBLEM",SUM(O23:O24))</f>
        <v>5425</v>
      </c>
      <c r="P25" s="7"/>
      <c r="Q25" s="7"/>
      <c r="R25" s="7">
        <f>SUM(R23:R24)</f>
        <v>4353</v>
      </c>
      <c r="S25" s="6">
        <f>SUM(S23:S24)</f>
        <v>1072</v>
      </c>
      <c r="T25" s="7">
        <f>SUM(R25:S25)</f>
        <v>5425</v>
      </c>
      <c r="U25" s="8"/>
    </row>
    <row r="26" spans="1:65" x14ac:dyDescent="0.25">
      <c r="A26" s="5"/>
      <c r="B26" s="6"/>
      <c r="C26" s="6"/>
      <c r="D26" s="6"/>
      <c r="E26" s="7"/>
      <c r="F26" s="7"/>
      <c r="G26" s="7"/>
      <c r="H26" s="7"/>
      <c r="I26" s="7"/>
      <c r="J26" s="8"/>
      <c r="K26" s="23"/>
      <c r="L26" s="5"/>
      <c r="M26" s="6"/>
      <c r="N26" s="6"/>
      <c r="O26" s="6"/>
      <c r="P26" s="7"/>
      <c r="Q26" s="7"/>
      <c r="R26" s="7"/>
      <c r="S26" s="7"/>
      <c r="T26" s="7"/>
      <c r="U26" s="8"/>
    </row>
    <row r="27" spans="1:65" x14ac:dyDescent="0.25">
      <c r="A27" s="5"/>
      <c r="B27" s="6"/>
      <c r="C27" s="6"/>
      <c r="D27" s="6"/>
      <c r="E27" s="7"/>
      <c r="F27" s="7"/>
      <c r="G27" s="7"/>
      <c r="H27" s="7"/>
      <c r="I27" s="7"/>
      <c r="J27" s="8"/>
      <c r="K27" s="23"/>
      <c r="L27" s="5"/>
      <c r="M27" s="6"/>
      <c r="N27" s="6"/>
      <c r="O27" s="6"/>
      <c r="P27" s="7"/>
      <c r="Q27" s="7"/>
      <c r="R27" s="7"/>
      <c r="S27" s="7"/>
      <c r="T27" s="7"/>
      <c r="U27" s="8"/>
    </row>
    <row r="28" spans="1:65" x14ac:dyDescent="0.25">
      <c r="A28" s="5" t="s">
        <v>2</v>
      </c>
      <c r="B28" s="6" t="s">
        <v>3</v>
      </c>
      <c r="C28" s="6" t="s">
        <v>4</v>
      </c>
      <c r="D28" s="6" t="s">
        <v>5</v>
      </c>
      <c r="E28" s="6" t="s">
        <v>6</v>
      </c>
      <c r="F28" s="7"/>
      <c r="G28" s="7"/>
      <c r="H28" s="7"/>
      <c r="I28" s="7"/>
      <c r="J28" s="8"/>
      <c r="K28" s="23"/>
      <c r="L28" s="5" t="s">
        <v>2</v>
      </c>
      <c r="M28" s="6" t="s">
        <v>3</v>
      </c>
      <c r="N28" s="6" t="s">
        <v>4</v>
      </c>
      <c r="O28" s="6" t="s">
        <v>5</v>
      </c>
      <c r="P28" s="6" t="s">
        <v>6</v>
      </c>
      <c r="Q28" s="7"/>
      <c r="R28" s="7"/>
      <c r="S28" s="7"/>
      <c r="T28" s="7"/>
      <c r="U28" s="8"/>
    </row>
    <row r="29" spans="1:65" x14ac:dyDescent="0.25">
      <c r="A29" s="5">
        <f>B23</f>
        <v>763954</v>
      </c>
      <c r="B29" s="6">
        <f>G23</f>
        <v>762425.04727396776</v>
      </c>
      <c r="C29" s="6">
        <f>A29-B29</f>
        <v>1528.9527260322357</v>
      </c>
      <c r="D29" s="6">
        <f>C29*C29</f>
        <v>2337696.4384414046</v>
      </c>
      <c r="E29" s="22">
        <f>D29/B29</f>
        <v>3.066132791413112</v>
      </c>
      <c r="F29" s="7"/>
      <c r="G29" s="7"/>
      <c r="H29" s="7"/>
      <c r="I29" s="7"/>
      <c r="J29" s="8"/>
      <c r="K29" s="23"/>
      <c r="L29" s="5">
        <f>M23</f>
        <v>2571</v>
      </c>
      <c r="M29" s="6">
        <f>R23</f>
        <v>2485.021382488479</v>
      </c>
      <c r="N29" s="6">
        <f>L29-M29</f>
        <v>85.978617511520952</v>
      </c>
      <c r="O29" s="6">
        <f>N29*N29</f>
        <v>7392.3226691924174</v>
      </c>
      <c r="P29" s="7">
        <f>O29/M29</f>
        <v>2.9747521374604067</v>
      </c>
      <c r="Q29" s="7"/>
      <c r="R29" s="7"/>
      <c r="S29" s="7"/>
      <c r="T29" s="7"/>
      <c r="U29" s="8"/>
    </row>
    <row r="30" spans="1:65" x14ac:dyDescent="0.25">
      <c r="A30" s="5">
        <f>B24</f>
        <v>160065</v>
      </c>
      <c r="B30" s="6">
        <f>G24</f>
        <v>161593.95272603221</v>
      </c>
      <c r="C30" s="6">
        <f t="shared" ref="C30:C32" si="18">A30-B30</f>
        <v>-1528.9527260322066</v>
      </c>
      <c r="D30" s="6">
        <f t="shared" ref="D30:D32" si="19">C30*C30</f>
        <v>2337696.4384413157</v>
      </c>
      <c r="E30" s="22">
        <f t="shared" ref="E30:E32" si="20">D30/B30</f>
        <v>14.466484661122601</v>
      </c>
      <c r="F30" s="7"/>
      <c r="G30" s="7"/>
      <c r="H30" s="7"/>
      <c r="I30" s="7"/>
      <c r="J30" s="8"/>
      <c r="K30" s="23"/>
      <c r="L30" s="5">
        <f>M24</f>
        <v>1782</v>
      </c>
      <c r="M30" s="6">
        <f>R24</f>
        <v>1867.9786175115207</v>
      </c>
      <c r="N30" s="6">
        <f t="shared" ref="N30:N32" si="21">L30-M30</f>
        <v>-85.978617511520724</v>
      </c>
      <c r="O30" s="6">
        <f t="shared" ref="O30:O32" si="22">N30*N30</f>
        <v>7392.3226691923783</v>
      </c>
      <c r="P30" s="7">
        <f t="shared" ref="P30:P32" si="23">O30/M30</f>
        <v>3.9573914818362668</v>
      </c>
      <c r="Q30" s="7"/>
      <c r="R30" s="7"/>
      <c r="S30" s="7"/>
      <c r="T30" s="7"/>
      <c r="U30" s="8"/>
    </row>
    <row r="31" spans="1:65" x14ac:dyDescent="0.25">
      <c r="A31" s="5">
        <f>C23</f>
        <v>34216</v>
      </c>
      <c r="B31" s="6">
        <f>H23</f>
        <v>35744.952726032214</v>
      </c>
      <c r="C31" s="6">
        <f t="shared" si="18"/>
        <v>-1528.9527260322138</v>
      </c>
      <c r="D31" s="6">
        <f t="shared" si="19"/>
        <v>2337696.438441338</v>
      </c>
      <c r="E31" s="22">
        <f t="shared" si="20"/>
        <v>65.399343408247077</v>
      </c>
      <c r="F31" s="7"/>
      <c r="G31" s="7"/>
      <c r="H31" s="7"/>
      <c r="I31" s="7"/>
      <c r="J31" s="8"/>
      <c r="K31" s="23"/>
      <c r="L31" s="5">
        <f>N23</f>
        <v>526</v>
      </c>
      <c r="M31" s="6">
        <f>S23</f>
        <v>611.97861751152072</v>
      </c>
      <c r="N31" s="6">
        <f t="shared" si="21"/>
        <v>-85.978617511520724</v>
      </c>
      <c r="O31" s="6">
        <f t="shared" si="22"/>
        <v>7392.3226691923783</v>
      </c>
      <c r="P31" s="7">
        <f t="shared" si="23"/>
        <v>12.07938064772862</v>
      </c>
      <c r="Q31" s="7"/>
      <c r="R31" s="7"/>
      <c r="S31" s="7"/>
      <c r="T31" s="7"/>
      <c r="U31" s="8"/>
    </row>
    <row r="32" spans="1:65" x14ac:dyDescent="0.25">
      <c r="A32" s="5">
        <f>C24</f>
        <v>9105</v>
      </c>
      <c r="B32" s="6">
        <f>H24</f>
        <v>7576.047273967788</v>
      </c>
      <c r="C32" s="6">
        <f t="shared" si="18"/>
        <v>1528.952726032212</v>
      </c>
      <c r="D32" s="6">
        <f t="shared" si="19"/>
        <v>2337696.4384413324</v>
      </c>
      <c r="E32" s="22">
        <f t="shared" si="20"/>
        <v>308.56413033138523</v>
      </c>
      <c r="F32" s="7"/>
      <c r="G32" s="7" t="s">
        <v>7</v>
      </c>
      <c r="H32" s="7"/>
      <c r="I32" s="7"/>
      <c r="J32" s="8"/>
      <c r="K32" s="23"/>
      <c r="L32" s="5">
        <f>N24</f>
        <v>546</v>
      </c>
      <c r="M32" s="6">
        <f>S24</f>
        <v>460.02138248847928</v>
      </c>
      <c r="N32" s="6">
        <f t="shared" si="21"/>
        <v>85.978617511520724</v>
      </c>
      <c r="O32" s="6">
        <f t="shared" si="22"/>
        <v>7392.3226691923783</v>
      </c>
      <c r="P32" s="7">
        <f t="shared" si="23"/>
        <v>16.069519701896706</v>
      </c>
      <c r="Q32" s="7"/>
      <c r="R32" s="7" t="s">
        <v>7</v>
      </c>
      <c r="S32" s="7"/>
      <c r="T32" s="7"/>
      <c r="U32" s="8"/>
    </row>
    <row r="33" spans="1:21" x14ac:dyDescent="0.25">
      <c r="A33" s="5"/>
      <c r="B33" s="6"/>
      <c r="C33" s="6"/>
      <c r="D33" s="6"/>
      <c r="E33" s="7"/>
      <c r="F33" s="7"/>
      <c r="G33" s="12">
        <v>0.1</v>
      </c>
      <c r="H33" s="12">
        <v>0.05</v>
      </c>
      <c r="I33" s="12">
        <v>0.01</v>
      </c>
      <c r="J33" s="13">
        <v>1E-3</v>
      </c>
      <c r="K33" s="23"/>
      <c r="L33" s="5"/>
      <c r="M33" s="6"/>
      <c r="N33" s="6"/>
      <c r="O33" s="6"/>
      <c r="P33" s="7"/>
      <c r="Q33" s="7"/>
      <c r="R33" s="12">
        <v>0.1</v>
      </c>
      <c r="S33" s="12">
        <v>0.05</v>
      </c>
      <c r="T33" s="12">
        <v>0.01</v>
      </c>
      <c r="U33" s="13">
        <v>1E-3</v>
      </c>
    </row>
    <row r="34" spans="1:21" x14ac:dyDescent="0.25">
      <c r="A34" s="5"/>
      <c r="B34" s="6"/>
      <c r="C34" s="6"/>
      <c r="D34" s="6" t="s">
        <v>8</v>
      </c>
      <c r="E34" s="22">
        <f>SUM(E29:E32)</f>
        <v>391.49609119216802</v>
      </c>
      <c r="F34" s="7"/>
      <c r="G34" s="7">
        <v>2.71</v>
      </c>
      <c r="H34" s="7">
        <v>3.84</v>
      </c>
      <c r="I34" s="7">
        <v>6.63</v>
      </c>
      <c r="J34" s="8">
        <v>10.8</v>
      </c>
      <c r="K34" s="23"/>
      <c r="L34" s="5"/>
      <c r="M34" s="6"/>
      <c r="N34" s="6"/>
      <c r="O34" s="6" t="s">
        <v>8</v>
      </c>
      <c r="P34" s="7">
        <f>SUM(P29:P32)</f>
        <v>35.081043968922003</v>
      </c>
      <c r="Q34" s="7"/>
      <c r="R34" s="7">
        <v>2.71</v>
      </c>
      <c r="S34" s="7">
        <v>3.84</v>
      </c>
      <c r="T34" s="7">
        <v>6.63</v>
      </c>
      <c r="U34" s="8">
        <v>10.8</v>
      </c>
    </row>
    <row r="35" spans="1:21" x14ac:dyDescent="0.25">
      <c r="A35" s="5"/>
      <c r="B35" s="6"/>
      <c r="C35" s="6"/>
      <c r="D35" s="6"/>
      <c r="E35" s="7"/>
      <c r="F35" s="7"/>
      <c r="G35" s="7"/>
      <c r="H35" s="7"/>
      <c r="I35" s="7"/>
      <c r="J35" s="8"/>
      <c r="K35" s="23"/>
      <c r="L35" s="5"/>
      <c r="M35" s="6"/>
      <c r="N35" s="6"/>
      <c r="O35" s="6"/>
      <c r="P35" s="7"/>
      <c r="Q35" s="7"/>
      <c r="R35" s="7"/>
      <c r="S35" s="7"/>
      <c r="T35" s="7"/>
      <c r="U35" s="8"/>
    </row>
    <row r="36" spans="1:21" ht="15.75" thickBot="1" x14ac:dyDescent="0.3">
      <c r="A36" s="14"/>
      <c r="B36" s="15" t="str">
        <f>IF(E34&gt;=G34,IF(E34&gt;H34,IF(E34&gt;I34,IF(E34&gt;J34,"ACCEPT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36" s="15"/>
      <c r="D36" s="15"/>
      <c r="E36" s="16"/>
      <c r="F36" s="16"/>
      <c r="G36" s="16"/>
      <c r="H36" s="16"/>
      <c r="I36" s="16"/>
      <c r="J36" s="17"/>
      <c r="K36" s="23"/>
      <c r="L36" s="14"/>
      <c r="M36" s="15" t="str">
        <f>IF(P34&gt;=R34,IF(P34&gt;S34,IF(P34&gt;T34,IF(P34&gt;U34,"ACCEPT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N36" s="15"/>
      <c r="O36" s="15"/>
      <c r="P36" s="16"/>
      <c r="Q36" s="16"/>
      <c r="R36" s="16"/>
      <c r="S36" s="16"/>
      <c r="T36" s="16"/>
      <c r="U36" s="17"/>
    </row>
    <row r="38" spans="1:21" ht="15.75" thickBot="1" x14ac:dyDescent="0.3"/>
    <row r="39" spans="1:21" x14ac:dyDescent="0.25">
      <c r="A39" s="1" t="s">
        <v>74</v>
      </c>
      <c r="B39" s="2"/>
      <c r="C39" s="2"/>
      <c r="D39" s="2"/>
      <c r="E39" s="3"/>
      <c r="F39" s="3"/>
      <c r="G39" s="3"/>
      <c r="H39" s="3"/>
      <c r="I39" s="3"/>
      <c r="J39" s="4"/>
      <c r="K39" s="23"/>
      <c r="L39" s="1" t="s">
        <v>75</v>
      </c>
      <c r="M39" s="2"/>
      <c r="N39" s="2"/>
      <c r="O39" s="2"/>
      <c r="P39" s="3"/>
      <c r="Q39" s="3"/>
      <c r="R39" s="3"/>
      <c r="S39" s="3"/>
      <c r="T39" s="3"/>
      <c r="U39" s="4"/>
    </row>
    <row r="40" spans="1:21" x14ac:dyDescent="0.25">
      <c r="A40" s="5"/>
      <c r="B40" s="6"/>
      <c r="C40" s="6"/>
      <c r="D40" s="6"/>
      <c r="E40" s="7"/>
      <c r="F40" s="7"/>
      <c r="G40" s="7"/>
      <c r="H40" s="7"/>
      <c r="I40" s="7"/>
      <c r="J40" s="8"/>
      <c r="K40" s="23"/>
      <c r="L40" s="5"/>
      <c r="M40" s="6"/>
      <c r="N40" s="6"/>
      <c r="O40" s="6"/>
      <c r="P40" s="7"/>
      <c r="Q40" s="7"/>
      <c r="R40" s="7"/>
      <c r="S40" s="7"/>
      <c r="T40" s="7"/>
      <c r="U40" s="8"/>
    </row>
    <row r="41" spans="1:21" x14ac:dyDescent="0.25">
      <c r="A41" s="5" t="s">
        <v>0</v>
      </c>
      <c r="B41" s="21" t="s">
        <v>39</v>
      </c>
      <c r="C41" s="21" t="str">
        <f>CONCATENATE("not ",B41)</f>
        <v>not property offence</v>
      </c>
      <c r="D41" s="6"/>
      <c r="E41" s="7"/>
      <c r="F41" s="6" t="s">
        <v>1</v>
      </c>
      <c r="G41" s="21" t="str">
        <f>B41</f>
        <v>property offence</v>
      </c>
      <c r="H41" s="21" t="str">
        <f>C41</f>
        <v>not property offence</v>
      </c>
      <c r="I41" s="7"/>
      <c r="J41" s="8"/>
      <c r="K41" s="23"/>
      <c r="L41" s="5" t="s">
        <v>0</v>
      </c>
      <c r="M41" s="21" t="s">
        <v>39</v>
      </c>
      <c r="N41" s="21" t="str">
        <f>CONCATENATE("not ",M41)</f>
        <v>not property offence</v>
      </c>
      <c r="O41" s="6"/>
      <c r="P41" s="7"/>
      <c r="Q41" s="6" t="s">
        <v>1</v>
      </c>
      <c r="R41" s="21" t="str">
        <f>M41</f>
        <v>property offence</v>
      </c>
      <c r="S41" s="21" t="str">
        <f>N41</f>
        <v>not property offence</v>
      </c>
      <c r="T41" s="7"/>
      <c r="U41" s="8"/>
    </row>
    <row r="42" spans="1:21" x14ac:dyDescent="0.25">
      <c r="A42" s="5" t="s">
        <v>37</v>
      </c>
      <c r="B42" s="9">
        <v>240131</v>
      </c>
      <c r="C42" s="9">
        <v>19407</v>
      </c>
      <c r="D42" s="6">
        <f>SUM(B42+C42)</f>
        <v>259538</v>
      </c>
      <c r="E42" s="7"/>
      <c r="F42" s="6" t="str">
        <f>A42</f>
        <v>male</v>
      </c>
      <c r="G42" s="6">
        <f>(D42*B44)/D44</f>
        <v>239226.91184056943</v>
      </c>
      <c r="H42" s="10">
        <f>(D42*C44)/D44</f>
        <v>20311.088159430568</v>
      </c>
      <c r="I42" s="6">
        <f>SUM(G42:H42)</f>
        <v>259538</v>
      </c>
      <c r="J42" s="8"/>
      <c r="K42" s="23"/>
      <c r="L42" s="5" t="s">
        <v>37</v>
      </c>
      <c r="M42" s="9">
        <v>233</v>
      </c>
      <c r="N42" s="9">
        <v>52</v>
      </c>
      <c r="O42" s="6">
        <f>SUM(M42+N42)</f>
        <v>285</v>
      </c>
      <c r="P42" s="7"/>
      <c r="Q42" s="6" t="str">
        <f>L42</f>
        <v>male</v>
      </c>
      <c r="R42" s="7">
        <f>(O42*M44)/O44</f>
        <v>231.26262626262627</v>
      </c>
      <c r="S42" s="10">
        <f>(O42*N44)/O44</f>
        <v>53.737373737373737</v>
      </c>
      <c r="T42" s="7">
        <f>SUM(R42:S42)</f>
        <v>285</v>
      </c>
      <c r="U42" s="8"/>
    </row>
    <row r="43" spans="1:21" x14ac:dyDescent="0.25">
      <c r="A43" s="5" t="str">
        <f>CONCATENATE("not ",A42)</f>
        <v>not male</v>
      </c>
      <c r="B43" s="11">
        <v>49682</v>
      </c>
      <c r="C43" s="11">
        <v>5199</v>
      </c>
      <c r="D43" s="6">
        <f>SUM(B43+C43)</f>
        <v>54881</v>
      </c>
      <c r="E43" s="7"/>
      <c r="F43" s="6" t="str">
        <f>A43</f>
        <v>not male</v>
      </c>
      <c r="G43" s="6">
        <f>(D43*B44)/D44</f>
        <v>50586.088159430568</v>
      </c>
      <c r="H43" s="6">
        <f>(D43*C44)/D44</f>
        <v>4294.9118405694317</v>
      </c>
      <c r="I43" s="6">
        <f>SUM(G43:H43)</f>
        <v>54881</v>
      </c>
      <c r="J43" s="8"/>
      <c r="K43" s="23"/>
      <c r="L43" s="5" t="str">
        <f>CONCATENATE("not ",L42)</f>
        <v>not male</v>
      </c>
      <c r="M43" s="11">
        <v>8</v>
      </c>
      <c r="N43" s="9">
        <v>4</v>
      </c>
      <c r="O43" s="6">
        <f>SUM(M43+N43)</f>
        <v>12</v>
      </c>
      <c r="P43" s="7"/>
      <c r="Q43" s="6" t="str">
        <f>L43</f>
        <v>not male</v>
      </c>
      <c r="R43" s="6">
        <f>(O43*M44)/O44</f>
        <v>9.737373737373737</v>
      </c>
      <c r="S43" s="6">
        <f>(O43*N44)/O44</f>
        <v>2.2626262626262625</v>
      </c>
      <c r="T43" s="6">
        <f>SUM(R43:S43)</f>
        <v>12</v>
      </c>
      <c r="U43" s="8"/>
    </row>
    <row r="44" spans="1:21" x14ac:dyDescent="0.25">
      <c r="A44" s="5"/>
      <c r="B44" s="6">
        <f>(B42+B43)</f>
        <v>289813</v>
      </c>
      <c r="C44" s="6">
        <f>(C42+C43)</f>
        <v>24606</v>
      </c>
      <c r="D44" s="6">
        <f>IF(SUM(D42:D43)&lt;&gt;SUM(B44:C44),"PROBLEM",SUM(D42:D43))</f>
        <v>314419</v>
      </c>
      <c r="E44" s="7"/>
      <c r="F44" s="7"/>
      <c r="G44" s="6">
        <f>SUM(G42:G43)</f>
        <v>289813</v>
      </c>
      <c r="H44" s="6">
        <f>SUM(H42:H43)</f>
        <v>24606</v>
      </c>
      <c r="I44" s="6">
        <f>SUM(G44:H44)</f>
        <v>314419</v>
      </c>
      <c r="J44" s="8"/>
      <c r="K44" s="23"/>
      <c r="L44" s="5"/>
      <c r="M44" s="6">
        <f>(M42+M43)</f>
        <v>241</v>
      </c>
      <c r="N44" s="6">
        <f>(N42+N43)</f>
        <v>56</v>
      </c>
      <c r="O44" s="6">
        <f>IF(SUM(O42:O43)&lt;&gt;SUM(M44:N44),"PROBLEM",SUM(O42:O43))</f>
        <v>297</v>
      </c>
      <c r="P44" s="7"/>
      <c r="Q44" s="7"/>
      <c r="R44" s="7">
        <f>SUM(R42:R43)</f>
        <v>241</v>
      </c>
      <c r="S44" s="6">
        <f>SUM(S42:S43)</f>
        <v>56</v>
      </c>
      <c r="T44" s="7">
        <f>SUM(R44:S44)</f>
        <v>297</v>
      </c>
      <c r="U44" s="8"/>
    </row>
    <row r="45" spans="1:21" x14ac:dyDescent="0.25">
      <c r="A45" s="5"/>
      <c r="B45" s="6"/>
      <c r="C45" s="6"/>
      <c r="D45" s="6"/>
      <c r="E45" s="7"/>
      <c r="F45" s="7"/>
      <c r="G45" s="7"/>
      <c r="H45" s="7"/>
      <c r="I45" s="7"/>
      <c r="J45" s="8"/>
      <c r="K45" s="23"/>
      <c r="L45" s="5"/>
      <c r="M45" s="6"/>
      <c r="N45" s="6"/>
      <c r="O45" s="6"/>
      <c r="P45" s="7"/>
      <c r="Q45" s="7"/>
      <c r="R45" s="7"/>
      <c r="S45" s="7"/>
      <c r="T45" s="7"/>
      <c r="U45" s="8"/>
    </row>
    <row r="46" spans="1:21" x14ac:dyDescent="0.25">
      <c r="A46" s="5"/>
      <c r="B46" s="6"/>
      <c r="C46" s="6"/>
      <c r="D46" s="6"/>
      <c r="E46" s="7"/>
      <c r="F46" s="7"/>
      <c r="G46" s="7"/>
      <c r="H46" s="7"/>
      <c r="I46" s="7"/>
      <c r="J46" s="8"/>
      <c r="K46" s="23"/>
      <c r="L46" s="5"/>
      <c r="M46" s="6"/>
      <c r="N46" s="6"/>
      <c r="O46" s="6"/>
      <c r="P46" s="7"/>
      <c r="Q46" s="7"/>
      <c r="R46" s="7"/>
      <c r="S46" s="7"/>
      <c r="T46" s="7"/>
      <c r="U46" s="8"/>
    </row>
    <row r="47" spans="1:21" x14ac:dyDescent="0.25">
      <c r="A47" s="5" t="s">
        <v>2</v>
      </c>
      <c r="B47" s="6" t="s">
        <v>3</v>
      </c>
      <c r="C47" s="6" t="s">
        <v>4</v>
      </c>
      <c r="D47" s="6" t="s">
        <v>5</v>
      </c>
      <c r="E47" s="6" t="s">
        <v>6</v>
      </c>
      <c r="F47" s="7"/>
      <c r="G47" s="7"/>
      <c r="H47" s="7"/>
      <c r="I47" s="7"/>
      <c r="J47" s="8"/>
      <c r="K47" s="23"/>
      <c r="L47" s="5" t="s">
        <v>2</v>
      </c>
      <c r="M47" s="6" t="s">
        <v>3</v>
      </c>
      <c r="N47" s="6" t="s">
        <v>4</v>
      </c>
      <c r="O47" s="6" t="s">
        <v>5</v>
      </c>
      <c r="P47" s="6" t="s">
        <v>6</v>
      </c>
      <c r="Q47" s="7"/>
      <c r="R47" s="7"/>
      <c r="S47" s="7"/>
      <c r="T47" s="7"/>
      <c r="U47" s="8"/>
    </row>
    <row r="48" spans="1:21" x14ac:dyDescent="0.25">
      <c r="A48" s="5">
        <f>B42</f>
        <v>240131</v>
      </c>
      <c r="B48" s="6">
        <f>G42</f>
        <v>239226.91184056943</v>
      </c>
      <c r="C48" s="6">
        <f>A48-B48</f>
        <v>904.08815943056834</v>
      </c>
      <c r="D48" s="6">
        <f>C48*C48</f>
        <v>817375.4000225527</v>
      </c>
      <c r="E48" s="22">
        <f>D48/B48</f>
        <v>3.4167368283685615</v>
      </c>
      <c r="F48" s="7"/>
      <c r="G48" s="7"/>
      <c r="H48" s="7"/>
      <c r="I48" s="7"/>
      <c r="J48" s="8"/>
      <c r="K48" s="23"/>
      <c r="L48" s="5">
        <f>M42</f>
        <v>233</v>
      </c>
      <c r="M48" s="6">
        <f>R42</f>
        <v>231.26262626262627</v>
      </c>
      <c r="N48" s="6">
        <f>L48-M48</f>
        <v>1.7373737373737299</v>
      </c>
      <c r="O48" s="6">
        <f>N48*N48</f>
        <v>3.018467503315962</v>
      </c>
      <c r="P48" s="7">
        <f>O48/M48</f>
        <v>1.3052119800317983E-2</v>
      </c>
      <c r="Q48" s="7"/>
      <c r="R48" s="7"/>
      <c r="S48" s="7"/>
      <c r="T48" s="7"/>
      <c r="U48" s="8"/>
    </row>
    <row r="49" spans="1:21" x14ac:dyDescent="0.25">
      <c r="A49" s="5">
        <f>B43</f>
        <v>49682</v>
      </c>
      <c r="B49" s="6">
        <f>G43</f>
        <v>50586.088159430568</v>
      </c>
      <c r="C49" s="6">
        <f t="shared" ref="C49:C51" si="24">A49-B49</f>
        <v>-904.08815943056834</v>
      </c>
      <c r="D49" s="6">
        <f t="shared" ref="D49:D51" si="25">C49*C49</f>
        <v>817375.4000225527</v>
      </c>
      <c r="E49" s="22">
        <f t="shared" ref="E49:E51" si="26">D49/B49</f>
        <v>16.158106502452938</v>
      </c>
      <c r="F49" s="7"/>
      <c r="G49" s="7"/>
      <c r="H49" s="7"/>
      <c r="I49" s="7"/>
      <c r="J49" s="8"/>
      <c r="K49" s="23"/>
      <c r="L49" s="5">
        <f>M43</f>
        <v>8</v>
      </c>
      <c r="M49" s="6">
        <f>R43</f>
        <v>9.737373737373737</v>
      </c>
      <c r="N49" s="6">
        <f t="shared" ref="N49:N51" si="27">L49-M49</f>
        <v>-1.737373737373737</v>
      </c>
      <c r="O49" s="6">
        <f t="shared" ref="O49:O51" si="28">N49*N49</f>
        <v>3.0184675033159869</v>
      </c>
      <c r="P49" s="7">
        <f t="shared" ref="P49:P51" si="29">O49/M49</f>
        <v>0.30998784525755468</v>
      </c>
      <c r="Q49" s="7"/>
      <c r="R49" s="7"/>
      <c r="S49" s="7"/>
      <c r="T49" s="7"/>
      <c r="U49" s="8"/>
    </row>
    <row r="50" spans="1:21" x14ac:dyDescent="0.25">
      <c r="A50" s="5">
        <f>C42</f>
        <v>19407</v>
      </c>
      <c r="B50" s="6">
        <f>H42</f>
        <v>20311.088159430568</v>
      </c>
      <c r="C50" s="6">
        <f t="shared" si="24"/>
        <v>-904.08815943056834</v>
      </c>
      <c r="D50" s="6">
        <f t="shared" si="25"/>
        <v>817375.4000225527</v>
      </c>
      <c r="E50" s="22">
        <f t="shared" si="26"/>
        <v>40.242816810533121</v>
      </c>
      <c r="F50" s="7"/>
      <c r="G50" s="7"/>
      <c r="H50" s="7"/>
      <c r="I50" s="7"/>
      <c r="J50" s="8"/>
      <c r="K50" s="23"/>
      <c r="L50" s="5">
        <f>N42</f>
        <v>52</v>
      </c>
      <c r="M50" s="6">
        <f>S42</f>
        <v>53.737373737373737</v>
      </c>
      <c r="N50" s="6">
        <f t="shared" si="27"/>
        <v>-1.737373737373737</v>
      </c>
      <c r="O50" s="6">
        <f t="shared" si="28"/>
        <v>3.0184675033159869</v>
      </c>
      <c r="P50" s="7">
        <f t="shared" si="29"/>
        <v>5.6170729854940357E-2</v>
      </c>
      <c r="Q50" s="7"/>
      <c r="R50" s="7"/>
      <c r="S50" s="7"/>
      <c r="T50" s="7"/>
      <c r="U50" s="8"/>
    </row>
    <row r="51" spans="1:21" x14ac:dyDescent="0.25">
      <c r="A51" s="5">
        <f>C43</f>
        <v>5199</v>
      </c>
      <c r="B51" s="6">
        <f>H43</f>
        <v>4294.9118405694317</v>
      </c>
      <c r="C51" s="6">
        <f t="shared" si="24"/>
        <v>904.08815943056834</v>
      </c>
      <c r="D51" s="6">
        <f t="shared" si="25"/>
        <v>817375.4000225527</v>
      </c>
      <c r="E51" s="22">
        <f t="shared" si="26"/>
        <v>190.3124977564575</v>
      </c>
      <c r="F51" s="7"/>
      <c r="G51" s="7" t="s">
        <v>7</v>
      </c>
      <c r="H51" s="7"/>
      <c r="I51" s="7"/>
      <c r="J51" s="8"/>
      <c r="K51" s="23"/>
      <c r="L51" s="5">
        <f>N43</f>
        <v>4</v>
      </c>
      <c r="M51" s="6">
        <f>S43</f>
        <v>2.2626262626262625</v>
      </c>
      <c r="N51" s="6">
        <f t="shared" si="27"/>
        <v>1.7373737373737375</v>
      </c>
      <c r="O51" s="6">
        <f t="shared" si="28"/>
        <v>3.0184675033159887</v>
      </c>
      <c r="P51" s="7">
        <f t="shared" si="29"/>
        <v>1.3340548340548344</v>
      </c>
      <c r="Q51" s="7"/>
      <c r="R51" s="7" t="s">
        <v>7</v>
      </c>
      <c r="S51" s="7"/>
      <c r="T51" s="7"/>
      <c r="U51" s="8"/>
    </row>
    <row r="52" spans="1:21" x14ac:dyDescent="0.25">
      <c r="A52" s="5"/>
      <c r="B52" s="6"/>
      <c r="C52" s="6"/>
      <c r="D52" s="6"/>
      <c r="E52" s="7"/>
      <c r="F52" s="7"/>
      <c r="G52" s="12">
        <v>0.1</v>
      </c>
      <c r="H52" s="12">
        <v>0.05</v>
      </c>
      <c r="I52" s="12">
        <v>0.01</v>
      </c>
      <c r="J52" s="13">
        <v>1E-3</v>
      </c>
      <c r="K52" s="23"/>
      <c r="L52" s="5"/>
      <c r="M52" s="6"/>
      <c r="N52" s="6"/>
      <c r="O52" s="6"/>
      <c r="P52" s="7"/>
      <c r="Q52" s="7"/>
      <c r="R52" s="12">
        <v>0.1</v>
      </c>
      <c r="S52" s="12">
        <v>0.05</v>
      </c>
      <c r="T52" s="12">
        <v>0.01</v>
      </c>
      <c r="U52" s="13">
        <v>1E-3</v>
      </c>
    </row>
    <row r="53" spans="1:21" x14ac:dyDescent="0.25">
      <c r="A53" s="5"/>
      <c r="B53" s="6"/>
      <c r="C53" s="6"/>
      <c r="D53" s="6" t="s">
        <v>8</v>
      </c>
      <c r="E53" s="22">
        <f>SUM(E48:E51)</f>
        <v>250.13015789781213</v>
      </c>
      <c r="F53" s="7"/>
      <c r="G53" s="7">
        <v>2.71</v>
      </c>
      <c r="H53" s="7">
        <v>3.84</v>
      </c>
      <c r="I53" s="7">
        <v>6.63</v>
      </c>
      <c r="J53" s="8">
        <v>10.8</v>
      </c>
      <c r="K53" s="23"/>
      <c r="L53" s="5"/>
      <c r="M53" s="6"/>
      <c r="N53" s="6"/>
      <c r="O53" s="6" t="s">
        <v>8</v>
      </c>
      <c r="P53" s="7">
        <f>SUM(P48:P51)</f>
        <v>1.7132655289676475</v>
      </c>
      <c r="Q53" s="7"/>
      <c r="R53" s="7">
        <v>2.71</v>
      </c>
      <c r="S53" s="7">
        <v>3.84</v>
      </c>
      <c r="T53" s="7">
        <v>6.63</v>
      </c>
      <c r="U53" s="8">
        <v>10.8</v>
      </c>
    </row>
    <row r="54" spans="1:21" x14ac:dyDescent="0.25">
      <c r="A54" s="5"/>
      <c r="B54" s="6"/>
      <c r="C54" s="6"/>
      <c r="D54" s="6"/>
      <c r="E54" s="7"/>
      <c r="F54" s="7"/>
      <c r="G54" s="7"/>
      <c r="H54" s="7"/>
      <c r="I54" s="7"/>
      <c r="J54" s="8"/>
      <c r="K54" s="23"/>
      <c r="L54" s="5"/>
      <c r="M54" s="6"/>
      <c r="N54" s="6"/>
      <c r="O54" s="6"/>
      <c r="P54" s="7"/>
      <c r="Q54" s="7"/>
      <c r="R54" s="7"/>
      <c r="S54" s="7"/>
      <c r="T54" s="7"/>
      <c r="U54" s="8"/>
    </row>
    <row r="55" spans="1:21" ht="15.75" thickBot="1" x14ac:dyDescent="0.3">
      <c r="A55" s="14"/>
      <c r="B55" s="15" t="str">
        <f>IF(E53&gt;=G53,IF(E53&gt;H53,IF(E53&gt;I53,IF(E53&gt;J53,"ACCEPT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55" s="15"/>
      <c r="D55" s="15"/>
      <c r="E55" s="16"/>
      <c r="F55" s="16"/>
      <c r="G55" s="16"/>
      <c r="H55" s="16"/>
      <c r="I55" s="16"/>
      <c r="J55" s="17"/>
      <c r="K55" s="23"/>
      <c r="L55" s="14"/>
      <c r="M55" s="15" t="str">
        <f>IF(P53&gt;=R53,IF(P53&gt;S53,IF(P53&gt;T53,IF(P53&gt;U53,"ACCEPT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55" s="15"/>
      <c r="O55" s="15"/>
      <c r="P55" s="16"/>
      <c r="Q55" s="16"/>
      <c r="R55" s="16"/>
      <c r="S55" s="16"/>
      <c r="T55" s="16"/>
      <c r="U55" s="17"/>
    </row>
    <row r="57" spans="1:21" ht="15.75" thickBot="1" x14ac:dyDescent="0.3">
      <c r="A57" s="30" t="s">
        <v>115</v>
      </c>
    </row>
    <row r="58" spans="1:21" x14ac:dyDescent="0.25">
      <c r="A58" s="1" t="s">
        <v>116</v>
      </c>
      <c r="B58" s="2"/>
      <c r="C58" s="2"/>
      <c r="D58" s="2"/>
      <c r="E58" s="3"/>
      <c r="F58" s="3"/>
      <c r="G58" s="3"/>
      <c r="H58" s="3"/>
      <c r="I58" s="3"/>
      <c r="J58" s="4"/>
      <c r="K58" s="26"/>
      <c r="L58" s="1" t="s">
        <v>117</v>
      </c>
      <c r="M58" s="2"/>
      <c r="N58" s="2"/>
      <c r="O58" s="2"/>
      <c r="P58" s="3"/>
      <c r="Q58" s="3"/>
      <c r="R58" s="3"/>
      <c r="S58" s="3"/>
      <c r="T58" s="3"/>
      <c r="U58" s="4"/>
    </row>
    <row r="59" spans="1:21" x14ac:dyDescent="0.25">
      <c r="A59" s="5"/>
      <c r="B59" s="6"/>
      <c r="C59" s="6"/>
      <c r="D59" s="6"/>
      <c r="E59" s="7"/>
      <c r="F59" s="7"/>
      <c r="G59" s="7"/>
      <c r="H59" s="7"/>
      <c r="I59" s="7"/>
      <c r="J59" s="8"/>
      <c r="K59" s="26"/>
      <c r="L59" s="5"/>
      <c r="M59" s="6"/>
      <c r="N59" s="6"/>
      <c r="O59" s="6"/>
      <c r="P59" s="7"/>
      <c r="Q59" s="7"/>
      <c r="R59" s="7"/>
      <c r="S59" s="7"/>
      <c r="T59" s="7"/>
      <c r="U59" s="8"/>
    </row>
    <row r="60" spans="1:21" x14ac:dyDescent="0.25">
      <c r="A60" s="5" t="s">
        <v>0</v>
      </c>
      <c r="B60" s="21" t="s">
        <v>36</v>
      </c>
      <c r="C60" s="21" t="str">
        <f>CONCATENATE("not ",B60)</f>
        <v>not guilty</v>
      </c>
      <c r="D60" s="6"/>
      <c r="E60" s="7"/>
      <c r="F60" s="6" t="s">
        <v>1</v>
      </c>
      <c r="G60" s="21" t="str">
        <f>B60</f>
        <v>guilty</v>
      </c>
      <c r="H60" s="21" t="str">
        <f>C60</f>
        <v>not guilty</v>
      </c>
      <c r="I60" s="7"/>
      <c r="J60" s="8"/>
      <c r="K60" s="26"/>
      <c r="L60" s="5" t="s">
        <v>0</v>
      </c>
      <c r="M60" s="21" t="s">
        <v>36</v>
      </c>
      <c r="N60" s="21" t="str">
        <f>CONCATENATE("not ",M60)</f>
        <v>not guilty</v>
      </c>
      <c r="O60" s="6"/>
      <c r="P60" s="7"/>
      <c r="Q60" s="6" t="s">
        <v>1</v>
      </c>
      <c r="R60" s="21" t="str">
        <f>M60</f>
        <v>guilty</v>
      </c>
      <c r="S60" s="21" t="str">
        <f>N60</f>
        <v>not guilty</v>
      </c>
      <c r="T60" s="7"/>
      <c r="U60" s="8"/>
    </row>
    <row r="61" spans="1:21" x14ac:dyDescent="0.25">
      <c r="A61" s="5" t="s">
        <v>37</v>
      </c>
      <c r="B61" s="24">
        <v>18322</v>
      </c>
      <c r="C61" s="24">
        <f>24273-B61-1</f>
        <v>5950</v>
      </c>
      <c r="D61" s="6">
        <f>SUM(B61+C61)</f>
        <v>24272</v>
      </c>
      <c r="E61" s="7"/>
      <c r="F61" s="6" t="str">
        <f>A61</f>
        <v>male</v>
      </c>
      <c r="G61" s="6">
        <f>(D61*B63)/D63</f>
        <v>18147.386938318003</v>
      </c>
      <c r="H61" s="10">
        <f>(D61*C63)/D63</f>
        <v>6124.6130616819964</v>
      </c>
      <c r="I61" s="6">
        <f>SUM(G61:H61)</f>
        <v>24272</v>
      </c>
      <c r="J61" s="8"/>
      <c r="K61" s="26"/>
      <c r="L61" s="5" t="s">
        <v>37</v>
      </c>
      <c r="M61" s="24">
        <v>136</v>
      </c>
      <c r="N61" s="24">
        <v>171</v>
      </c>
      <c r="O61" s="6">
        <f>SUM(M61+N61)</f>
        <v>307</v>
      </c>
      <c r="P61" s="7"/>
      <c r="Q61" s="6" t="str">
        <f>L61</f>
        <v>male</v>
      </c>
      <c r="R61" s="7">
        <f>(O61*M63)/O63</f>
        <v>133.70773638968481</v>
      </c>
      <c r="S61" s="10">
        <f>(O61*N63)/O63</f>
        <v>173.29226361031519</v>
      </c>
      <c r="T61" s="7">
        <f>SUM(R61:S61)</f>
        <v>307</v>
      </c>
      <c r="U61" s="8"/>
    </row>
    <row r="62" spans="1:21" x14ac:dyDescent="0.25">
      <c r="A62" s="5" t="str">
        <f>CONCATENATE("not ",A61)</f>
        <v>not male</v>
      </c>
      <c r="B62" s="25">
        <v>4357</v>
      </c>
      <c r="C62" s="25">
        <v>1704</v>
      </c>
      <c r="D62" s="6">
        <f>SUM(B62+C62)</f>
        <v>6061</v>
      </c>
      <c r="E62" s="7"/>
      <c r="F62" s="6" t="str">
        <f>A62</f>
        <v>not male</v>
      </c>
      <c r="G62" s="6">
        <f>(D62*B63)/D63</f>
        <v>4531.6130616819964</v>
      </c>
      <c r="H62" s="6">
        <f>(D62*C63)/D63</f>
        <v>1529.3869383180036</v>
      </c>
      <c r="I62" s="6">
        <f>SUM(G62:H62)</f>
        <v>6061</v>
      </c>
      <c r="J62" s="8"/>
      <c r="K62" s="26"/>
      <c r="L62" s="5" t="str">
        <f>CONCATENATE("not ",L61)</f>
        <v>not male</v>
      </c>
      <c r="M62" s="25">
        <v>16</v>
      </c>
      <c r="N62" s="25">
        <v>26</v>
      </c>
      <c r="O62" s="6">
        <f>SUM(M62+N62)</f>
        <v>42</v>
      </c>
      <c r="P62" s="7"/>
      <c r="Q62" s="6" t="str">
        <f>L62</f>
        <v>not male</v>
      </c>
      <c r="R62" s="6">
        <f>(O62*M63)/O63</f>
        <v>18.292263610315185</v>
      </c>
      <c r="S62" s="6">
        <f>(O62*N63)/O63</f>
        <v>23.707736389684815</v>
      </c>
      <c r="T62" s="6">
        <f>SUM(R62:S62)</f>
        <v>42</v>
      </c>
      <c r="U62" s="8"/>
    </row>
    <row r="63" spans="1:21" x14ac:dyDescent="0.25">
      <c r="A63" s="5"/>
      <c r="B63" s="6">
        <f>(B61+B62)</f>
        <v>22679</v>
      </c>
      <c r="C63" s="6">
        <f>(C61+C62)</f>
        <v>7654</v>
      </c>
      <c r="D63" s="6">
        <f>IF(SUM(D61:D62)&lt;&gt;SUM(B63:C63),"PROBLEM",SUM(D61:D62))</f>
        <v>30333</v>
      </c>
      <c r="E63" s="7"/>
      <c r="F63" s="7"/>
      <c r="G63" s="6">
        <f>SUM(G61:G62)</f>
        <v>22679</v>
      </c>
      <c r="H63" s="6">
        <f>SUM(H61:H62)</f>
        <v>7654</v>
      </c>
      <c r="I63" s="6">
        <f>SUM(G63:H63)</f>
        <v>30333</v>
      </c>
      <c r="J63" s="8"/>
      <c r="K63" s="26"/>
      <c r="L63" s="5"/>
      <c r="M63" s="6">
        <f>(M61+M62)</f>
        <v>152</v>
      </c>
      <c r="N63" s="6">
        <f>(N61+N62)</f>
        <v>197</v>
      </c>
      <c r="O63" s="6">
        <f>IF(SUM(O61:O62)&lt;&gt;SUM(M63:N63),"PROBLEM",SUM(O61:O62))</f>
        <v>349</v>
      </c>
      <c r="P63" s="7"/>
      <c r="Q63" s="7"/>
      <c r="R63" s="7">
        <f>SUM(R61:R62)</f>
        <v>152</v>
      </c>
      <c r="S63" s="6">
        <f>SUM(S61:S62)</f>
        <v>197</v>
      </c>
      <c r="T63" s="7">
        <f>SUM(R63:S63)</f>
        <v>349</v>
      </c>
      <c r="U63" s="8"/>
    </row>
    <row r="64" spans="1:21" x14ac:dyDescent="0.25">
      <c r="A64" s="5"/>
      <c r="B64" s="6"/>
      <c r="C64" s="6"/>
      <c r="D64" s="6"/>
      <c r="E64" s="7"/>
      <c r="F64" s="7"/>
      <c r="G64" s="7"/>
      <c r="H64" s="7"/>
      <c r="I64" s="7"/>
      <c r="J64" s="8"/>
      <c r="K64" s="26"/>
      <c r="L64" s="5"/>
      <c r="M64" s="6"/>
      <c r="N64" s="6"/>
      <c r="O64" s="6"/>
      <c r="P64" s="7"/>
      <c r="Q64" s="7"/>
      <c r="R64" s="7"/>
      <c r="S64" s="7"/>
      <c r="T64" s="7"/>
      <c r="U64" s="8"/>
    </row>
    <row r="65" spans="1:32" x14ac:dyDescent="0.25">
      <c r="A65" s="5"/>
      <c r="B65" s="6"/>
      <c r="C65" s="6"/>
      <c r="D65" s="6"/>
      <c r="E65" s="7"/>
      <c r="F65" s="7"/>
      <c r="G65" s="7"/>
      <c r="H65" s="7"/>
      <c r="I65" s="7"/>
      <c r="J65" s="8"/>
      <c r="K65" s="26"/>
      <c r="L65" s="5"/>
      <c r="M65" s="6"/>
      <c r="N65" s="6"/>
      <c r="O65" s="6"/>
      <c r="P65" s="7"/>
      <c r="Q65" s="7"/>
      <c r="R65" s="7"/>
      <c r="S65" s="7"/>
      <c r="T65" s="7"/>
      <c r="U65" s="8"/>
    </row>
    <row r="66" spans="1:32" x14ac:dyDescent="0.25">
      <c r="A66" s="5" t="s">
        <v>2</v>
      </c>
      <c r="B66" s="6" t="s">
        <v>3</v>
      </c>
      <c r="C66" s="6" t="s">
        <v>4</v>
      </c>
      <c r="D66" s="6" t="s">
        <v>5</v>
      </c>
      <c r="E66" s="6" t="s">
        <v>6</v>
      </c>
      <c r="F66" s="7"/>
      <c r="G66" s="7"/>
      <c r="H66" s="7"/>
      <c r="I66" s="7"/>
      <c r="J66" s="8"/>
      <c r="K66" s="26"/>
      <c r="L66" s="5" t="s">
        <v>2</v>
      </c>
      <c r="M66" s="6" t="s">
        <v>3</v>
      </c>
      <c r="N66" s="6" t="s">
        <v>4</v>
      </c>
      <c r="O66" s="6" t="s">
        <v>5</v>
      </c>
      <c r="P66" s="6" t="s">
        <v>6</v>
      </c>
      <c r="Q66" s="7"/>
      <c r="R66" s="7"/>
      <c r="S66" s="7"/>
      <c r="T66" s="7"/>
      <c r="U66" s="8"/>
    </row>
    <row r="67" spans="1:32" x14ac:dyDescent="0.25">
      <c r="A67" s="5">
        <f>B61</f>
        <v>18322</v>
      </c>
      <c r="B67" s="6">
        <f>G61</f>
        <v>18147.386938318003</v>
      </c>
      <c r="C67" s="6">
        <f>A67-B67</f>
        <v>174.61306168199735</v>
      </c>
      <c r="D67" s="6">
        <f>C67*C67</f>
        <v>30489.721309961013</v>
      </c>
      <c r="E67" s="22">
        <f>D67/B67</f>
        <v>1.6801163392610707</v>
      </c>
      <c r="F67" s="7"/>
      <c r="G67" s="7"/>
      <c r="H67" s="7"/>
      <c r="I67" s="7"/>
      <c r="J67" s="8"/>
      <c r="K67" s="26"/>
      <c r="L67" s="5">
        <f>M61</f>
        <v>136</v>
      </c>
      <c r="M67" s="6">
        <f>R61</f>
        <v>133.70773638968481</v>
      </c>
      <c r="N67" s="6">
        <f>L67-M67</f>
        <v>2.2922636103151888</v>
      </c>
      <c r="O67" s="6">
        <f>N67*N67</f>
        <v>5.2544724591752239</v>
      </c>
      <c r="P67" s="7">
        <f>O67/M67</f>
        <v>3.9298193216444219E-2</v>
      </c>
      <c r="Q67" s="7"/>
      <c r="R67" s="7"/>
      <c r="S67" s="7"/>
      <c r="T67" s="7"/>
      <c r="U67" s="8"/>
    </row>
    <row r="68" spans="1:32" x14ac:dyDescent="0.25">
      <c r="A68" s="5">
        <f>B62</f>
        <v>4357</v>
      </c>
      <c r="B68" s="6">
        <f>G62</f>
        <v>4531.6130616819964</v>
      </c>
      <c r="C68" s="6">
        <f t="shared" ref="C68:C70" si="30">A68-B68</f>
        <v>-174.61306168199644</v>
      </c>
      <c r="D68" s="6">
        <f t="shared" ref="D68:D70" si="31">C68*C68</f>
        <v>30489.721309960692</v>
      </c>
      <c r="E68" s="22">
        <f t="shared" ref="E68:E70" si="32">D68/B68</f>
        <v>6.7282269900254548</v>
      </c>
      <c r="F68" s="7"/>
      <c r="G68" s="7"/>
      <c r="H68" s="7"/>
      <c r="I68" s="7"/>
      <c r="J68" s="8"/>
      <c r="K68" s="26"/>
      <c r="L68" s="5">
        <f>M62</f>
        <v>16</v>
      </c>
      <c r="M68" s="6">
        <f>R62</f>
        <v>18.292263610315185</v>
      </c>
      <c r="N68" s="6">
        <f t="shared" ref="N68:N70" si="33">L68-M68</f>
        <v>-2.2922636103151852</v>
      </c>
      <c r="O68" s="6">
        <f t="shared" ref="O68:O70" si="34">N68*N68</f>
        <v>5.254472459175207</v>
      </c>
      <c r="P68" s="7">
        <f t="shared" ref="P68:P70" si="35">O68/M68</f>
        <v>0.28725107898686519</v>
      </c>
      <c r="Q68" s="7"/>
      <c r="R68" s="7"/>
      <c r="S68" s="7"/>
      <c r="T68" s="7"/>
      <c r="U68" s="8"/>
    </row>
    <row r="69" spans="1:32" x14ac:dyDescent="0.25">
      <c r="A69" s="5">
        <f>C61</f>
        <v>5950</v>
      </c>
      <c r="B69" s="6">
        <f>H61</f>
        <v>6124.6130616819964</v>
      </c>
      <c r="C69" s="6">
        <f t="shared" si="30"/>
        <v>-174.61306168199644</v>
      </c>
      <c r="D69" s="6">
        <f t="shared" si="31"/>
        <v>30489.721309960692</v>
      </c>
      <c r="E69" s="22">
        <f t="shared" si="32"/>
        <v>4.9782281758690123</v>
      </c>
      <c r="F69" s="7"/>
      <c r="G69" s="7"/>
      <c r="H69" s="7"/>
      <c r="I69" s="7"/>
      <c r="J69" s="8"/>
      <c r="K69" s="26"/>
      <c r="L69" s="5">
        <f>N61</f>
        <v>171</v>
      </c>
      <c r="M69" s="6">
        <f>S61</f>
        <v>173.29226361031519</v>
      </c>
      <c r="N69" s="6">
        <f t="shared" si="33"/>
        <v>-2.2922636103151888</v>
      </c>
      <c r="O69" s="6">
        <f t="shared" si="34"/>
        <v>5.2544724591752239</v>
      </c>
      <c r="P69" s="7">
        <f t="shared" si="35"/>
        <v>3.0321448573094018E-2</v>
      </c>
      <c r="Q69" s="7"/>
      <c r="R69" s="7"/>
      <c r="S69" s="7"/>
      <c r="T69" s="7"/>
      <c r="U69" s="8"/>
    </row>
    <row r="70" spans="1:32" x14ac:dyDescent="0.25">
      <c r="A70" s="5">
        <f>C62</f>
        <v>1704</v>
      </c>
      <c r="B70" s="6">
        <f>H62</f>
        <v>1529.3869383180036</v>
      </c>
      <c r="C70" s="6">
        <f t="shared" si="30"/>
        <v>174.61306168199644</v>
      </c>
      <c r="D70" s="6">
        <f t="shared" si="31"/>
        <v>30489.721309960692</v>
      </c>
      <c r="E70" s="22">
        <f t="shared" si="32"/>
        <v>19.935910622783808</v>
      </c>
      <c r="F70" s="7"/>
      <c r="G70" s="7" t="s">
        <v>7</v>
      </c>
      <c r="H70" s="7"/>
      <c r="I70" s="7"/>
      <c r="J70" s="8"/>
      <c r="K70" s="26"/>
      <c r="L70" s="5">
        <f>N62</f>
        <v>26</v>
      </c>
      <c r="M70" s="6">
        <f>S62</f>
        <v>23.707736389684815</v>
      </c>
      <c r="N70" s="6">
        <f t="shared" si="33"/>
        <v>2.2922636103151852</v>
      </c>
      <c r="O70" s="6">
        <f t="shared" si="34"/>
        <v>5.254472459175207</v>
      </c>
      <c r="P70" s="7">
        <f t="shared" si="35"/>
        <v>0.22163535028428175</v>
      </c>
      <c r="Q70" s="7"/>
      <c r="R70" s="7" t="s">
        <v>7</v>
      </c>
      <c r="S70" s="7"/>
      <c r="T70" s="7"/>
      <c r="U70" s="8"/>
    </row>
    <row r="71" spans="1:32" x14ac:dyDescent="0.25">
      <c r="A71" s="5"/>
      <c r="B71" s="6"/>
      <c r="C71" s="6"/>
      <c r="D71" s="6"/>
      <c r="E71" s="7"/>
      <c r="F71" s="7"/>
      <c r="G71" s="12">
        <v>0.1</v>
      </c>
      <c r="H71" s="12">
        <v>0.05</v>
      </c>
      <c r="I71" s="12">
        <v>0.01</v>
      </c>
      <c r="J71" s="13">
        <v>1E-3</v>
      </c>
      <c r="K71" s="26"/>
      <c r="L71" s="5"/>
      <c r="M71" s="6"/>
      <c r="N71" s="6"/>
      <c r="O71" s="6"/>
      <c r="P71" s="7"/>
      <c r="Q71" s="7"/>
      <c r="R71" s="12">
        <v>0.1</v>
      </c>
      <c r="S71" s="12">
        <v>0.05</v>
      </c>
      <c r="T71" s="12">
        <v>0.01</v>
      </c>
      <c r="U71" s="13">
        <v>1E-3</v>
      </c>
    </row>
    <row r="72" spans="1:32" x14ac:dyDescent="0.25">
      <c r="A72" s="5"/>
      <c r="B72" s="6"/>
      <c r="C72" s="6"/>
      <c r="D72" s="6" t="s">
        <v>8</v>
      </c>
      <c r="E72" s="22">
        <f>SUM(E67:E70)</f>
        <v>33.322482127939345</v>
      </c>
      <c r="F72" s="7"/>
      <c r="G72" s="7">
        <v>2.71</v>
      </c>
      <c r="H72" s="7">
        <v>3.84</v>
      </c>
      <c r="I72" s="7">
        <v>6.63</v>
      </c>
      <c r="J72" s="8">
        <v>10.8</v>
      </c>
      <c r="K72" s="26"/>
      <c r="L72" s="5"/>
      <c r="M72" s="6"/>
      <c r="N72" s="6"/>
      <c r="O72" s="6" t="s">
        <v>8</v>
      </c>
      <c r="P72" s="7">
        <f>SUM(P67:P70)</f>
        <v>0.57850607106068519</v>
      </c>
      <c r="Q72" s="7"/>
      <c r="R72" s="7">
        <v>2.71</v>
      </c>
      <c r="S72" s="7">
        <v>3.84</v>
      </c>
      <c r="T72" s="7">
        <v>6.63</v>
      </c>
      <c r="U72" s="8">
        <v>10.8</v>
      </c>
    </row>
    <row r="73" spans="1:32" x14ac:dyDescent="0.25">
      <c r="A73" s="5"/>
      <c r="B73" s="6"/>
      <c r="C73" s="6"/>
      <c r="D73" s="6"/>
      <c r="E73" s="7"/>
      <c r="F73" s="7"/>
      <c r="G73" s="7"/>
      <c r="H73" s="7"/>
      <c r="I73" s="7"/>
      <c r="J73" s="8"/>
      <c r="K73" s="26"/>
      <c r="L73" s="5"/>
      <c r="M73" s="6"/>
      <c r="N73" s="6"/>
      <c r="O73" s="6"/>
      <c r="P73" s="7"/>
      <c r="Q73" s="7"/>
      <c r="R73" s="7"/>
      <c r="S73" s="7"/>
      <c r="T73" s="7"/>
      <c r="U73" s="8"/>
    </row>
    <row r="74" spans="1:32" ht="15.75" thickBot="1" x14ac:dyDescent="0.3">
      <c r="A74" s="14"/>
      <c r="B74" s="15" t="str">
        <f>IF(E72&gt;=G72,IF(E72&gt;H72,IF(E72&gt;I72,IF(E72&gt;J72,"ACCEPT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74" s="15"/>
      <c r="D74" s="15"/>
      <c r="E74" s="16"/>
      <c r="F74" s="16"/>
      <c r="G74" s="16"/>
      <c r="H74" s="16"/>
      <c r="I74" s="16"/>
      <c r="J74" s="17"/>
      <c r="K74" s="26"/>
      <c r="L74" s="14"/>
      <c r="M74" s="15" t="str">
        <f>IF(P72&gt;=R72,IF(P72&gt;S72,IF(P72&gt;T72,IF(P72&gt;U72,"ACCEPT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74" s="15"/>
      <c r="O74" s="15"/>
      <c r="P74" s="16"/>
      <c r="Q74" s="16"/>
      <c r="R74" s="16"/>
      <c r="S74" s="16"/>
      <c r="T74" s="16"/>
      <c r="U74" s="17"/>
    </row>
    <row r="75" spans="1:32" ht="15.75" thickBot="1" x14ac:dyDescent="0.3"/>
    <row r="76" spans="1:32" x14ac:dyDescent="0.25">
      <c r="A76" s="1" t="s">
        <v>123</v>
      </c>
      <c r="B76" s="2"/>
      <c r="C76" s="2"/>
      <c r="D76" s="2"/>
      <c r="E76" s="3"/>
      <c r="F76" s="3"/>
      <c r="G76" s="3"/>
      <c r="H76" s="3"/>
      <c r="I76" s="3"/>
      <c r="J76" s="4"/>
      <c r="K76" s="26"/>
      <c r="L76" s="1" t="s">
        <v>124</v>
      </c>
      <c r="M76" s="2"/>
      <c r="N76" s="2"/>
      <c r="O76" s="2"/>
      <c r="P76" s="3"/>
      <c r="Q76" s="3"/>
      <c r="R76" s="3"/>
      <c r="S76" s="3"/>
      <c r="T76" s="3"/>
      <c r="U76" s="4"/>
      <c r="W76" s="1" t="s">
        <v>210</v>
      </c>
      <c r="X76" s="2"/>
      <c r="Y76" s="2"/>
      <c r="Z76" s="2"/>
      <c r="AA76" s="3"/>
      <c r="AB76" s="3"/>
      <c r="AC76" s="3"/>
      <c r="AD76" s="3"/>
      <c r="AE76" s="3"/>
      <c r="AF76" s="4"/>
    </row>
    <row r="77" spans="1:32" x14ac:dyDescent="0.25">
      <c r="A77" s="5"/>
      <c r="B77" s="6"/>
      <c r="C77" s="6"/>
      <c r="D77" s="6"/>
      <c r="E77" s="7"/>
      <c r="F77" s="7"/>
      <c r="G77" s="7"/>
      <c r="H77" s="7"/>
      <c r="I77" s="7"/>
      <c r="J77" s="8"/>
      <c r="K77" s="26"/>
      <c r="L77" s="5"/>
      <c r="M77" s="6"/>
      <c r="N77" s="6"/>
      <c r="O77" s="6"/>
      <c r="P77" s="7"/>
      <c r="Q77" s="7"/>
      <c r="R77" s="7"/>
      <c r="S77" s="7"/>
      <c r="T77" s="7"/>
      <c r="U77" s="8"/>
      <c r="W77" s="5"/>
      <c r="X77" s="6"/>
      <c r="Y77" s="6"/>
      <c r="Z77" s="6"/>
      <c r="AA77" s="7"/>
      <c r="AB77" s="7"/>
      <c r="AC77" s="7"/>
      <c r="AD77" s="7"/>
      <c r="AE77" s="7"/>
      <c r="AF77" s="8"/>
    </row>
    <row r="78" spans="1:32" ht="30" x14ac:dyDescent="0.25">
      <c r="A78" s="5" t="s">
        <v>0</v>
      </c>
      <c r="B78" s="21" t="s">
        <v>125</v>
      </c>
      <c r="C78" s="21" t="s">
        <v>126</v>
      </c>
      <c r="D78" s="6"/>
      <c r="E78" s="7"/>
      <c r="F78" s="6" t="s">
        <v>1</v>
      </c>
      <c r="G78" s="21" t="str">
        <f>B78</f>
        <v>guilty of property</v>
      </c>
      <c r="H78" s="21" t="str">
        <f>C78</f>
        <v>guilty of murder</v>
      </c>
      <c r="I78" s="7"/>
      <c r="J78" s="8"/>
      <c r="K78" s="26"/>
      <c r="L78" s="5" t="s">
        <v>0</v>
      </c>
      <c r="M78" s="21" t="s">
        <v>125</v>
      </c>
      <c r="N78" s="21" t="s">
        <v>126</v>
      </c>
      <c r="O78" s="6"/>
      <c r="P78" s="7"/>
      <c r="Q78" s="6" t="s">
        <v>1</v>
      </c>
      <c r="R78" s="21" t="str">
        <f>M78</f>
        <v>guilty of property</v>
      </c>
      <c r="S78" s="21" t="str">
        <f>N78</f>
        <v>guilty of murder</v>
      </c>
      <c r="T78" s="7"/>
      <c r="U78" s="8"/>
      <c r="W78" s="5" t="s">
        <v>0</v>
      </c>
      <c r="X78" s="21" t="s">
        <v>125</v>
      </c>
      <c r="Y78" s="21" t="s">
        <v>126</v>
      </c>
      <c r="Z78" s="6"/>
      <c r="AA78" s="7"/>
      <c r="AB78" s="6"/>
      <c r="AC78" s="21"/>
      <c r="AD78" s="21"/>
      <c r="AE78" s="7"/>
      <c r="AF78" s="8"/>
    </row>
    <row r="79" spans="1:32" x14ac:dyDescent="0.25">
      <c r="A79" s="5" t="s">
        <v>37</v>
      </c>
      <c r="B79" s="24">
        <v>618259</v>
      </c>
      <c r="C79" s="24">
        <v>18322</v>
      </c>
      <c r="D79" s="6">
        <f>SUM(B79+C79)</f>
        <v>636581</v>
      </c>
      <c r="E79" s="7"/>
      <c r="F79" s="6" t="str">
        <f>A79</f>
        <v>male</v>
      </c>
      <c r="G79" s="6">
        <f>(D79*B81)/D81</f>
        <v>617986.46449694235</v>
      </c>
      <c r="H79" s="10">
        <f>(D79*C81)/D81</f>
        <v>18594.535503057654</v>
      </c>
      <c r="I79" s="6">
        <f>SUM(G79:H79)</f>
        <v>636581</v>
      </c>
      <c r="J79" s="8"/>
      <c r="K79" s="26"/>
      <c r="L79" s="5" t="s">
        <v>37</v>
      </c>
      <c r="M79" s="24">
        <v>2079.2640000000001</v>
      </c>
      <c r="N79" s="24">
        <v>51.959000000000003</v>
      </c>
      <c r="O79" s="6">
        <f>SUM(M79+N79)</f>
        <v>2131.223</v>
      </c>
      <c r="P79" s="7"/>
      <c r="Q79" s="6" t="str">
        <f>L79</f>
        <v>male</v>
      </c>
      <c r="R79" s="7">
        <f>(O79*M81)/O81</f>
        <v>2084.9584607369034</v>
      </c>
      <c r="S79" s="10">
        <f>(O79*N81)/O81</f>
        <v>46.264539263096601</v>
      </c>
      <c r="T79" s="7">
        <f>SUM(R79:S79)</f>
        <v>2131.223</v>
      </c>
      <c r="U79" s="8"/>
      <c r="W79" s="5" t="s">
        <v>37</v>
      </c>
      <c r="X79" s="24">
        <v>2079.2640000000001</v>
      </c>
      <c r="Y79" s="24">
        <v>51.959000000000003</v>
      </c>
      <c r="Z79" s="6">
        <f>SUM(X79+Y79)</f>
        <v>2131.223</v>
      </c>
      <c r="AA79" s="7"/>
      <c r="AD79" s="10"/>
      <c r="AE79" s="7"/>
      <c r="AF79" s="8"/>
    </row>
    <row r="80" spans="1:32" x14ac:dyDescent="0.25">
      <c r="A80" s="5" t="str">
        <f>CONCATENATE("not ",A79)</f>
        <v>not male</v>
      </c>
      <c r="B80" s="25">
        <v>135474</v>
      </c>
      <c r="C80" s="25">
        <v>4357</v>
      </c>
      <c r="D80" s="6">
        <f>SUM(B80+C80)</f>
        <v>139831</v>
      </c>
      <c r="E80" s="7"/>
      <c r="F80" s="6" t="str">
        <f>A80</f>
        <v>not male</v>
      </c>
      <c r="G80" s="6">
        <f>(D80*B81)/D81</f>
        <v>135746.53550305765</v>
      </c>
      <c r="H80" s="6">
        <f>(D80*C81)/D81</f>
        <v>4084.4644969423452</v>
      </c>
      <c r="I80" s="6">
        <f>SUM(G80:H80)</f>
        <v>139831</v>
      </c>
      <c r="J80" s="8"/>
      <c r="K80" s="26"/>
      <c r="L80" s="5" t="str">
        <f>CONCATENATE("not ",L79)</f>
        <v>not male</v>
      </c>
      <c r="M80" s="25">
        <v>487.51600000000002</v>
      </c>
      <c r="N80" s="25">
        <v>4.9969999999999999</v>
      </c>
      <c r="O80" s="6">
        <f>SUM(M80+N80)</f>
        <v>492.51300000000003</v>
      </c>
      <c r="P80" s="7"/>
      <c r="Q80" s="6" t="str">
        <f>L80</f>
        <v>not male</v>
      </c>
      <c r="R80" s="6">
        <f>(O80*M81)/O81</f>
        <v>481.82153926309672</v>
      </c>
      <c r="S80" s="6">
        <f>(O80*N81)/O81</f>
        <v>10.691460736903409</v>
      </c>
      <c r="T80" s="6">
        <f>SUM(R80:S80)</f>
        <v>492.51300000000015</v>
      </c>
      <c r="U80" s="8"/>
      <c r="W80" s="5" t="str">
        <f>CONCATENATE("not ",W79)</f>
        <v>not male</v>
      </c>
      <c r="X80" s="25">
        <v>487.51600000000002</v>
      </c>
      <c r="Y80" s="25">
        <v>4.9969999999999999</v>
      </c>
      <c r="Z80" s="6">
        <f>SUM(X80+Y80)</f>
        <v>492.51300000000003</v>
      </c>
      <c r="AA80" s="7"/>
      <c r="AD80" s="6"/>
      <c r="AE80" s="6"/>
      <c r="AF80" s="8"/>
    </row>
    <row r="81" spans="1:32" x14ac:dyDescent="0.25">
      <c r="A81" s="5"/>
      <c r="B81" s="6">
        <f>(B79+B80)</f>
        <v>753733</v>
      </c>
      <c r="C81" s="6">
        <f>(C79+C80)</f>
        <v>22679</v>
      </c>
      <c r="D81" s="6">
        <f>IF(SUM(D79:D80)&lt;&gt;SUM(B81:C81),"PROBLEM",SUM(D79:D80))</f>
        <v>776412</v>
      </c>
      <c r="E81" s="7"/>
      <c r="F81" s="7"/>
      <c r="G81" s="6">
        <f>SUM(G79:G80)</f>
        <v>753733</v>
      </c>
      <c r="H81" s="6">
        <f>SUM(H79:H80)</f>
        <v>22679</v>
      </c>
      <c r="I81" s="6">
        <f>SUM(G81:H81)</f>
        <v>776412</v>
      </c>
      <c r="J81" s="8"/>
      <c r="K81" s="26"/>
      <c r="L81" s="5"/>
      <c r="M81" s="6">
        <f>(M79+M80)</f>
        <v>2566.7800000000002</v>
      </c>
      <c r="N81" s="6">
        <f>(N79+N80)</f>
        <v>56.956000000000003</v>
      </c>
      <c r="O81" s="6">
        <f>IF(SUM(O79:O80)&lt;&gt;SUM(M81:N81),"PROBLEM",SUM(O79:O80))</f>
        <v>2623.7359999999999</v>
      </c>
      <c r="P81" s="7"/>
      <c r="Q81" s="7"/>
      <c r="R81" s="7">
        <f>SUM(R79:R80)</f>
        <v>2566.7800000000002</v>
      </c>
      <c r="S81" s="6">
        <f>SUM(S79:S80)</f>
        <v>56.95600000000001</v>
      </c>
      <c r="T81" s="7">
        <f>SUM(R81:S81)</f>
        <v>2623.7360000000003</v>
      </c>
      <c r="U81" s="8"/>
      <c r="W81" s="5"/>
      <c r="X81" s="6">
        <f>(X79+X80)</f>
        <v>2566.7800000000002</v>
      </c>
      <c r="Y81" s="6">
        <f>(Y79+Y80)</f>
        <v>56.956000000000003</v>
      </c>
      <c r="Z81" s="6">
        <f>IF(SUM(Z79:Z80)&lt;&gt;SUM(X81:Y81),"PROBLEM",SUM(Z79:Z80))</f>
        <v>2623.7359999999999</v>
      </c>
      <c r="AA81" s="7"/>
      <c r="AD81" s="6"/>
      <c r="AE81" s="7"/>
      <c r="AF81" s="8"/>
    </row>
    <row r="82" spans="1:32" x14ac:dyDescent="0.25">
      <c r="A82" s="5"/>
      <c r="B82" s="6"/>
      <c r="C82" s="6"/>
      <c r="D82" s="6"/>
      <c r="E82" s="7"/>
      <c r="F82" s="7"/>
      <c r="G82" s="7"/>
      <c r="H82" s="7"/>
      <c r="I82" s="7"/>
      <c r="J82" s="8"/>
      <c r="K82" s="26"/>
      <c r="L82" s="5"/>
      <c r="M82" s="6"/>
      <c r="N82" s="6"/>
      <c r="O82" s="6"/>
      <c r="P82" s="7"/>
      <c r="Q82" s="7"/>
      <c r="R82" s="7"/>
      <c r="S82" s="7"/>
      <c r="T82" s="7"/>
      <c r="U82" s="8"/>
      <c r="W82" s="5"/>
      <c r="X82" s="6"/>
      <c r="Y82" s="6"/>
      <c r="Z82" s="6"/>
      <c r="AA82" s="7"/>
      <c r="AD82" s="7"/>
      <c r="AE82" s="7"/>
      <c r="AF82" s="8"/>
    </row>
    <row r="83" spans="1:32" x14ac:dyDescent="0.25">
      <c r="A83" s="5"/>
      <c r="B83" s="6"/>
      <c r="C83" s="6"/>
      <c r="D83" s="6"/>
      <c r="E83" s="7"/>
      <c r="F83" s="7"/>
      <c r="G83" s="7"/>
      <c r="H83" s="7"/>
      <c r="I83" s="7"/>
      <c r="J83" s="8"/>
      <c r="K83" s="26"/>
      <c r="L83" s="5"/>
      <c r="M83" s="6"/>
      <c r="N83" s="6"/>
      <c r="O83" s="6"/>
      <c r="P83" s="7"/>
      <c r="Q83" s="7"/>
      <c r="R83" s="7"/>
      <c r="S83" s="7"/>
      <c r="T83" s="7"/>
      <c r="U83" s="8"/>
      <c r="W83" s="5"/>
      <c r="X83" s="63" t="s">
        <v>218</v>
      </c>
      <c r="Y83" s="63"/>
      <c r="Z83" s="6"/>
      <c r="AA83" s="7"/>
      <c r="AB83" s="63" t="s">
        <v>216</v>
      </c>
      <c r="AC83" s="63"/>
      <c r="AD83" s="7"/>
      <c r="AE83" s="7"/>
      <c r="AF83" s="8"/>
    </row>
    <row r="84" spans="1:32" x14ac:dyDescent="0.25">
      <c r="A84" s="5" t="s">
        <v>2</v>
      </c>
      <c r="B84" s="6" t="s">
        <v>3</v>
      </c>
      <c r="C84" s="6" t="s">
        <v>4</v>
      </c>
      <c r="D84" s="6" t="s">
        <v>5</v>
      </c>
      <c r="E84" s="6" t="s">
        <v>6</v>
      </c>
      <c r="F84" s="7"/>
      <c r="G84" s="7"/>
      <c r="H84" s="7"/>
      <c r="I84" s="7"/>
      <c r="J84" s="8"/>
      <c r="K84" s="26"/>
      <c r="L84" s="5" t="s">
        <v>2</v>
      </c>
      <c r="M84" s="6" t="s">
        <v>3</v>
      </c>
      <c r="N84" s="6" t="s">
        <v>4</v>
      </c>
      <c r="O84" s="6" t="s">
        <v>5</v>
      </c>
      <c r="P84" s="6" t="s">
        <v>6</v>
      </c>
      <c r="Q84" s="7"/>
      <c r="R84" s="7"/>
      <c r="S84" s="7"/>
      <c r="T84" s="7"/>
      <c r="U84" s="8"/>
      <c r="W84" s="5"/>
      <c r="X84" s="6" t="s">
        <v>211</v>
      </c>
      <c r="Y84" s="6">
        <f>X79+Y79</f>
        <v>2131.223</v>
      </c>
      <c r="Z84" s="6"/>
      <c r="AA84" s="6"/>
      <c r="AB84" s="7" t="s">
        <v>219</v>
      </c>
      <c r="AC84" s="6">
        <f>X79+X80</f>
        <v>2566.7800000000002</v>
      </c>
      <c r="AD84" s="7"/>
      <c r="AE84" s="7"/>
      <c r="AF84" s="8"/>
    </row>
    <row r="85" spans="1:32" x14ac:dyDescent="0.25">
      <c r="A85" s="5">
        <f>B79</f>
        <v>618259</v>
      </c>
      <c r="B85" s="6">
        <f>G79</f>
        <v>617986.46449694235</v>
      </c>
      <c r="C85" s="6">
        <f>A85-B85</f>
        <v>272.53550305764657</v>
      </c>
      <c r="D85" s="6">
        <f>C85*C85</f>
        <v>74275.600426884484</v>
      </c>
      <c r="E85" s="22">
        <f>D85/B85</f>
        <v>0.12018968811452339</v>
      </c>
      <c r="F85" s="7"/>
      <c r="G85" s="7"/>
      <c r="H85" s="7"/>
      <c r="I85" s="7"/>
      <c r="J85" s="8"/>
      <c r="K85" s="26"/>
      <c r="L85" s="5">
        <f>M79</f>
        <v>2079.2640000000001</v>
      </c>
      <c r="M85" s="6">
        <f>R79</f>
        <v>2084.9584607369034</v>
      </c>
      <c r="N85" s="6">
        <f>L85-M85</f>
        <v>-5.6944607369032383</v>
      </c>
      <c r="O85" s="6">
        <f>N85*N85</f>
        <v>32.426883084132569</v>
      </c>
      <c r="P85" s="7">
        <f>O85/M85</f>
        <v>1.5552771767295392E-2</v>
      </c>
      <c r="Q85" s="7"/>
      <c r="R85" s="7"/>
      <c r="S85" s="7"/>
      <c r="T85" s="7"/>
      <c r="U85" s="8"/>
      <c r="W85" s="5"/>
      <c r="X85" s="6" t="s">
        <v>212</v>
      </c>
      <c r="Y85" s="6">
        <f>Z79</f>
        <v>2131.223</v>
      </c>
      <c r="Z85" s="6"/>
      <c r="AA85" s="7"/>
      <c r="AB85" t="s">
        <v>220</v>
      </c>
      <c r="AC85" s="42">
        <f>X81</f>
        <v>2566.7800000000002</v>
      </c>
      <c r="AD85" s="7"/>
      <c r="AE85" s="7"/>
      <c r="AF85" s="8"/>
    </row>
    <row r="86" spans="1:32" x14ac:dyDescent="0.25">
      <c r="A86" s="5">
        <f>B80</f>
        <v>135474</v>
      </c>
      <c r="B86" s="6">
        <f>G80</f>
        <v>135746.53550305765</v>
      </c>
      <c r="C86" s="6">
        <f t="shared" ref="C86:C88" si="36">A86-B86</f>
        <v>-272.53550305764657</v>
      </c>
      <c r="D86" s="6">
        <f t="shared" ref="D86:D88" si="37">C86*C86</f>
        <v>74275.600426884484</v>
      </c>
      <c r="E86" s="22">
        <f t="shared" ref="E86:E88" si="38">D86/B86</f>
        <v>0.54716387531828725</v>
      </c>
      <c r="F86" s="7"/>
      <c r="G86" s="7"/>
      <c r="H86" s="7"/>
      <c r="I86" s="7"/>
      <c r="J86" s="8"/>
      <c r="K86" s="26"/>
      <c r="L86" s="5">
        <f>M80</f>
        <v>487.51600000000002</v>
      </c>
      <c r="M86" s="6">
        <f>R80</f>
        <v>481.82153926309672</v>
      </c>
      <c r="N86" s="6">
        <f t="shared" ref="N86:N88" si="39">L86-M86</f>
        <v>5.6944607369032951</v>
      </c>
      <c r="O86" s="6">
        <f t="shared" ref="O86:O88" si="40">N86*N86</f>
        <v>32.426883084133216</v>
      </c>
      <c r="P86" s="7">
        <f t="shared" ref="P86:P88" si="41">O86/M86</f>
        <v>6.7300609129528025E-2</v>
      </c>
      <c r="Q86" s="7"/>
      <c r="R86" s="7"/>
      <c r="S86" s="7"/>
      <c r="T86" s="7"/>
      <c r="U86" s="8"/>
      <c r="W86" s="5"/>
      <c r="X86" s="7" t="s">
        <v>213</v>
      </c>
      <c r="Y86" s="6">
        <f>Y84-Y85</f>
        <v>0</v>
      </c>
      <c r="Z86" s="6"/>
      <c r="AA86" s="7"/>
      <c r="AB86" t="s">
        <v>221</v>
      </c>
      <c r="AC86" s="6">
        <f>Z81-X81</f>
        <v>56.955999999999676</v>
      </c>
      <c r="AD86" s="7"/>
      <c r="AE86" s="7"/>
      <c r="AF86" s="8"/>
    </row>
    <row r="87" spans="1:32" x14ac:dyDescent="0.25">
      <c r="A87" s="5">
        <f>C79</f>
        <v>18322</v>
      </c>
      <c r="B87" s="6">
        <f>H79</f>
        <v>18594.535503057654</v>
      </c>
      <c r="C87" s="6">
        <f t="shared" si="36"/>
        <v>-272.53550305765384</v>
      </c>
      <c r="D87" s="6">
        <f t="shared" si="37"/>
        <v>74275.600426888443</v>
      </c>
      <c r="E87" s="22">
        <f t="shared" si="38"/>
        <v>3.9944853914030114</v>
      </c>
      <c r="F87" s="7"/>
      <c r="G87" s="7"/>
      <c r="H87" s="7"/>
      <c r="I87" s="7"/>
      <c r="J87" s="8"/>
      <c r="K87" s="26"/>
      <c r="L87" s="5">
        <f>N79</f>
        <v>51.959000000000003</v>
      </c>
      <c r="M87" s="6">
        <f>S79</f>
        <v>46.264539263096601</v>
      </c>
      <c r="N87" s="6">
        <f t="shared" si="39"/>
        <v>5.6944607369034017</v>
      </c>
      <c r="O87" s="6">
        <f t="shared" si="40"/>
        <v>32.426883084134431</v>
      </c>
      <c r="P87" s="7">
        <f t="shared" si="41"/>
        <v>0.70090145931702985</v>
      </c>
      <c r="Q87" s="7"/>
      <c r="R87" s="7"/>
      <c r="S87" s="7"/>
      <c r="T87" s="7"/>
      <c r="U87" s="8"/>
      <c r="W87" s="5"/>
      <c r="X87" s="40" t="s">
        <v>214</v>
      </c>
      <c r="Y87" s="6">
        <f>Z81-Y85</f>
        <v>492.51299999999992</v>
      </c>
      <c r="Z87" s="6"/>
      <c r="AA87" s="7"/>
      <c r="AB87" s="7"/>
      <c r="AC87" s="7"/>
      <c r="AD87" s="7"/>
      <c r="AE87" s="7"/>
      <c r="AF87" s="8"/>
    </row>
    <row r="88" spans="1:32" x14ac:dyDescent="0.25">
      <c r="A88" s="5">
        <f>C80</f>
        <v>4357</v>
      </c>
      <c r="B88" s="6">
        <f>H80</f>
        <v>4084.4644969423452</v>
      </c>
      <c r="C88" s="6">
        <f t="shared" si="36"/>
        <v>272.53550305765475</v>
      </c>
      <c r="D88" s="6">
        <f t="shared" si="37"/>
        <v>74275.600426888937</v>
      </c>
      <c r="E88" s="22">
        <f t="shared" si="38"/>
        <v>18.184905385391914</v>
      </c>
      <c r="F88" s="7"/>
      <c r="G88" s="7" t="s">
        <v>7</v>
      </c>
      <c r="H88" s="7"/>
      <c r="I88" s="7"/>
      <c r="J88" s="8"/>
      <c r="K88" s="26"/>
      <c r="L88" s="5">
        <f>N80</f>
        <v>4.9969999999999999</v>
      </c>
      <c r="M88" s="6">
        <f>S80</f>
        <v>10.691460736903409</v>
      </c>
      <c r="N88" s="6">
        <f t="shared" si="39"/>
        <v>-5.6944607369034088</v>
      </c>
      <c r="O88" s="6">
        <f t="shared" si="40"/>
        <v>32.426883084134516</v>
      </c>
      <c r="P88" s="7">
        <f t="shared" si="41"/>
        <v>3.0329703192200457</v>
      </c>
      <c r="Q88" s="7"/>
      <c r="R88" s="7" t="s">
        <v>7</v>
      </c>
      <c r="S88" s="7"/>
      <c r="T88" s="7"/>
      <c r="U88" s="8"/>
      <c r="W88" s="5"/>
      <c r="X88" s="7" t="s">
        <v>215</v>
      </c>
      <c r="Y88" s="7">
        <f>Y86/Y87</f>
        <v>0</v>
      </c>
      <c r="Z88" s="6"/>
      <c r="AA88" s="7"/>
      <c r="AB88" s="7" t="s">
        <v>215</v>
      </c>
      <c r="AC88" s="7">
        <f>(AC84-AC85)/AC86</f>
        <v>0</v>
      </c>
      <c r="AD88" s="7"/>
      <c r="AE88" s="7"/>
      <c r="AF88" s="8"/>
    </row>
    <row r="89" spans="1:32" x14ac:dyDescent="0.25">
      <c r="A89" s="5"/>
      <c r="B89" s="6"/>
      <c r="C89" s="6"/>
      <c r="D89" s="6"/>
      <c r="E89" s="7"/>
      <c r="F89" s="7"/>
      <c r="G89" s="12">
        <v>0.1</v>
      </c>
      <c r="H89" s="12">
        <v>0.05</v>
      </c>
      <c r="I89" s="12">
        <v>0.01</v>
      </c>
      <c r="J89" s="13">
        <v>1E-3</v>
      </c>
      <c r="K89" s="26"/>
      <c r="L89" s="5"/>
      <c r="M89" s="6"/>
      <c r="N89" s="6"/>
      <c r="O89" s="6"/>
      <c r="P89" s="7"/>
      <c r="Q89" s="7"/>
      <c r="R89" s="12">
        <v>0.1</v>
      </c>
      <c r="S89" s="12">
        <v>0.05</v>
      </c>
      <c r="T89" s="12">
        <v>0.01</v>
      </c>
      <c r="U89" s="13">
        <v>1E-3</v>
      </c>
      <c r="W89" s="5"/>
      <c r="X89" s="6"/>
      <c r="Y89" s="6"/>
      <c r="Z89" s="6"/>
      <c r="AA89" s="7"/>
      <c r="AB89" s="7"/>
      <c r="AD89" s="12"/>
      <c r="AE89" s="12"/>
      <c r="AF89" s="13"/>
    </row>
    <row r="90" spans="1:32" x14ac:dyDescent="0.25">
      <c r="A90" s="5"/>
      <c r="B90" s="6"/>
      <c r="C90" s="6"/>
      <c r="D90" s="6" t="s">
        <v>8</v>
      </c>
      <c r="E90" s="22">
        <f>SUM(E85:E88)</f>
        <v>22.846744340227737</v>
      </c>
      <c r="F90" s="7"/>
      <c r="G90" s="7">
        <v>2.71</v>
      </c>
      <c r="H90" s="7">
        <v>3.84</v>
      </c>
      <c r="I90" s="7">
        <v>6.63</v>
      </c>
      <c r="J90" s="8">
        <v>10.8</v>
      </c>
      <c r="K90" s="26"/>
      <c r="L90" s="5"/>
      <c r="M90" s="6"/>
      <c r="N90" s="6"/>
      <c r="O90" s="6" t="s">
        <v>8</v>
      </c>
      <c r="P90" s="7">
        <f>SUM(P85:P88)</f>
        <v>3.8167251594338989</v>
      </c>
      <c r="Q90" s="7"/>
      <c r="R90" s="7">
        <v>2.71</v>
      </c>
      <c r="S90" s="7">
        <v>3.84</v>
      </c>
      <c r="T90" s="7">
        <v>6.63</v>
      </c>
      <c r="U90" s="8">
        <v>10.8</v>
      </c>
      <c r="W90" s="5"/>
      <c r="X90" s="41" t="s">
        <v>218</v>
      </c>
      <c r="Y90" s="7" t="s">
        <v>217</v>
      </c>
      <c r="Z90" s="6"/>
      <c r="AA90" s="7"/>
      <c r="AB90" s="41" t="s">
        <v>216</v>
      </c>
      <c r="AC90" t="s">
        <v>217</v>
      </c>
      <c r="AD90" s="7"/>
      <c r="AE90" s="7"/>
      <c r="AF90" s="8"/>
    </row>
    <row r="91" spans="1:32" x14ac:dyDescent="0.25">
      <c r="A91" s="5"/>
      <c r="B91" s="6"/>
      <c r="C91" s="6"/>
      <c r="D91" s="6"/>
      <c r="E91" s="7"/>
      <c r="F91" s="7"/>
      <c r="G91" s="7"/>
      <c r="H91" s="7"/>
      <c r="I91" s="7"/>
      <c r="J91" s="8"/>
      <c r="K91" s="26"/>
      <c r="L91" s="5"/>
      <c r="M91" s="6"/>
      <c r="N91" s="6"/>
      <c r="O91" s="6"/>
      <c r="P91" s="7"/>
      <c r="Q91" s="7"/>
      <c r="R91" s="7"/>
      <c r="S91" s="7"/>
      <c r="T91" s="7"/>
      <c r="U91" s="8"/>
      <c r="W91" s="5"/>
      <c r="X91" s="6"/>
      <c r="Y91" s="6"/>
      <c r="Z91" s="6"/>
      <c r="AA91" s="7"/>
      <c r="AB91" s="7"/>
      <c r="AD91" s="7"/>
      <c r="AE91" s="7"/>
      <c r="AF91" s="8"/>
    </row>
    <row r="92" spans="1:32" ht="15.75" thickBot="1" x14ac:dyDescent="0.3">
      <c r="A92" s="14"/>
      <c r="B92" s="15" t="str">
        <f>IF(E90&gt;=G90,IF(E90&gt;H90,IF(E90&gt;I90,IF(E90&gt;J90,"ACCEPT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92" s="15"/>
      <c r="D92" s="15"/>
      <c r="E92" s="16"/>
      <c r="F92" s="16"/>
      <c r="G92" s="16"/>
      <c r="H92" s="16"/>
      <c r="I92" s="16"/>
      <c r="J92" s="17"/>
      <c r="K92" s="26"/>
      <c r="L92" s="14"/>
      <c r="M92" s="15" t="str">
        <f>IF(P90&gt;=R90,IF(P90&gt;S90,IF(P90&gt;T90,IF(P90&gt;U90,"ACCEPT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90%</v>
      </c>
      <c r="N92" s="15"/>
      <c r="O92" s="15"/>
      <c r="P92" s="16"/>
      <c r="Q92" s="16"/>
      <c r="R92" s="16"/>
      <c r="S92" s="16"/>
      <c r="T92" s="16"/>
      <c r="U92" s="17"/>
      <c r="W92" s="14"/>
      <c r="X92" s="15"/>
      <c r="Y92" s="15"/>
      <c r="Z92" s="15"/>
      <c r="AA92" s="16"/>
      <c r="AB92" s="16"/>
      <c r="AC92" s="16"/>
      <c r="AD92" s="16"/>
      <c r="AE92" s="16"/>
      <c r="AF92" s="17"/>
    </row>
    <row r="93" spans="1:32" ht="15.75" thickBot="1" x14ac:dyDescent="0.3"/>
    <row r="94" spans="1:32" x14ac:dyDescent="0.25">
      <c r="A94" s="1" t="s">
        <v>132</v>
      </c>
      <c r="B94" s="2"/>
      <c r="C94" s="2"/>
      <c r="D94" s="2"/>
      <c r="E94" s="3"/>
      <c r="F94" s="3"/>
      <c r="G94" s="3"/>
      <c r="H94" s="3"/>
      <c r="I94" s="3"/>
      <c r="J94" s="4"/>
      <c r="K94" s="26"/>
      <c r="L94" s="1" t="s">
        <v>131</v>
      </c>
      <c r="M94" s="2"/>
      <c r="N94" s="2"/>
      <c r="O94" s="2"/>
      <c r="P94" s="3"/>
      <c r="Q94" s="3"/>
      <c r="R94" s="3"/>
      <c r="S94" s="3"/>
      <c r="T94" s="3"/>
      <c r="U94" s="4"/>
    </row>
    <row r="95" spans="1:32" x14ac:dyDescent="0.25">
      <c r="A95" s="31" t="s">
        <v>133</v>
      </c>
      <c r="B95" s="6"/>
      <c r="C95" s="6"/>
      <c r="D95" s="6"/>
      <c r="E95" s="7"/>
      <c r="F95" s="7"/>
      <c r="G95" s="7"/>
      <c r="H95" s="7"/>
      <c r="I95" s="7"/>
      <c r="J95" s="8"/>
      <c r="K95" s="26"/>
      <c r="L95" s="5"/>
      <c r="M95" s="6"/>
      <c r="N95" s="6"/>
      <c r="O95" s="6"/>
      <c r="P95" s="7"/>
      <c r="Q95" s="7"/>
      <c r="R95" s="7"/>
      <c r="S95" s="7"/>
      <c r="T95" s="7"/>
      <c r="U95" s="8"/>
    </row>
    <row r="96" spans="1:32" x14ac:dyDescent="0.25">
      <c r="A96" s="5" t="s">
        <v>0</v>
      </c>
      <c r="B96" s="21" t="s">
        <v>127</v>
      </c>
      <c r="C96" s="21" t="s">
        <v>128</v>
      </c>
      <c r="D96" s="6"/>
      <c r="E96" s="7"/>
      <c r="F96" s="6" t="s">
        <v>1</v>
      </c>
      <c r="G96" s="21" t="str">
        <f>B96</f>
        <v>rape</v>
      </c>
      <c r="H96" s="21" t="str">
        <f>C96</f>
        <v>attempted rape</v>
      </c>
      <c r="I96" s="7"/>
      <c r="J96" s="8"/>
      <c r="K96" s="26"/>
      <c r="L96" s="5" t="s">
        <v>0</v>
      </c>
      <c r="M96" s="21" t="s">
        <v>127</v>
      </c>
      <c r="N96" s="21" t="s">
        <v>128</v>
      </c>
      <c r="O96" s="6"/>
      <c r="P96" s="7"/>
      <c r="Q96" s="6" t="s">
        <v>1</v>
      </c>
      <c r="R96" s="21" t="str">
        <f>M96</f>
        <v>rape</v>
      </c>
      <c r="S96" s="21" t="str">
        <f>N96</f>
        <v>attempted rape</v>
      </c>
      <c r="T96" s="7"/>
      <c r="U96" s="8"/>
    </row>
    <row r="97" spans="1:21" x14ac:dyDescent="0.25">
      <c r="A97" s="5" t="s">
        <v>129</v>
      </c>
      <c r="B97" s="24"/>
      <c r="C97" s="24"/>
      <c r="D97" s="6">
        <f>SUM(B97+C97)</f>
        <v>0</v>
      </c>
      <c r="E97" s="7"/>
      <c r="F97" s="6" t="str">
        <f>A97</f>
        <v>pre-1740</v>
      </c>
      <c r="G97" s="6" t="e">
        <f>(D97*B99)/D99</f>
        <v>#DIV/0!</v>
      </c>
      <c r="H97" s="10" t="e">
        <f>(D97*C99)/D99</f>
        <v>#DIV/0!</v>
      </c>
      <c r="I97" s="6" t="e">
        <f>SUM(G97:H97)</f>
        <v>#DIV/0!</v>
      </c>
      <c r="J97" s="8"/>
      <c r="K97" s="26"/>
      <c r="L97" s="5" t="s">
        <v>129</v>
      </c>
      <c r="M97" s="24">
        <v>20</v>
      </c>
      <c r="N97" s="24">
        <v>19</v>
      </c>
      <c r="O97" s="6">
        <f>SUM(M97+N97)</f>
        <v>39</v>
      </c>
      <c r="P97" s="7"/>
      <c r="Q97" s="6" t="str">
        <f>L97</f>
        <v>pre-1740</v>
      </c>
      <c r="R97" s="7">
        <f>(O97*M99)/O99</f>
        <v>14.030487804878049</v>
      </c>
      <c r="S97" s="10">
        <f>(O97*N99)/O99</f>
        <v>24.969512195121951</v>
      </c>
      <c r="T97" s="7">
        <f>SUM(R97:S97)</f>
        <v>39</v>
      </c>
      <c r="U97" s="8"/>
    </row>
    <row r="98" spans="1:21" x14ac:dyDescent="0.25">
      <c r="A98" s="5" t="s">
        <v>130</v>
      </c>
      <c r="B98" s="25"/>
      <c r="C98" s="25"/>
      <c r="D98" s="6">
        <f>SUM(B98+C98)</f>
        <v>0</v>
      </c>
      <c r="E98" s="7"/>
      <c r="F98" s="6" t="str">
        <f>A98</f>
        <v>post-1740</v>
      </c>
      <c r="G98" s="6" t="e">
        <f>(D98*B99)/D99</f>
        <v>#DIV/0!</v>
      </c>
      <c r="H98" s="6" t="e">
        <f>(D98*C99)/D99</f>
        <v>#DIV/0!</v>
      </c>
      <c r="I98" s="6" t="e">
        <f>SUM(G98:H98)</f>
        <v>#DIV/0!</v>
      </c>
      <c r="J98" s="8"/>
      <c r="K98" s="26"/>
      <c r="L98" s="5" t="s">
        <v>130</v>
      </c>
      <c r="M98" s="24">
        <v>39</v>
      </c>
      <c r="N98" s="24">
        <v>86</v>
      </c>
      <c r="O98" s="6">
        <f>SUM(M98+N98)</f>
        <v>125</v>
      </c>
      <c r="P98" s="7"/>
      <c r="Q98" s="6" t="str">
        <f>L98</f>
        <v>post-1740</v>
      </c>
      <c r="R98" s="6">
        <f>(O98*M99)/O99</f>
        <v>44.969512195121951</v>
      </c>
      <c r="S98" s="6">
        <f>(O98*N99)/O99</f>
        <v>80.030487804878049</v>
      </c>
      <c r="T98" s="6">
        <f>SUM(R98:S98)</f>
        <v>125</v>
      </c>
      <c r="U98" s="8"/>
    </row>
    <row r="99" spans="1:21" x14ac:dyDescent="0.25">
      <c r="A99" s="5"/>
      <c r="B99" s="6">
        <f>(B97+B98)</f>
        <v>0</v>
      </c>
      <c r="C99" s="6">
        <f>(C97+C98)</f>
        <v>0</v>
      </c>
      <c r="D99" s="6">
        <f>IF(SUM(D97:D98)&lt;&gt;SUM(B99:C99),"PROBLEM",SUM(D97:D98))</f>
        <v>0</v>
      </c>
      <c r="E99" s="7"/>
      <c r="F99" s="7"/>
      <c r="G99" s="6" t="e">
        <f>SUM(G97:G98)</f>
        <v>#DIV/0!</v>
      </c>
      <c r="H99" s="6" t="e">
        <f>SUM(H97:H98)</f>
        <v>#DIV/0!</v>
      </c>
      <c r="I99" s="6" t="e">
        <f>SUM(G99:H99)</f>
        <v>#DIV/0!</v>
      </c>
      <c r="J99" s="8"/>
      <c r="K99" s="26"/>
      <c r="L99" s="5"/>
      <c r="M99" s="6">
        <f>(M97+M98)</f>
        <v>59</v>
      </c>
      <c r="N99" s="6">
        <f>(N97+N98)</f>
        <v>105</v>
      </c>
      <c r="O99" s="6">
        <f>IF(SUM(O97:O98)&lt;&gt;SUM(M99:N99),"PROBLEM",SUM(O97:O98))</f>
        <v>164</v>
      </c>
      <c r="P99" s="7"/>
      <c r="Q99" s="7"/>
      <c r="R99" s="7">
        <f>SUM(R97:R98)</f>
        <v>59</v>
      </c>
      <c r="S99" s="6">
        <f>SUM(S97:S98)</f>
        <v>105</v>
      </c>
      <c r="T99" s="7">
        <f>SUM(R99:S99)</f>
        <v>164</v>
      </c>
      <c r="U99" s="8"/>
    </row>
    <row r="100" spans="1:21" x14ac:dyDescent="0.25">
      <c r="A100" s="5"/>
      <c r="B100" s="6"/>
      <c r="C100" s="6"/>
      <c r="D100" s="6"/>
      <c r="E100" s="7"/>
      <c r="F100" s="7"/>
      <c r="G100" s="7"/>
      <c r="H100" s="7"/>
      <c r="I100" s="7"/>
      <c r="J100" s="8"/>
      <c r="K100" s="26"/>
      <c r="L100" s="5"/>
      <c r="M100" s="6"/>
      <c r="N100" s="6"/>
      <c r="O100" s="6"/>
      <c r="P100" s="7"/>
      <c r="Q100" s="7"/>
      <c r="R100" s="7"/>
      <c r="S100" s="7"/>
      <c r="T100" s="7"/>
      <c r="U100" s="8"/>
    </row>
    <row r="101" spans="1:21" x14ac:dyDescent="0.25">
      <c r="A101" s="5"/>
      <c r="B101" s="6"/>
      <c r="C101" s="6"/>
      <c r="D101" s="6"/>
      <c r="E101" s="7"/>
      <c r="F101" s="7"/>
      <c r="G101" s="7"/>
      <c r="H101" s="7"/>
      <c r="I101" s="7"/>
      <c r="J101" s="8"/>
      <c r="K101" s="26"/>
      <c r="L101" s="5"/>
      <c r="M101" s="6"/>
      <c r="N101" s="6"/>
      <c r="O101" s="6"/>
      <c r="P101" s="7"/>
      <c r="Q101" s="7"/>
      <c r="R101" s="7"/>
      <c r="S101" s="7"/>
      <c r="T101" s="7"/>
      <c r="U101" s="8"/>
    </row>
    <row r="102" spans="1:21" x14ac:dyDescent="0.25">
      <c r="A102" s="5" t="s">
        <v>2</v>
      </c>
      <c r="B102" s="6" t="s">
        <v>3</v>
      </c>
      <c r="C102" s="6" t="s">
        <v>4</v>
      </c>
      <c r="D102" s="6" t="s">
        <v>5</v>
      </c>
      <c r="E102" s="6" t="s">
        <v>6</v>
      </c>
      <c r="F102" s="7"/>
      <c r="G102" s="7"/>
      <c r="H102" s="7"/>
      <c r="I102" s="7"/>
      <c r="J102" s="8"/>
      <c r="K102" s="26"/>
      <c r="L102" s="5" t="s">
        <v>2</v>
      </c>
      <c r="M102" s="6" t="s">
        <v>3</v>
      </c>
      <c r="N102" s="6" t="s">
        <v>4</v>
      </c>
      <c r="O102" s="6" t="s">
        <v>5</v>
      </c>
      <c r="P102" s="6" t="s">
        <v>6</v>
      </c>
      <c r="Q102" s="7"/>
      <c r="R102" s="7"/>
      <c r="S102" s="7"/>
      <c r="T102" s="7"/>
      <c r="U102" s="8"/>
    </row>
    <row r="103" spans="1:21" x14ac:dyDescent="0.25">
      <c r="A103" s="5">
        <f>B97</f>
        <v>0</v>
      </c>
      <c r="B103" s="6" t="e">
        <f>G97</f>
        <v>#DIV/0!</v>
      </c>
      <c r="C103" s="6" t="e">
        <f>A103-B103</f>
        <v>#DIV/0!</v>
      </c>
      <c r="D103" s="6" t="e">
        <f>C103*C103</f>
        <v>#DIV/0!</v>
      </c>
      <c r="E103" s="22" t="e">
        <f>D103/B103</f>
        <v>#DIV/0!</v>
      </c>
      <c r="F103" s="7"/>
      <c r="G103" s="7"/>
      <c r="H103" s="7"/>
      <c r="I103" s="7"/>
      <c r="J103" s="8"/>
      <c r="K103" s="26"/>
      <c r="L103" s="5">
        <f>M97</f>
        <v>20</v>
      </c>
      <c r="M103" s="6">
        <f>R97</f>
        <v>14.030487804878049</v>
      </c>
      <c r="N103" s="6">
        <f>L103-M103</f>
        <v>5.9695121951219505</v>
      </c>
      <c r="O103" s="6">
        <f>N103*N103</f>
        <v>35.635075847709686</v>
      </c>
      <c r="P103" s="7">
        <f>O103/M103</f>
        <v>2.5398315684590997</v>
      </c>
      <c r="Q103" s="7"/>
      <c r="R103" s="7"/>
      <c r="S103" s="7"/>
      <c r="T103" s="7"/>
      <c r="U103" s="8"/>
    </row>
    <row r="104" spans="1:21" x14ac:dyDescent="0.25">
      <c r="A104" s="5">
        <f>B98</f>
        <v>0</v>
      </c>
      <c r="B104" s="6" t="e">
        <f>G98</f>
        <v>#DIV/0!</v>
      </c>
      <c r="C104" s="6" t="e">
        <f t="shared" ref="C104:C106" si="42">A104-B104</f>
        <v>#DIV/0!</v>
      </c>
      <c r="D104" s="6" t="e">
        <f t="shared" ref="D104:D106" si="43">C104*C104</f>
        <v>#DIV/0!</v>
      </c>
      <c r="E104" s="22" t="e">
        <f t="shared" ref="E104:E106" si="44">D104/B104</f>
        <v>#DIV/0!</v>
      </c>
      <c r="F104" s="7"/>
      <c r="G104" s="7"/>
      <c r="H104" s="7"/>
      <c r="I104" s="7"/>
      <c r="J104" s="8"/>
      <c r="K104" s="26"/>
      <c r="L104" s="5">
        <f>M98</f>
        <v>39</v>
      </c>
      <c r="M104" s="6">
        <f>R98</f>
        <v>44.969512195121951</v>
      </c>
      <c r="N104" s="6">
        <f t="shared" ref="N104:N106" si="45">L104-M104</f>
        <v>-5.9695121951219505</v>
      </c>
      <c r="O104" s="6">
        <f t="shared" ref="O104:O106" si="46">N104*N104</f>
        <v>35.635075847709686</v>
      </c>
      <c r="P104" s="7">
        <f t="shared" ref="P104:P106" si="47">O104/M104</f>
        <v>0.79242744935923914</v>
      </c>
      <c r="Q104" s="7"/>
      <c r="R104" s="7"/>
      <c r="S104" s="7"/>
      <c r="T104" s="7"/>
      <c r="U104" s="8"/>
    </row>
    <row r="105" spans="1:21" x14ac:dyDescent="0.25">
      <c r="A105" s="5">
        <f>C97</f>
        <v>0</v>
      </c>
      <c r="B105" s="6" t="e">
        <f>H97</f>
        <v>#DIV/0!</v>
      </c>
      <c r="C105" s="6" t="e">
        <f t="shared" si="42"/>
        <v>#DIV/0!</v>
      </c>
      <c r="D105" s="6" t="e">
        <f t="shared" si="43"/>
        <v>#DIV/0!</v>
      </c>
      <c r="E105" s="22" t="e">
        <f t="shared" si="44"/>
        <v>#DIV/0!</v>
      </c>
      <c r="F105" s="7"/>
      <c r="G105" s="7"/>
      <c r="H105" s="7"/>
      <c r="I105" s="7"/>
      <c r="J105" s="8"/>
      <c r="K105" s="26"/>
      <c r="L105" s="5">
        <f>N97</f>
        <v>19</v>
      </c>
      <c r="M105" s="6">
        <f>S97</f>
        <v>24.969512195121951</v>
      </c>
      <c r="N105" s="6">
        <f t="shared" si="45"/>
        <v>-5.9695121951219505</v>
      </c>
      <c r="O105" s="6">
        <f t="shared" si="46"/>
        <v>35.635075847709686</v>
      </c>
      <c r="P105" s="7">
        <f t="shared" si="47"/>
        <v>1.4271434527532085</v>
      </c>
      <c r="Q105" s="7"/>
      <c r="R105" s="7"/>
      <c r="S105" s="7"/>
      <c r="T105" s="7"/>
      <c r="U105" s="8"/>
    </row>
    <row r="106" spans="1:21" x14ac:dyDescent="0.25">
      <c r="A106" s="5">
        <f>C98</f>
        <v>0</v>
      </c>
      <c r="B106" s="6" t="e">
        <f>H98</f>
        <v>#DIV/0!</v>
      </c>
      <c r="C106" s="6" t="e">
        <f t="shared" si="42"/>
        <v>#DIV/0!</v>
      </c>
      <c r="D106" s="6" t="e">
        <f t="shared" si="43"/>
        <v>#DIV/0!</v>
      </c>
      <c r="E106" s="22" t="e">
        <f t="shared" si="44"/>
        <v>#DIV/0!</v>
      </c>
      <c r="F106" s="7"/>
      <c r="G106" s="7" t="s">
        <v>7</v>
      </c>
      <c r="H106" s="7"/>
      <c r="I106" s="7"/>
      <c r="J106" s="8"/>
      <c r="K106" s="26"/>
      <c r="L106" s="5">
        <f>N98</f>
        <v>86</v>
      </c>
      <c r="M106" s="6">
        <f>S98</f>
        <v>80.030487804878049</v>
      </c>
      <c r="N106" s="6">
        <f t="shared" si="45"/>
        <v>5.9695121951219505</v>
      </c>
      <c r="O106" s="6">
        <f t="shared" si="46"/>
        <v>35.635075847709686</v>
      </c>
      <c r="P106" s="7">
        <f t="shared" si="47"/>
        <v>0.445268757259001</v>
      </c>
      <c r="Q106" s="7"/>
      <c r="R106" s="7" t="s">
        <v>7</v>
      </c>
      <c r="S106" s="7"/>
      <c r="T106" s="7"/>
      <c r="U106" s="8"/>
    </row>
    <row r="107" spans="1:21" x14ac:dyDescent="0.25">
      <c r="A107" s="5"/>
      <c r="B107" s="6"/>
      <c r="C107" s="6"/>
      <c r="D107" s="6"/>
      <c r="E107" s="7"/>
      <c r="F107" s="7"/>
      <c r="G107" s="12">
        <v>0.1</v>
      </c>
      <c r="H107" s="12">
        <v>0.05</v>
      </c>
      <c r="I107" s="12">
        <v>0.01</v>
      </c>
      <c r="J107" s="13">
        <v>1E-3</v>
      </c>
      <c r="K107" s="26"/>
      <c r="L107" s="5"/>
      <c r="M107" s="6"/>
      <c r="N107" s="6"/>
      <c r="O107" s="6"/>
      <c r="P107" s="7"/>
      <c r="Q107" s="7"/>
      <c r="R107" s="12">
        <v>0.1</v>
      </c>
      <c r="S107" s="12">
        <v>0.05</v>
      </c>
      <c r="T107" s="12">
        <v>0.01</v>
      </c>
      <c r="U107" s="13">
        <v>1E-3</v>
      </c>
    </row>
    <row r="108" spans="1:21" x14ac:dyDescent="0.25">
      <c r="A108" s="5"/>
      <c r="B108" s="6"/>
      <c r="C108" s="6"/>
      <c r="D108" s="6" t="s">
        <v>8</v>
      </c>
      <c r="E108" s="22" t="e">
        <f>SUM(E103:E106)</f>
        <v>#DIV/0!</v>
      </c>
      <c r="F108" s="7"/>
      <c r="G108" s="7">
        <v>2.71</v>
      </c>
      <c r="H108" s="7">
        <v>3.84</v>
      </c>
      <c r="I108" s="7">
        <v>6.63</v>
      </c>
      <c r="J108" s="8">
        <v>10.8</v>
      </c>
      <c r="K108" s="26"/>
      <c r="L108" s="5"/>
      <c r="M108" s="6"/>
      <c r="N108" s="6"/>
      <c r="O108" s="6" t="s">
        <v>8</v>
      </c>
      <c r="P108" s="7">
        <f>SUM(P103:P106)</f>
        <v>5.2046712278305485</v>
      </c>
      <c r="Q108" s="7"/>
      <c r="R108" s="7">
        <v>2.71</v>
      </c>
      <c r="S108" s="7">
        <v>3.84</v>
      </c>
      <c r="T108" s="7">
        <v>6.63</v>
      </c>
      <c r="U108" s="8">
        <v>10.8</v>
      </c>
    </row>
    <row r="109" spans="1:21" x14ac:dyDescent="0.25">
      <c r="A109" s="5"/>
      <c r="B109" s="6"/>
      <c r="C109" s="6"/>
      <c r="D109" s="6"/>
      <c r="E109" s="7"/>
      <c r="F109" s="7"/>
      <c r="G109" s="7"/>
      <c r="H109" s="7"/>
      <c r="I109" s="7"/>
      <c r="J109" s="8"/>
      <c r="K109" s="26"/>
      <c r="L109" s="5"/>
      <c r="M109" s="6"/>
      <c r="N109" s="6"/>
      <c r="O109" s="6"/>
      <c r="P109" s="7"/>
      <c r="Q109" s="7"/>
      <c r="R109" s="7"/>
      <c r="S109" s="7"/>
      <c r="T109" s="7"/>
      <c r="U109" s="8"/>
    </row>
    <row r="110" spans="1:21" ht="15.75" thickBot="1" x14ac:dyDescent="0.3">
      <c r="A110" s="14"/>
      <c r="B110" s="15" t="e">
        <f>IF(E108&gt;=G108,IF(E108&gt;H108,IF(E108&gt;I108,IF(E108&gt;J108,"ACCEPT THE HYPOTHESIS WITH CONFIDENCE GREATER THAN 99.9%","ACCEPT THE HYPOTHESIS WITH CONFIDENCE GREATER THAN 99%"),"ACCEPT THE HYPOTHESIS WITH CONFIDENCE GREATER THAN 95%"),"ACCEPT THE HYPOTHESIS WITH CONFIDENCE GREATER THAN 90%"),"REJECT THE HYPOTHESIS")</f>
        <v>#DIV/0!</v>
      </c>
      <c r="C110" s="15"/>
      <c r="D110" s="15"/>
      <c r="E110" s="16"/>
      <c r="F110" s="16"/>
      <c r="G110" s="16"/>
      <c r="H110" s="16"/>
      <c r="I110" s="16"/>
      <c r="J110" s="17"/>
      <c r="K110" s="26"/>
      <c r="L110" s="14"/>
      <c r="M110" s="15" t="str">
        <f>IF(P108&gt;=R108,IF(P108&gt;S108,IF(P108&gt;T108,IF(P108&gt;U108,"ACCEPT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95%</v>
      </c>
      <c r="N110" s="15"/>
      <c r="O110" s="15"/>
      <c r="P110" s="16"/>
      <c r="Q110" s="16"/>
      <c r="R110" s="16"/>
      <c r="S110" s="16"/>
      <c r="T110" s="16"/>
      <c r="U110" s="17"/>
    </row>
    <row r="111" spans="1:21" ht="15.75" thickBot="1" x14ac:dyDescent="0.3"/>
    <row r="112" spans="1:21" x14ac:dyDescent="0.25">
      <c r="A112" s="1" t="s">
        <v>168</v>
      </c>
      <c r="B112" s="2"/>
      <c r="C112" s="2"/>
      <c r="D112" s="2"/>
      <c r="E112" s="3"/>
      <c r="F112" s="3"/>
      <c r="G112" s="3"/>
      <c r="H112" s="3"/>
      <c r="I112" s="3"/>
      <c r="J112" s="4"/>
      <c r="K112" s="26"/>
      <c r="L112" s="1" t="s">
        <v>172</v>
      </c>
      <c r="M112" s="2"/>
      <c r="N112" s="2"/>
      <c r="O112" s="2"/>
      <c r="P112" s="3"/>
      <c r="Q112" s="3"/>
      <c r="R112" s="3"/>
      <c r="S112" s="3"/>
      <c r="T112" s="3"/>
      <c r="U112" s="4"/>
    </row>
    <row r="113" spans="1:21" x14ac:dyDescent="0.25">
      <c r="A113" s="31"/>
      <c r="B113" s="6"/>
      <c r="C113" s="6"/>
      <c r="D113" s="6"/>
      <c r="E113" s="7"/>
      <c r="F113" s="7"/>
      <c r="G113" s="7"/>
      <c r="H113" s="7"/>
      <c r="I113" s="7"/>
      <c r="J113" s="8"/>
      <c r="K113" s="26"/>
      <c r="L113" s="5"/>
      <c r="M113" s="6"/>
      <c r="N113" s="6"/>
      <c r="O113" s="6"/>
      <c r="P113" s="7"/>
      <c r="Q113" s="7"/>
      <c r="R113" s="7"/>
      <c r="S113" s="7"/>
      <c r="T113" s="7"/>
      <c r="U113" s="8"/>
    </row>
    <row r="114" spans="1:21" x14ac:dyDescent="0.25">
      <c r="A114" s="5" t="s">
        <v>0</v>
      </c>
      <c r="B114" s="21" t="s">
        <v>170</v>
      </c>
      <c r="C114" s="21" t="s">
        <v>171</v>
      </c>
      <c r="D114" s="6"/>
      <c r="E114" s="7"/>
      <c r="F114" s="6" t="s">
        <v>1</v>
      </c>
      <c r="G114" s="21" t="str">
        <f>B114</f>
        <v>property crimes</v>
      </c>
      <c r="H114" s="21" t="str">
        <f>C114</f>
        <v>not property crimes</v>
      </c>
      <c r="I114" s="7"/>
      <c r="J114" s="8"/>
      <c r="K114" s="26"/>
      <c r="L114" s="5" t="s">
        <v>0</v>
      </c>
      <c r="M114" s="21" t="s">
        <v>170</v>
      </c>
      <c r="N114" s="21" t="s">
        <v>171</v>
      </c>
      <c r="O114" s="6"/>
      <c r="P114" s="7"/>
      <c r="Q114" s="6" t="s">
        <v>1</v>
      </c>
      <c r="R114" s="21" t="str">
        <f>M114</f>
        <v>property crimes</v>
      </c>
      <c r="S114" s="21" t="str">
        <f>N114</f>
        <v>not property crimes</v>
      </c>
      <c r="T114" s="7"/>
      <c r="U114" s="8"/>
    </row>
    <row r="115" spans="1:21" x14ac:dyDescent="0.25">
      <c r="A115" s="5" t="s">
        <v>37</v>
      </c>
      <c r="B115" s="24">
        <v>240131</v>
      </c>
      <c r="C115" s="24">
        <v>19407</v>
      </c>
      <c r="D115" s="6">
        <f>SUM(B115+C115)</f>
        <v>259538</v>
      </c>
      <c r="E115" s="7"/>
      <c r="F115" s="6" t="str">
        <f>A115</f>
        <v>male</v>
      </c>
      <c r="G115" s="6">
        <f>(D115*B117)/D117</f>
        <v>239226.91184056943</v>
      </c>
      <c r="H115" s="10">
        <f>(D115*C117)/D117</f>
        <v>20311.088159430568</v>
      </c>
      <c r="I115" s="6">
        <f>SUM(G115:H115)</f>
        <v>259538</v>
      </c>
      <c r="J115" s="8"/>
      <c r="K115" s="26"/>
      <c r="L115" s="5" t="s">
        <v>37</v>
      </c>
      <c r="M115" s="24">
        <v>409</v>
      </c>
      <c r="N115" s="24">
        <v>72</v>
      </c>
      <c r="O115" s="6">
        <f>SUM(M115+N115)</f>
        <v>481</v>
      </c>
      <c r="P115" s="7"/>
      <c r="Q115" s="6" t="str">
        <f>L115</f>
        <v>male</v>
      </c>
      <c r="R115" s="7">
        <f>(O115*M117)/O117</f>
        <v>404.85714285714283</v>
      </c>
      <c r="S115" s="10">
        <f>(O115*N117)/O117</f>
        <v>76.142857142857139</v>
      </c>
      <c r="T115" s="7">
        <f>SUM(R115:S115)</f>
        <v>481</v>
      </c>
      <c r="U115" s="8"/>
    </row>
    <row r="116" spans="1:21" x14ac:dyDescent="0.25">
      <c r="A116" s="5" t="s">
        <v>169</v>
      </c>
      <c r="B116" s="25">
        <v>49682</v>
      </c>
      <c r="C116" s="25">
        <v>5199</v>
      </c>
      <c r="D116" s="6">
        <f>SUM(B116+C116)</f>
        <v>54881</v>
      </c>
      <c r="E116" s="7"/>
      <c r="F116" s="6" t="str">
        <f>A116</f>
        <v>not male</v>
      </c>
      <c r="G116" s="6">
        <f>(D116*B117)/D117</f>
        <v>50586.088159430568</v>
      </c>
      <c r="H116" s="6">
        <f>(D116*C117)/D117</f>
        <v>4294.9118405694317</v>
      </c>
      <c r="I116" s="6">
        <f>SUM(G116:H116)</f>
        <v>54881</v>
      </c>
      <c r="J116" s="8"/>
      <c r="K116" s="26"/>
      <c r="L116" s="5" t="s">
        <v>169</v>
      </c>
      <c r="M116" s="25">
        <v>27</v>
      </c>
      <c r="N116" s="25">
        <v>10</v>
      </c>
      <c r="O116" s="6">
        <f>SUM(M116+N116)</f>
        <v>37</v>
      </c>
      <c r="P116" s="7"/>
      <c r="Q116" s="6" t="str">
        <f>L116</f>
        <v>not male</v>
      </c>
      <c r="R116" s="6">
        <f>(O116*M117)/O117</f>
        <v>31.142857142857142</v>
      </c>
      <c r="S116" s="6">
        <f>(O116*N117)/O117</f>
        <v>5.8571428571428568</v>
      </c>
      <c r="T116" s="6">
        <f>SUM(R116:S116)</f>
        <v>37</v>
      </c>
      <c r="U116" s="8"/>
    </row>
    <row r="117" spans="1:21" x14ac:dyDescent="0.25">
      <c r="A117" s="5"/>
      <c r="B117" s="6">
        <f>(B115+B116)</f>
        <v>289813</v>
      </c>
      <c r="C117" s="6">
        <f>(C115+C116)</f>
        <v>24606</v>
      </c>
      <c r="D117" s="6">
        <f>IF(SUM(D115:D116)&lt;&gt;SUM(B117:C117),"PROBLEM",SUM(D115:D116))</f>
        <v>314419</v>
      </c>
      <c r="E117" s="7"/>
      <c r="F117" s="7"/>
      <c r="G117" s="6">
        <f>SUM(G115:G116)</f>
        <v>289813</v>
      </c>
      <c r="H117" s="6">
        <f>SUM(H115:H116)</f>
        <v>24606</v>
      </c>
      <c r="I117" s="6">
        <f>SUM(G117:H117)</f>
        <v>314419</v>
      </c>
      <c r="J117" s="8"/>
      <c r="K117" s="26"/>
      <c r="L117" s="5"/>
      <c r="M117" s="6">
        <f>(M115+M116)</f>
        <v>436</v>
      </c>
      <c r="N117" s="6">
        <f>(N115+N116)</f>
        <v>82</v>
      </c>
      <c r="O117" s="6">
        <f>IF(SUM(O115:O116)&lt;&gt;SUM(M117:N117),"PROBLEM",SUM(O115:O116))</f>
        <v>518</v>
      </c>
      <c r="P117" s="7"/>
      <c r="Q117" s="7"/>
      <c r="R117" s="7">
        <f>SUM(R115:R116)</f>
        <v>436</v>
      </c>
      <c r="S117" s="6">
        <f>SUM(S115:S116)</f>
        <v>82</v>
      </c>
      <c r="T117" s="7">
        <f>SUM(R117:S117)</f>
        <v>518</v>
      </c>
      <c r="U117" s="8"/>
    </row>
    <row r="118" spans="1:21" x14ac:dyDescent="0.25">
      <c r="A118" s="5"/>
      <c r="B118" s="6"/>
      <c r="C118" s="6"/>
      <c r="D118" s="6"/>
      <c r="E118" s="7"/>
      <c r="F118" s="7"/>
      <c r="G118" s="7"/>
      <c r="H118" s="7"/>
      <c r="I118" s="7"/>
      <c r="J118" s="8"/>
      <c r="K118" s="26"/>
      <c r="L118" s="5"/>
      <c r="M118" s="6"/>
      <c r="N118" s="6"/>
      <c r="O118" s="6"/>
      <c r="P118" s="7"/>
      <c r="Q118" s="7"/>
      <c r="R118" s="7"/>
      <c r="S118" s="7"/>
      <c r="T118" s="7"/>
      <c r="U118" s="8"/>
    </row>
    <row r="119" spans="1:21" x14ac:dyDescent="0.25">
      <c r="A119" s="5"/>
      <c r="B119" s="6"/>
      <c r="C119" s="6"/>
      <c r="D119" s="6"/>
      <c r="E119" s="7"/>
      <c r="F119" s="7"/>
      <c r="G119" s="7"/>
      <c r="H119" s="7"/>
      <c r="I119" s="7"/>
      <c r="J119" s="8"/>
      <c r="K119" s="26"/>
      <c r="L119" s="5"/>
      <c r="M119" s="6"/>
      <c r="N119" s="6"/>
      <c r="O119" s="6"/>
      <c r="P119" s="7"/>
      <c r="Q119" s="7"/>
      <c r="R119" s="7"/>
      <c r="S119" s="7"/>
      <c r="T119" s="7"/>
      <c r="U119" s="8"/>
    </row>
    <row r="120" spans="1:21" x14ac:dyDescent="0.25">
      <c r="A120" s="5" t="s">
        <v>2</v>
      </c>
      <c r="B120" s="6" t="s">
        <v>3</v>
      </c>
      <c r="C120" s="6" t="s">
        <v>4</v>
      </c>
      <c r="D120" s="6" t="s">
        <v>5</v>
      </c>
      <c r="E120" s="6" t="s">
        <v>6</v>
      </c>
      <c r="F120" s="7"/>
      <c r="G120" s="7"/>
      <c r="H120" s="7"/>
      <c r="I120" s="7"/>
      <c r="J120" s="8"/>
      <c r="K120" s="26"/>
      <c r="L120" s="5" t="s">
        <v>2</v>
      </c>
      <c r="M120" s="6" t="s">
        <v>3</v>
      </c>
      <c r="N120" s="6" t="s">
        <v>4</v>
      </c>
      <c r="O120" s="6" t="s">
        <v>5</v>
      </c>
      <c r="P120" s="6" t="s">
        <v>6</v>
      </c>
      <c r="Q120" s="7"/>
      <c r="R120" s="7"/>
      <c r="S120" s="7"/>
      <c r="T120" s="7"/>
      <c r="U120" s="8"/>
    </row>
    <row r="121" spans="1:21" x14ac:dyDescent="0.25">
      <c r="A121" s="5">
        <f>B115</f>
        <v>240131</v>
      </c>
      <c r="B121" s="6">
        <f>G115</f>
        <v>239226.91184056943</v>
      </c>
      <c r="C121" s="6">
        <f>A121-B121</f>
        <v>904.08815943056834</v>
      </c>
      <c r="D121" s="6">
        <f>C121*C121</f>
        <v>817375.4000225527</v>
      </c>
      <c r="E121" s="22">
        <f>D121/B121</f>
        <v>3.4167368283685615</v>
      </c>
      <c r="F121" s="7"/>
      <c r="G121" s="7"/>
      <c r="H121" s="7"/>
      <c r="I121" s="7"/>
      <c r="J121" s="8"/>
      <c r="K121" s="26"/>
      <c r="L121" s="5">
        <f>M115</f>
        <v>409</v>
      </c>
      <c r="M121" s="6">
        <f>R115</f>
        <v>404.85714285714283</v>
      </c>
      <c r="N121" s="6">
        <f>L121-M121</f>
        <v>4.1428571428571672</v>
      </c>
      <c r="O121" s="6">
        <f>N121*N121</f>
        <v>17.16326530612265</v>
      </c>
      <c r="P121" s="7">
        <f>O121/M121</f>
        <v>4.2393386430084175E-2</v>
      </c>
      <c r="Q121" s="7"/>
      <c r="R121" s="7"/>
      <c r="S121" s="7"/>
      <c r="T121" s="7"/>
      <c r="U121" s="8"/>
    </row>
    <row r="122" spans="1:21" x14ac:dyDescent="0.25">
      <c r="A122" s="5">
        <f>B116</f>
        <v>49682</v>
      </c>
      <c r="B122" s="6">
        <f>G116</f>
        <v>50586.088159430568</v>
      </c>
      <c r="C122" s="6">
        <f t="shared" ref="C122:C124" si="48">A122-B122</f>
        <v>-904.08815943056834</v>
      </c>
      <c r="D122" s="6">
        <f t="shared" ref="D122:D124" si="49">C122*C122</f>
        <v>817375.4000225527</v>
      </c>
      <c r="E122" s="22">
        <f t="shared" ref="E122:E124" si="50">D122/B122</f>
        <v>16.158106502452938</v>
      </c>
      <c r="F122" s="7"/>
      <c r="G122" s="7"/>
      <c r="H122" s="7"/>
      <c r="I122" s="7"/>
      <c r="J122" s="8"/>
      <c r="K122" s="26"/>
      <c r="L122" s="5">
        <f>M116</f>
        <v>27</v>
      </c>
      <c r="M122" s="6">
        <f>R116</f>
        <v>31.142857142857142</v>
      </c>
      <c r="N122" s="6">
        <f t="shared" ref="N122:N124" si="51">L122-M122</f>
        <v>-4.1428571428571423</v>
      </c>
      <c r="O122" s="6">
        <f t="shared" ref="O122:O124" si="52">N122*N122</f>
        <v>17.163265306122444</v>
      </c>
      <c r="P122" s="7">
        <f t="shared" ref="P122:P124" si="53">O122/M122</f>
        <v>0.55111402359108763</v>
      </c>
      <c r="Q122" s="7"/>
      <c r="R122" s="7"/>
      <c r="S122" s="7"/>
      <c r="T122" s="7"/>
      <c r="U122" s="8"/>
    </row>
    <row r="123" spans="1:21" x14ac:dyDescent="0.25">
      <c r="A123" s="5">
        <f>C115</f>
        <v>19407</v>
      </c>
      <c r="B123" s="6">
        <f>H115</f>
        <v>20311.088159430568</v>
      </c>
      <c r="C123" s="6">
        <f t="shared" si="48"/>
        <v>-904.08815943056834</v>
      </c>
      <c r="D123" s="6">
        <f t="shared" si="49"/>
        <v>817375.4000225527</v>
      </c>
      <c r="E123" s="22">
        <f t="shared" si="50"/>
        <v>40.242816810533121</v>
      </c>
      <c r="F123" s="7"/>
      <c r="G123" s="7"/>
      <c r="H123" s="7"/>
      <c r="I123" s="7"/>
      <c r="J123" s="8"/>
      <c r="K123" s="26"/>
      <c r="L123" s="5">
        <f>N115</f>
        <v>72</v>
      </c>
      <c r="M123" s="6">
        <f>S115</f>
        <v>76.142857142857139</v>
      </c>
      <c r="N123" s="6">
        <f t="shared" si="51"/>
        <v>-4.1428571428571388</v>
      </c>
      <c r="O123" s="6">
        <f t="shared" si="52"/>
        <v>17.163265306122415</v>
      </c>
      <c r="P123" s="7">
        <f t="shared" si="53"/>
        <v>0.22540873760385913</v>
      </c>
      <c r="Q123" s="7"/>
      <c r="R123" s="7"/>
      <c r="S123" s="7"/>
      <c r="T123" s="7"/>
      <c r="U123" s="8"/>
    </row>
    <row r="124" spans="1:21" x14ac:dyDescent="0.25">
      <c r="A124" s="5">
        <f>C116</f>
        <v>5199</v>
      </c>
      <c r="B124" s="6">
        <f>H116</f>
        <v>4294.9118405694317</v>
      </c>
      <c r="C124" s="6">
        <f t="shared" si="48"/>
        <v>904.08815943056834</v>
      </c>
      <c r="D124" s="6">
        <f t="shared" si="49"/>
        <v>817375.4000225527</v>
      </c>
      <c r="E124" s="22">
        <f t="shared" si="50"/>
        <v>190.3124977564575</v>
      </c>
      <c r="F124" s="7"/>
      <c r="G124" s="7" t="s">
        <v>7</v>
      </c>
      <c r="H124" s="7"/>
      <c r="I124" s="7"/>
      <c r="J124" s="8"/>
      <c r="K124" s="26"/>
      <c r="L124" s="5">
        <f>N116</f>
        <v>10</v>
      </c>
      <c r="M124" s="6">
        <f>S116</f>
        <v>5.8571428571428568</v>
      </c>
      <c r="N124" s="6">
        <f t="shared" si="51"/>
        <v>4.1428571428571432</v>
      </c>
      <c r="O124" s="6">
        <f t="shared" si="52"/>
        <v>17.163265306122451</v>
      </c>
      <c r="P124" s="7">
        <f t="shared" si="53"/>
        <v>2.9303135888501748</v>
      </c>
      <c r="Q124" s="7"/>
      <c r="R124" s="7" t="s">
        <v>7</v>
      </c>
      <c r="S124" s="7"/>
      <c r="T124" s="7"/>
      <c r="U124" s="8"/>
    </row>
    <row r="125" spans="1:21" x14ac:dyDescent="0.25">
      <c r="A125" s="5"/>
      <c r="B125" s="6"/>
      <c r="C125" s="6"/>
      <c r="D125" s="6"/>
      <c r="E125" s="7"/>
      <c r="F125" s="7"/>
      <c r="G125" s="12">
        <v>0.1</v>
      </c>
      <c r="H125" s="12">
        <v>0.05</v>
      </c>
      <c r="I125" s="12">
        <v>0.01</v>
      </c>
      <c r="J125" s="13">
        <v>1E-3</v>
      </c>
      <c r="K125" s="26"/>
      <c r="L125" s="5"/>
      <c r="M125" s="6"/>
      <c r="N125" s="6"/>
      <c r="O125" s="6"/>
      <c r="P125" s="7"/>
      <c r="Q125" s="7"/>
      <c r="R125" s="12">
        <v>0.1</v>
      </c>
      <c r="S125" s="12">
        <v>0.05</v>
      </c>
      <c r="T125" s="12">
        <v>0.01</v>
      </c>
      <c r="U125" s="13">
        <v>1E-3</v>
      </c>
    </row>
    <row r="126" spans="1:21" x14ac:dyDescent="0.25">
      <c r="A126" s="5"/>
      <c r="B126" s="6"/>
      <c r="C126" s="6"/>
      <c r="D126" s="6" t="s">
        <v>8</v>
      </c>
      <c r="E126" s="22">
        <f>SUM(E121:E124)</f>
        <v>250.13015789781213</v>
      </c>
      <c r="F126" s="7"/>
      <c r="G126" s="7">
        <v>2.71</v>
      </c>
      <c r="H126" s="7">
        <v>3.84</v>
      </c>
      <c r="I126" s="7">
        <v>6.63</v>
      </c>
      <c r="J126" s="8">
        <v>10.8</v>
      </c>
      <c r="K126" s="26"/>
      <c r="L126" s="5"/>
      <c r="M126" s="6"/>
      <c r="N126" s="6"/>
      <c r="O126" s="6" t="s">
        <v>8</v>
      </c>
      <c r="P126" s="7">
        <f>SUM(P121:P124)</f>
        <v>3.7492297364752059</v>
      </c>
      <c r="Q126" s="7"/>
      <c r="R126" s="7">
        <v>2.71</v>
      </c>
      <c r="S126" s="7">
        <v>3.84</v>
      </c>
      <c r="T126" s="7">
        <v>6.63</v>
      </c>
      <c r="U126" s="8">
        <v>10.8</v>
      </c>
    </row>
    <row r="127" spans="1:21" x14ac:dyDescent="0.25">
      <c r="A127" s="5"/>
      <c r="B127" s="6"/>
      <c r="C127" s="6"/>
      <c r="D127" s="6"/>
      <c r="E127" s="7"/>
      <c r="F127" s="7"/>
      <c r="G127" s="7"/>
      <c r="H127" s="7"/>
      <c r="I127" s="7"/>
      <c r="J127" s="8"/>
      <c r="K127" s="26"/>
      <c r="L127" s="5"/>
      <c r="M127" s="6"/>
      <c r="N127" s="6"/>
      <c r="O127" s="6"/>
      <c r="P127" s="7"/>
      <c r="Q127" s="7"/>
      <c r="R127" s="7"/>
      <c r="S127" s="7"/>
      <c r="T127" s="7"/>
      <c r="U127" s="8"/>
    </row>
    <row r="128" spans="1:21" ht="15.75" thickBot="1" x14ac:dyDescent="0.3">
      <c r="A128" s="14"/>
      <c r="B128" s="15" t="str">
        <f>IF(E126&gt;=G126,IF(E126&gt;H126,IF(E126&gt;I126,IF(E126&gt;J126,"ACCEPT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128" s="15"/>
      <c r="D128" s="15"/>
      <c r="E128" s="16"/>
      <c r="F128" s="16"/>
      <c r="G128" s="16"/>
      <c r="H128" s="16"/>
      <c r="I128" s="16"/>
      <c r="J128" s="17"/>
      <c r="K128" s="26"/>
      <c r="L128" s="14"/>
      <c r="M128" s="15" t="str">
        <f>IF(P126&gt;=R126,IF(P126&gt;S126,IF(P126&gt;T126,IF(P126&gt;U126,"ACCEPT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90%</v>
      </c>
      <c r="N128" s="15"/>
      <c r="O128" s="15"/>
      <c r="P128" s="16"/>
      <c r="Q128" s="16"/>
      <c r="R128" s="16"/>
      <c r="S128" s="16"/>
      <c r="T128" s="16"/>
      <c r="U128" s="17"/>
    </row>
    <row r="129" spans="1:21" ht="15.75" thickBot="1" x14ac:dyDescent="0.3"/>
    <row r="130" spans="1:21" x14ac:dyDescent="0.25">
      <c r="A130" s="1" t="s">
        <v>180</v>
      </c>
      <c r="B130" s="2"/>
      <c r="C130" s="2"/>
      <c r="D130" s="2"/>
      <c r="E130" s="3"/>
      <c r="F130" s="3"/>
      <c r="G130" s="3"/>
      <c r="H130" s="3"/>
      <c r="I130" s="3"/>
      <c r="J130" s="4"/>
      <c r="K130" s="26"/>
      <c r="L130" s="1" t="s">
        <v>181</v>
      </c>
      <c r="M130" s="2"/>
      <c r="N130" s="2"/>
      <c r="O130" s="2"/>
      <c r="P130" s="3"/>
      <c r="Q130" s="3"/>
      <c r="R130" s="3"/>
      <c r="S130" s="3"/>
      <c r="T130" s="3"/>
      <c r="U130" s="4"/>
    </row>
    <row r="131" spans="1:21" x14ac:dyDescent="0.25">
      <c r="A131" s="31" t="s">
        <v>185</v>
      </c>
      <c r="B131" s="6"/>
      <c r="C131" s="6"/>
      <c r="D131" s="6"/>
      <c r="E131" s="7"/>
      <c r="F131" s="7"/>
      <c r="G131" s="7"/>
      <c r="H131" s="7"/>
      <c r="I131" s="7"/>
      <c r="J131" s="8"/>
      <c r="K131" s="26"/>
      <c r="L131" s="5"/>
      <c r="M131" s="6"/>
      <c r="N131" s="6"/>
      <c r="O131" s="6"/>
      <c r="P131" s="7"/>
      <c r="Q131" s="7"/>
      <c r="R131" s="7"/>
      <c r="S131" s="7"/>
      <c r="T131" s="7"/>
      <c r="U131" s="8"/>
    </row>
    <row r="132" spans="1:21" x14ac:dyDescent="0.25">
      <c r="A132" s="5" t="s">
        <v>0</v>
      </c>
      <c r="B132" s="21" t="s">
        <v>36</v>
      </c>
      <c r="C132" s="21" t="s">
        <v>183</v>
      </c>
      <c r="D132" s="6"/>
      <c r="E132" s="7"/>
      <c r="F132" s="6" t="s">
        <v>1</v>
      </c>
      <c r="G132" s="21" t="str">
        <f>B132</f>
        <v>guilty</v>
      </c>
      <c r="H132" s="21" t="str">
        <f>C132</f>
        <v>not guilty</v>
      </c>
      <c r="I132" s="7"/>
      <c r="J132" s="8"/>
      <c r="K132" s="26"/>
      <c r="L132" s="5" t="s">
        <v>0</v>
      </c>
      <c r="M132" s="21" t="s">
        <v>36</v>
      </c>
      <c r="N132" s="21" t="s">
        <v>183</v>
      </c>
      <c r="O132" s="6"/>
      <c r="P132" s="7"/>
      <c r="Q132" s="6" t="s">
        <v>1</v>
      </c>
      <c r="R132" s="21" t="str">
        <f>M132</f>
        <v>guilty</v>
      </c>
      <c r="S132" s="21" t="str">
        <f>N132</f>
        <v>not guilty</v>
      </c>
      <c r="T132" s="7"/>
      <c r="U132" s="8"/>
    </row>
    <row r="133" spans="1:21" x14ac:dyDescent="0.25">
      <c r="A133" s="5" t="s">
        <v>182</v>
      </c>
      <c r="B133" s="24"/>
      <c r="C133" s="24"/>
      <c r="D133" s="6">
        <f>SUM(B133+C133)</f>
        <v>0</v>
      </c>
      <c r="E133" s="7"/>
      <c r="F133" s="6" t="str">
        <f>A133</f>
        <v>primary</v>
      </c>
      <c r="G133" s="6" t="e">
        <f>(D133*B135)/D135</f>
        <v>#DIV/0!</v>
      </c>
      <c r="H133" s="10" t="e">
        <f>(D133*C135)/D135</f>
        <v>#DIV/0!</v>
      </c>
      <c r="I133" s="6" t="e">
        <f>SUM(G133:H133)</f>
        <v>#DIV/0!</v>
      </c>
      <c r="J133" s="8"/>
      <c r="K133" s="26"/>
      <c r="L133" s="5" t="s">
        <v>182</v>
      </c>
      <c r="M133" s="24">
        <f>62+83</f>
        <v>145</v>
      </c>
      <c r="N133" s="24">
        <v>126</v>
      </c>
      <c r="O133" s="6">
        <f>SUM(M133+N133)</f>
        <v>271</v>
      </c>
      <c r="P133" s="7"/>
      <c r="Q133" s="6" t="str">
        <f>L133</f>
        <v>primary</v>
      </c>
      <c r="R133" s="7">
        <f>(O133*M135)/O135</f>
        <v>138.71525423728812</v>
      </c>
      <c r="S133" s="10">
        <f>(O133*N135)/O135</f>
        <v>132.28474576271188</v>
      </c>
      <c r="T133" s="7">
        <f>SUM(R133:S133)</f>
        <v>271</v>
      </c>
      <c r="U133" s="8"/>
    </row>
    <row r="134" spans="1:21" x14ac:dyDescent="0.25">
      <c r="A134" s="5" t="s">
        <v>184</v>
      </c>
      <c r="B134" s="25"/>
      <c r="C134" s="25"/>
      <c r="D134" s="6">
        <f>SUM(B134+C134)</f>
        <v>0</v>
      </c>
      <c r="E134" s="7"/>
      <c r="F134" s="6" t="str">
        <f>A134</f>
        <v>accessory</v>
      </c>
      <c r="G134" s="6" t="e">
        <f>(D134*B135)/D135</f>
        <v>#DIV/0!</v>
      </c>
      <c r="H134" s="6" t="e">
        <f>(D134*C135)/D135</f>
        <v>#DIV/0!</v>
      </c>
      <c r="I134" s="6" t="e">
        <f>SUM(G134:H134)</f>
        <v>#DIV/0!</v>
      </c>
      <c r="J134" s="8"/>
      <c r="K134" s="26"/>
      <c r="L134" s="5" t="s">
        <v>184</v>
      </c>
      <c r="M134" s="25">
        <v>6</v>
      </c>
      <c r="N134" s="25">
        <v>18</v>
      </c>
      <c r="O134" s="6">
        <f>SUM(M134+N134)</f>
        <v>24</v>
      </c>
      <c r="P134" s="7"/>
      <c r="Q134" s="6" t="str">
        <f>L134</f>
        <v>accessory</v>
      </c>
      <c r="R134" s="6">
        <f>(O134*M135)/O135</f>
        <v>12.284745762711864</v>
      </c>
      <c r="S134" s="6">
        <f>(O134*N135)/O135</f>
        <v>11.715254237288136</v>
      </c>
      <c r="T134" s="6">
        <f>SUM(R134:S134)</f>
        <v>24</v>
      </c>
      <c r="U134" s="8"/>
    </row>
    <row r="135" spans="1:21" x14ac:dyDescent="0.25">
      <c r="A135" s="5"/>
      <c r="B135" s="6">
        <f>(B133+B134)</f>
        <v>0</v>
      </c>
      <c r="C135" s="6">
        <f>(C133+C134)</f>
        <v>0</v>
      </c>
      <c r="D135" s="6">
        <f>IF(SUM(D133:D134)&lt;&gt;SUM(B135:C135),"PROBLEM",SUM(D133:D134))</f>
        <v>0</v>
      </c>
      <c r="E135" s="7"/>
      <c r="F135" s="7"/>
      <c r="G135" s="6" t="e">
        <f>SUM(G133:G134)</f>
        <v>#DIV/0!</v>
      </c>
      <c r="H135" s="6" t="e">
        <f>SUM(H133:H134)</f>
        <v>#DIV/0!</v>
      </c>
      <c r="I135" s="6" t="e">
        <f>SUM(G135:H135)</f>
        <v>#DIV/0!</v>
      </c>
      <c r="J135" s="8"/>
      <c r="K135" s="26"/>
      <c r="L135" s="5"/>
      <c r="M135" s="6">
        <f>(M133+M134)</f>
        <v>151</v>
      </c>
      <c r="N135" s="6">
        <f>(N133+N134)</f>
        <v>144</v>
      </c>
      <c r="O135" s="6">
        <f>IF(SUM(O133:O134)&lt;&gt;SUM(M135:N135),"PROBLEM",SUM(O133:O134))</f>
        <v>295</v>
      </c>
      <c r="P135" s="7"/>
      <c r="Q135" s="7"/>
      <c r="R135" s="7">
        <f>SUM(R133:R134)</f>
        <v>151</v>
      </c>
      <c r="S135" s="6">
        <f>SUM(S133:S134)</f>
        <v>144</v>
      </c>
      <c r="T135" s="7">
        <f>SUM(R135:S135)</f>
        <v>295</v>
      </c>
      <c r="U135" s="8"/>
    </row>
    <row r="136" spans="1:21" x14ac:dyDescent="0.25">
      <c r="A136" s="5"/>
      <c r="B136" s="6"/>
      <c r="C136" s="6"/>
      <c r="D136" s="6"/>
      <c r="E136" s="7"/>
      <c r="F136" s="7"/>
      <c r="G136" s="7"/>
      <c r="H136" s="7"/>
      <c r="I136" s="7"/>
      <c r="J136" s="8"/>
      <c r="K136" s="26"/>
      <c r="L136" s="5"/>
      <c r="M136" s="6"/>
      <c r="N136" s="6"/>
      <c r="O136" s="6"/>
      <c r="P136" s="7"/>
      <c r="Q136" s="7"/>
      <c r="R136" s="7"/>
      <c r="S136" s="7"/>
      <c r="T136" s="7"/>
      <c r="U136" s="8"/>
    </row>
    <row r="137" spans="1:21" x14ac:dyDescent="0.25">
      <c r="A137" s="5"/>
      <c r="B137" s="6"/>
      <c r="C137" s="6"/>
      <c r="D137" s="6"/>
      <c r="E137" s="7"/>
      <c r="F137" s="7"/>
      <c r="G137" s="7"/>
      <c r="H137" s="7"/>
      <c r="I137" s="7"/>
      <c r="J137" s="8"/>
      <c r="K137" s="26"/>
      <c r="L137" s="5"/>
      <c r="M137" s="6"/>
      <c r="N137" s="6"/>
      <c r="O137" s="6"/>
      <c r="P137" s="7"/>
      <c r="Q137" s="7"/>
      <c r="R137" s="7"/>
      <c r="S137" s="7"/>
      <c r="T137" s="7"/>
      <c r="U137" s="8"/>
    </row>
    <row r="138" spans="1:21" x14ac:dyDescent="0.25">
      <c r="A138" s="5" t="s">
        <v>2</v>
      </c>
      <c r="B138" s="6" t="s">
        <v>3</v>
      </c>
      <c r="C138" s="6" t="s">
        <v>4</v>
      </c>
      <c r="D138" s="6" t="s">
        <v>5</v>
      </c>
      <c r="E138" s="6" t="s">
        <v>6</v>
      </c>
      <c r="F138" s="7"/>
      <c r="G138" s="7"/>
      <c r="H138" s="7"/>
      <c r="I138" s="7"/>
      <c r="J138" s="8"/>
      <c r="K138" s="26"/>
      <c r="L138" s="5" t="s">
        <v>2</v>
      </c>
      <c r="M138" s="6" t="s">
        <v>3</v>
      </c>
      <c r="N138" s="6" t="s">
        <v>4</v>
      </c>
      <c r="O138" s="6" t="s">
        <v>5</v>
      </c>
      <c r="P138" s="6" t="s">
        <v>6</v>
      </c>
      <c r="Q138" s="7"/>
      <c r="R138" s="7"/>
      <c r="S138" s="7"/>
      <c r="T138" s="7"/>
      <c r="U138" s="8"/>
    </row>
    <row r="139" spans="1:21" x14ac:dyDescent="0.25">
      <c r="A139" s="5">
        <f>B133</f>
        <v>0</v>
      </c>
      <c r="B139" s="6" t="e">
        <f>G133</f>
        <v>#DIV/0!</v>
      </c>
      <c r="C139" s="6" t="e">
        <f>A139-B139</f>
        <v>#DIV/0!</v>
      </c>
      <c r="D139" s="6" t="e">
        <f>C139*C139</f>
        <v>#DIV/0!</v>
      </c>
      <c r="E139" s="22" t="e">
        <f>D139/B139</f>
        <v>#DIV/0!</v>
      </c>
      <c r="F139" s="7"/>
      <c r="G139" s="7"/>
      <c r="H139" s="7"/>
      <c r="I139" s="7"/>
      <c r="J139" s="8"/>
      <c r="K139" s="26"/>
      <c r="L139" s="5">
        <f>M133</f>
        <v>145</v>
      </c>
      <c r="M139" s="6">
        <f>R133</f>
        <v>138.71525423728812</v>
      </c>
      <c r="N139" s="6">
        <f>L139-M139</f>
        <v>6.2847457627118786</v>
      </c>
      <c r="O139" s="6">
        <f>N139*N139</f>
        <v>39.498029301924909</v>
      </c>
      <c r="P139" s="7">
        <f>O139/M139</f>
        <v>0.28474178646826442</v>
      </c>
      <c r="Q139" s="7"/>
      <c r="R139" s="7"/>
      <c r="S139" s="7"/>
      <c r="T139" s="7"/>
      <c r="U139" s="8"/>
    </row>
    <row r="140" spans="1:21" x14ac:dyDescent="0.25">
      <c r="A140" s="5">
        <f>B134</f>
        <v>0</v>
      </c>
      <c r="B140" s="6" t="e">
        <f>G134</f>
        <v>#DIV/0!</v>
      </c>
      <c r="C140" s="6" t="e">
        <f t="shared" ref="C140:C142" si="54">A140-B140</f>
        <v>#DIV/0!</v>
      </c>
      <c r="D140" s="6" t="e">
        <f t="shared" ref="D140:D142" si="55">C140*C140</f>
        <v>#DIV/0!</v>
      </c>
      <c r="E140" s="22" t="e">
        <f t="shared" ref="E140:E142" si="56">D140/B140</f>
        <v>#DIV/0!</v>
      </c>
      <c r="F140" s="7"/>
      <c r="G140" s="7"/>
      <c r="H140" s="7"/>
      <c r="I140" s="7"/>
      <c r="J140" s="8"/>
      <c r="K140" s="26"/>
      <c r="L140" s="5">
        <f>M134</f>
        <v>6</v>
      </c>
      <c r="M140" s="6">
        <f>R134</f>
        <v>12.284745762711864</v>
      </c>
      <c r="N140" s="6">
        <f t="shared" ref="N140:N142" si="57">L140-M140</f>
        <v>-6.2847457627118644</v>
      </c>
      <c r="O140" s="6">
        <f t="shared" ref="O140:O142" si="58">N140*N140</f>
        <v>39.498029301924731</v>
      </c>
      <c r="P140" s="7">
        <f t="shared" ref="P140:P142" si="59">O140/M140</f>
        <v>3.2152093388708045</v>
      </c>
      <c r="Q140" s="7"/>
      <c r="R140" s="7"/>
      <c r="S140" s="7"/>
      <c r="T140" s="7"/>
      <c r="U140" s="8"/>
    </row>
    <row r="141" spans="1:21" x14ac:dyDescent="0.25">
      <c r="A141" s="5">
        <f>C133</f>
        <v>0</v>
      </c>
      <c r="B141" s="6" t="e">
        <f>H133</f>
        <v>#DIV/0!</v>
      </c>
      <c r="C141" s="6" t="e">
        <f t="shared" si="54"/>
        <v>#DIV/0!</v>
      </c>
      <c r="D141" s="6" t="e">
        <f t="shared" si="55"/>
        <v>#DIV/0!</v>
      </c>
      <c r="E141" s="22" t="e">
        <f t="shared" si="56"/>
        <v>#DIV/0!</v>
      </c>
      <c r="F141" s="7"/>
      <c r="G141" s="7"/>
      <c r="H141" s="7"/>
      <c r="I141" s="7"/>
      <c r="J141" s="8"/>
      <c r="K141" s="26"/>
      <c r="L141" s="5">
        <f>N133</f>
        <v>126</v>
      </c>
      <c r="M141" s="6">
        <f>S133</f>
        <v>132.28474576271188</v>
      </c>
      <c r="N141" s="6">
        <f t="shared" si="57"/>
        <v>-6.2847457627118786</v>
      </c>
      <c r="O141" s="6">
        <f t="shared" si="58"/>
        <v>39.498029301924909</v>
      </c>
      <c r="P141" s="7">
        <f t="shared" si="59"/>
        <v>0.29858340108824943</v>
      </c>
      <c r="Q141" s="7"/>
      <c r="R141" s="7"/>
      <c r="S141" s="7"/>
      <c r="T141" s="7"/>
      <c r="U141" s="8"/>
    </row>
    <row r="142" spans="1:21" x14ac:dyDescent="0.25">
      <c r="A142" s="5">
        <f>C134</f>
        <v>0</v>
      </c>
      <c r="B142" s="6" t="e">
        <f>H134</f>
        <v>#DIV/0!</v>
      </c>
      <c r="C142" s="6" t="e">
        <f t="shared" si="54"/>
        <v>#DIV/0!</v>
      </c>
      <c r="D142" s="6" t="e">
        <f t="shared" si="55"/>
        <v>#DIV/0!</v>
      </c>
      <c r="E142" s="22" t="e">
        <f t="shared" si="56"/>
        <v>#DIV/0!</v>
      </c>
      <c r="F142" s="7"/>
      <c r="G142" s="7" t="s">
        <v>7</v>
      </c>
      <c r="H142" s="7"/>
      <c r="I142" s="7"/>
      <c r="J142" s="8"/>
      <c r="K142" s="26"/>
      <c r="L142" s="5">
        <f>N134</f>
        <v>18</v>
      </c>
      <c r="M142" s="6">
        <f>S134</f>
        <v>11.715254237288136</v>
      </c>
      <c r="N142" s="6">
        <f t="shared" si="57"/>
        <v>6.2847457627118644</v>
      </c>
      <c r="O142" s="6">
        <f t="shared" si="58"/>
        <v>39.498029301924731</v>
      </c>
      <c r="P142" s="7">
        <f t="shared" si="59"/>
        <v>3.3715042372881352</v>
      </c>
      <c r="Q142" s="7"/>
      <c r="R142" s="7" t="s">
        <v>7</v>
      </c>
      <c r="S142" s="7"/>
      <c r="T142" s="7"/>
      <c r="U142" s="8"/>
    </row>
    <row r="143" spans="1:21" x14ac:dyDescent="0.25">
      <c r="A143" s="5"/>
      <c r="B143" s="6"/>
      <c r="C143" s="6"/>
      <c r="D143" s="6"/>
      <c r="E143" s="7"/>
      <c r="F143" s="7"/>
      <c r="G143" s="12">
        <v>0.1</v>
      </c>
      <c r="H143" s="12">
        <v>0.05</v>
      </c>
      <c r="I143" s="12">
        <v>0.01</v>
      </c>
      <c r="J143" s="13">
        <v>1E-3</v>
      </c>
      <c r="K143" s="26"/>
      <c r="L143" s="5"/>
      <c r="M143" s="6"/>
      <c r="N143" s="6"/>
      <c r="O143" s="6"/>
      <c r="P143" s="7"/>
      <c r="Q143" s="7"/>
      <c r="R143" s="12">
        <v>0.1</v>
      </c>
      <c r="S143" s="12">
        <v>0.05</v>
      </c>
      <c r="T143" s="12">
        <v>0.01</v>
      </c>
      <c r="U143" s="13">
        <v>1E-3</v>
      </c>
    </row>
    <row r="144" spans="1:21" x14ac:dyDescent="0.25">
      <c r="A144" s="5"/>
      <c r="B144" s="6"/>
      <c r="C144" s="6"/>
      <c r="D144" s="6" t="s">
        <v>8</v>
      </c>
      <c r="E144" s="22" t="e">
        <f>SUM(E139:E142)</f>
        <v>#DIV/0!</v>
      </c>
      <c r="F144" s="7"/>
      <c r="G144" s="7">
        <v>2.71</v>
      </c>
      <c r="H144" s="7">
        <v>3.84</v>
      </c>
      <c r="I144" s="7">
        <v>6.63</v>
      </c>
      <c r="J144" s="8">
        <v>10.8</v>
      </c>
      <c r="K144" s="26"/>
      <c r="L144" s="5"/>
      <c r="M144" s="6"/>
      <c r="N144" s="6"/>
      <c r="O144" s="6" t="s">
        <v>8</v>
      </c>
      <c r="P144" s="7">
        <f>SUM(P139:P142)</f>
        <v>7.1700387637154535</v>
      </c>
      <c r="Q144" s="7"/>
      <c r="R144" s="7">
        <v>2.71</v>
      </c>
      <c r="S144" s="7">
        <v>3.84</v>
      </c>
      <c r="T144" s="7">
        <v>6.63</v>
      </c>
      <c r="U144" s="8">
        <v>10.8</v>
      </c>
    </row>
    <row r="145" spans="1:21" x14ac:dyDescent="0.25">
      <c r="A145" s="5"/>
      <c r="B145" s="6"/>
      <c r="C145" s="6"/>
      <c r="D145" s="6"/>
      <c r="E145" s="7"/>
      <c r="F145" s="7"/>
      <c r="G145" s="7"/>
      <c r="H145" s="7"/>
      <c r="I145" s="7"/>
      <c r="J145" s="8"/>
      <c r="K145" s="26"/>
      <c r="L145" s="5"/>
      <c r="M145" s="6"/>
      <c r="N145" s="6"/>
      <c r="O145" s="6"/>
      <c r="P145" s="7"/>
      <c r="Q145" s="7"/>
      <c r="R145" s="7"/>
      <c r="S145" s="7"/>
      <c r="T145" s="7"/>
      <c r="U145" s="8"/>
    </row>
    <row r="146" spans="1:21" ht="15.75" thickBot="1" x14ac:dyDescent="0.3">
      <c r="A146" s="14"/>
      <c r="B146" s="15" t="e">
        <f>IF(E144&gt;=G144,IF(E144&gt;H144,IF(E144&gt;I144,IF(E144&gt;J144,"ACCEPT THE HYPOTHESIS WITH CONFIDENCE GREATER THAN 99.9%","ACCEPT THE HYPOTHESIS WITH CONFIDENCE GREATER THAN 99%"),"ACCEPT THE HYPOTHESIS WITH CONFIDENCE GREATER THAN 95%"),"ACCEPT THE HYPOTHESIS WITH CONFIDENCE GREATER THAN 90%"),"REJECT THE HYPOTHESIS")</f>
        <v>#DIV/0!</v>
      </c>
      <c r="C146" s="15"/>
      <c r="D146" s="15"/>
      <c r="E146" s="16"/>
      <c r="F146" s="16"/>
      <c r="G146" s="16"/>
      <c r="H146" s="16"/>
      <c r="I146" s="16"/>
      <c r="J146" s="17"/>
      <c r="K146" s="26"/>
      <c r="L146" s="14"/>
      <c r="M146" s="15" t="str">
        <f>IF(P144&gt;=R144,IF(P144&gt;S144,IF(P144&gt;T144,IF(P144&gt;U144,"ACCEPT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99%</v>
      </c>
      <c r="N146" s="15"/>
      <c r="O146" s="15"/>
      <c r="P146" s="16"/>
      <c r="Q146" s="16"/>
      <c r="R146" s="16"/>
      <c r="S146" s="16"/>
      <c r="T146" s="16"/>
      <c r="U146" s="17"/>
    </row>
    <row r="147" spans="1:21" ht="15.75" thickBot="1" x14ac:dyDescent="0.3"/>
    <row r="148" spans="1:21" x14ac:dyDescent="0.25">
      <c r="A148" s="1" t="s">
        <v>187</v>
      </c>
      <c r="B148" s="2"/>
      <c r="C148" s="2"/>
      <c r="D148" s="2"/>
      <c r="E148" s="3"/>
      <c r="F148" s="3"/>
      <c r="G148" s="3"/>
      <c r="H148" s="3"/>
      <c r="I148" s="3"/>
      <c r="J148" s="4"/>
      <c r="K148" s="26"/>
      <c r="L148" s="1" t="s">
        <v>186</v>
      </c>
      <c r="M148" s="2"/>
      <c r="N148" s="2"/>
      <c r="O148" s="2"/>
      <c r="P148" s="3"/>
      <c r="Q148" s="3"/>
      <c r="R148" s="3"/>
      <c r="S148" s="3"/>
      <c r="T148" s="3"/>
      <c r="U148" s="4"/>
    </row>
    <row r="149" spans="1:21" x14ac:dyDescent="0.25">
      <c r="A149" s="31"/>
      <c r="B149" s="6"/>
      <c r="C149" s="6"/>
      <c r="D149" s="6"/>
      <c r="E149" s="7"/>
      <c r="F149" s="7"/>
      <c r="G149" s="7"/>
      <c r="H149" s="7"/>
      <c r="I149" s="7"/>
      <c r="J149" s="8"/>
      <c r="K149" s="26"/>
      <c r="L149" s="5"/>
      <c r="M149" s="6"/>
      <c r="N149" s="6"/>
      <c r="O149" s="6"/>
      <c r="P149" s="7"/>
      <c r="Q149" s="7"/>
      <c r="R149" s="7"/>
      <c r="S149" s="7"/>
      <c r="T149" s="7"/>
      <c r="U149" s="8"/>
    </row>
    <row r="150" spans="1:21" x14ac:dyDescent="0.25">
      <c r="A150" s="5" t="s">
        <v>0</v>
      </c>
      <c r="B150" s="21" t="s">
        <v>36</v>
      </c>
      <c r="C150" s="21" t="s">
        <v>183</v>
      </c>
      <c r="D150" s="6"/>
      <c r="E150" s="7"/>
      <c r="F150" s="6" t="s">
        <v>1</v>
      </c>
      <c r="G150" s="21" t="str">
        <f>B150</f>
        <v>guilty</v>
      </c>
      <c r="H150" s="21" t="str">
        <f>C150</f>
        <v>not guilty</v>
      </c>
      <c r="I150" s="7"/>
      <c r="J150" s="8"/>
      <c r="K150" s="26"/>
      <c r="L150" s="5" t="s">
        <v>0</v>
      </c>
      <c r="M150" s="21" t="s">
        <v>36</v>
      </c>
      <c r="N150" s="21" t="s">
        <v>183</v>
      </c>
      <c r="O150" s="6"/>
      <c r="P150" s="7"/>
      <c r="Q150" s="6" t="s">
        <v>1</v>
      </c>
      <c r="R150" s="21" t="str">
        <f>M150</f>
        <v>guilty</v>
      </c>
      <c r="S150" s="21" t="str">
        <f>N150</f>
        <v>not guilty</v>
      </c>
      <c r="T150" s="7"/>
      <c r="U150" s="8"/>
    </row>
    <row r="151" spans="1:21" x14ac:dyDescent="0.25">
      <c r="A151" s="5" t="s">
        <v>129</v>
      </c>
      <c r="B151" s="24">
        <v>3187</v>
      </c>
      <c r="C151" s="24">
        <v>610</v>
      </c>
      <c r="D151" s="6">
        <f>SUM(B151+C151)</f>
        <v>3797</v>
      </c>
      <c r="E151" s="7"/>
      <c r="F151" s="6" t="str">
        <f>A151</f>
        <v>pre-1740</v>
      </c>
      <c r="G151" s="6">
        <f>(D151*B153)/D153</f>
        <v>2871.884802707611</v>
      </c>
      <c r="H151" s="10">
        <f>(D151*C153)/D153</f>
        <v>925.11519729238898</v>
      </c>
      <c r="I151" s="6">
        <f>SUM(G151:H151)</f>
        <v>3797</v>
      </c>
      <c r="J151" s="8"/>
      <c r="K151" s="26"/>
      <c r="L151" s="5" t="s">
        <v>129</v>
      </c>
      <c r="M151" s="24">
        <v>75</v>
      </c>
      <c r="N151" s="24">
        <v>91</v>
      </c>
      <c r="O151" s="6">
        <f>SUM(M151+N151)</f>
        <v>166</v>
      </c>
      <c r="P151" s="7"/>
      <c r="Q151" s="6" t="str">
        <f>L151</f>
        <v>pre-1740</v>
      </c>
      <c r="R151" s="7">
        <f>(O151*M153)/O153</f>
        <v>92.96</v>
      </c>
      <c r="S151" s="10">
        <f>(O151*N153)/O153</f>
        <v>73.040000000000006</v>
      </c>
      <c r="T151" s="7">
        <f>SUM(R151:S151)</f>
        <v>166</v>
      </c>
      <c r="U151" s="8"/>
    </row>
    <row r="152" spans="1:21" x14ac:dyDescent="0.25">
      <c r="A152" s="5" t="s">
        <v>130</v>
      </c>
      <c r="B152" s="25">
        <v>15138</v>
      </c>
      <c r="C152" s="25">
        <v>5293</v>
      </c>
      <c r="D152" s="6">
        <f>SUM(B152+C152)</f>
        <v>20431</v>
      </c>
      <c r="E152" s="7"/>
      <c r="F152" s="6" t="str">
        <f>A152</f>
        <v>post-1740</v>
      </c>
      <c r="G152" s="6">
        <f>(D152*B153)/D153</f>
        <v>15453.115197292389</v>
      </c>
      <c r="H152" s="6">
        <f>(D152*C153)/D153</f>
        <v>4977.884802707611</v>
      </c>
      <c r="I152" s="6">
        <f>SUM(G152:H152)</f>
        <v>20431</v>
      </c>
      <c r="J152" s="8"/>
      <c r="K152" s="26"/>
      <c r="L152" s="5" t="s">
        <v>130</v>
      </c>
      <c r="M152" s="25">
        <v>79</v>
      </c>
      <c r="N152" s="25">
        <v>30</v>
      </c>
      <c r="O152" s="6">
        <f>SUM(M152+N152)</f>
        <v>109</v>
      </c>
      <c r="P152" s="7"/>
      <c r="Q152" s="6" t="str">
        <f>L152</f>
        <v>post-1740</v>
      </c>
      <c r="R152" s="6">
        <f>(O152*M153)/O153</f>
        <v>61.04</v>
      </c>
      <c r="S152" s="6">
        <f>(O152*N153)/O153</f>
        <v>47.96</v>
      </c>
      <c r="T152" s="6">
        <f>SUM(R152:S152)</f>
        <v>109</v>
      </c>
      <c r="U152" s="8"/>
    </row>
    <row r="153" spans="1:21" x14ac:dyDescent="0.25">
      <c r="A153" s="5"/>
      <c r="B153" s="6">
        <f>(B151+B152)</f>
        <v>18325</v>
      </c>
      <c r="C153" s="6">
        <f>(C151+C152)</f>
        <v>5903</v>
      </c>
      <c r="D153" s="6">
        <f>IF(SUM(D151:D152)&lt;&gt;SUM(B153:C153),"PROBLEM",SUM(D151:D152))</f>
        <v>24228</v>
      </c>
      <c r="E153" s="7"/>
      <c r="F153" s="7"/>
      <c r="G153" s="6">
        <f>SUM(G151:G152)</f>
        <v>18325</v>
      </c>
      <c r="H153" s="6">
        <f>SUM(H151:H152)</f>
        <v>5903</v>
      </c>
      <c r="I153" s="6">
        <f>SUM(G153:H153)</f>
        <v>24228</v>
      </c>
      <c r="J153" s="8"/>
      <c r="K153" s="26"/>
      <c r="L153" s="5"/>
      <c r="M153" s="6">
        <f>(M151+M152)</f>
        <v>154</v>
      </c>
      <c r="N153" s="6">
        <f>(N151+N152)</f>
        <v>121</v>
      </c>
      <c r="O153" s="6">
        <f>IF(SUM(O151:O152)&lt;&gt;SUM(M153:N153),"PROBLEM",SUM(O151:O152))</f>
        <v>275</v>
      </c>
      <c r="P153" s="7"/>
      <c r="Q153" s="7"/>
      <c r="R153" s="7">
        <f>SUM(R151:R152)</f>
        <v>154</v>
      </c>
      <c r="S153" s="6">
        <f>SUM(S151:S152)</f>
        <v>121</v>
      </c>
      <c r="T153" s="7">
        <f>SUM(R153:S153)</f>
        <v>275</v>
      </c>
      <c r="U153" s="8"/>
    </row>
    <row r="154" spans="1:21" x14ac:dyDescent="0.25">
      <c r="A154" s="5"/>
      <c r="B154" s="6"/>
      <c r="C154" s="6"/>
      <c r="D154" s="6"/>
      <c r="E154" s="7"/>
      <c r="F154" s="7"/>
      <c r="G154" s="7"/>
      <c r="H154" s="7"/>
      <c r="I154" s="7"/>
      <c r="J154" s="8"/>
      <c r="K154" s="26"/>
      <c r="L154" s="5"/>
      <c r="M154" s="6"/>
      <c r="N154" s="6"/>
      <c r="O154" s="6"/>
      <c r="P154" s="7"/>
      <c r="Q154" s="7"/>
      <c r="R154" s="7"/>
      <c r="S154" s="7"/>
      <c r="T154" s="7"/>
      <c r="U154" s="8"/>
    </row>
    <row r="155" spans="1:21" x14ac:dyDescent="0.25">
      <c r="A155" s="5"/>
      <c r="B155" s="6"/>
      <c r="C155" s="6"/>
      <c r="D155" s="6"/>
      <c r="E155" s="7"/>
      <c r="F155" s="7"/>
      <c r="G155" s="7"/>
      <c r="H155" s="7"/>
      <c r="I155" s="7"/>
      <c r="J155" s="8"/>
      <c r="K155" s="26"/>
      <c r="L155" s="5"/>
      <c r="M155" s="6"/>
      <c r="N155" s="6"/>
      <c r="O155" s="6"/>
      <c r="P155" s="7"/>
      <c r="Q155" s="7"/>
      <c r="R155" s="7"/>
      <c r="S155" s="7"/>
      <c r="T155" s="7"/>
      <c r="U155" s="8"/>
    </row>
    <row r="156" spans="1:21" x14ac:dyDescent="0.25">
      <c r="A156" s="5" t="s">
        <v>2</v>
      </c>
      <c r="B156" s="6" t="s">
        <v>3</v>
      </c>
      <c r="C156" s="6" t="s">
        <v>4</v>
      </c>
      <c r="D156" s="6" t="s">
        <v>5</v>
      </c>
      <c r="E156" s="6" t="s">
        <v>6</v>
      </c>
      <c r="F156" s="7"/>
      <c r="G156" s="7"/>
      <c r="H156" s="7"/>
      <c r="I156" s="7"/>
      <c r="J156" s="8"/>
      <c r="K156" s="26"/>
      <c r="L156" s="5" t="s">
        <v>2</v>
      </c>
      <c r="M156" s="6" t="s">
        <v>3</v>
      </c>
      <c r="N156" s="6" t="s">
        <v>4</v>
      </c>
      <c r="O156" s="6" t="s">
        <v>5</v>
      </c>
      <c r="P156" s="6" t="s">
        <v>6</v>
      </c>
      <c r="Q156" s="7"/>
      <c r="R156" s="7"/>
      <c r="S156" s="7"/>
      <c r="T156" s="7"/>
      <c r="U156" s="8"/>
    </row>
    <row r="157" spans="1:21" x14ac:dyDescent="0.25">
      <c r="A157" s="5">
        <f>B151</f>
        <v>3187</v>
      </c>
      <c r="B157" s="6">
        <f>G151</f>
        <v>2871.884802707611</v>
      </c>
      <c r="C157" s="6">
        <f>A157-B157</f>
        <v>315.11519729238898</v>
      </c>
      <c r="D157" s="6">
        <f>C157*C157</f>
        <v>99297.587564621237</v>
      </c>
      <c r="E157" s="22">
        <f>D157/B157</f>
        <v>34.575755779272043</v>
      </c>
      <c r="F157" s="7"/>
      <c r="G157" s="7"/>
      <c r="H157" s="7"/>
      <c r="I157" s="7"/>
      <c r="J157" s="8"/>
      <c r="K157" s="26"/>
      <c r="L157" s="5">
        <f>M151</f>
        <v>75</v>
      </c>
      <c r="M157" s="6">
        <f>R151</f>
        <v>92.96</v>
      </c>
      <c r="N157" s="6">
        <f>L157-M157</f>
        <v>-17.959999999999994</v>
      </c>
      <c r="O157" s="6">
        <f>N157*N157</f>
        <v>322.56159999999977</v>
      </c>
      <c r="P157" s="7">
        <f>O157/M157</f>
        <v>3.4698967297762455</v>
      </c>
      <c r="Q157" s="7"/>
      <c r="R157" s="7"/>
      <c r="S157" s="7"/>
      <c r="T157" s="7"/>
      <c r="U157" s="8"/>
    </row>
    <row r="158" spans="1:21" x14ac:dyDescent="0.25">
      <c r="A158" s="5">
        <f>B152</f>
        <v>15138</v>
      </c>
      <c r="B158" s="6">
        <f>G152</f>
        <v>15453.115197292389</v>
      </c>
      <c r="C158" s="6">
        <f t="shared" ref="C158:C160" si="60">A158-B158</f>
        <v>-315.11519729238898</v>
      </c>
      <c r="D158" s="6">
        <f t="shared" ref="D158:D160" si="61">C158*C158</f>
        <v>99297.587564621237</v>
      </c>
      <c r="E158" s="22">
        <f t="shared" ref="E158:E160" si="62">D158/B158</f>
        <v>6.4257326951150677</v>
      </c>
      <c r="F158" s="7"/>
      <c r="G158" s="7"/>
      <c r="H158" s="7"/>
      <c r="I158" s="7"/>
      <c r="J158" s="8"/>
      <c r="K158" s="26"/>
      <c r="L158" s="5">
        <f>M152</f>
        <v>79</v>
      </c>
      <c r="M158" s="6">
        <f>R152</f>
        <v>61.04</v>
      </c>
      <c r="N158" s="6">
        <f t="shared" ref="N158:N160" si="63">L158-M158</f>
        <v>17.96</v>
      </c>
      <c r="O158" s="6">
        <f t="shared" ref="O158:O160" si="64">N158*N158</f>
        <v>322.56160000000006</v>
      </c>
      <c r="P158" s="7">
        <f t="shared" ref="P158:P160" si="65">O158/M158</f>
        <v>5.2844298820445621</v>
      </c>
      <c r="Q158" s="7"/>
      <c r="R158" s="7"/>
      <c r="S158" s="7"/>
      <c r="T158" s="7"/>
      <c r="U158" s="8"/>
    </row>
    <row r="159" spans="1:21" x14ac:dyDescent="0.25">
      <c r="A159" s="5">
        <f>C151</f>
        <v>610</v>
      </c>
      <c r="B159" s="6">
        <f>H151</f>
        <v>925.11519729238898</v>
      </c>
      <c r="C159" s="6">
        <f t="shared" si="60"/>
        <v>-315.11519729238898</v>
      </c>
      <c r="D159" s="6">
        <f t="shared" si="61"/>
        <v>99297.587564621237</v>
      </c>
      <c r="E159" s="22">
        <f t="shared" si="62"/>
        <v>107.33537602154162</v>
      </c>
      <c r="F159" s="7"/>
      <c r="G159" s="7"/>
      <c r="H159" s="7"/>
      <c r="I159" s="7"/>
      <c r="J159" s="8"/>
      <c r="K159" s="26"/>
      <c r="L159" s="5">
        <f>N151</f>
        <v>91</v>
      </c>
      <c r="M159" s="6">
        <f>S151</f>
        <v>73.040000000000006</v>
      </c>
      <c r="N159" s="6">
        <f t="shared" si="63"/>
        <v>17.959999999999994</v>
      </c>
      <c r="O159" s="6">
        <f t="shared" si="64"/>
        <v>322.56159999999977</v>
      </c>
      <c r="P159" s="7">
        <f t="shared" si="65"/>
        <v>4.4162322015334032</v>
      </c>
      <c r="Q159" s="7"/>
      <c r="R159" s="7"/>
      <c r="S159" s="7"/>
      <c r="T159" s="7"/>
      <c r="U159" s="8"/>
    </row>
    <row r="160" spans="1:21" x14ac:dyDescent="0.25">
      <c r="A160" s="5">
        <f>C152</f>
        <v>5293</v>
      </c>
      <c r="B160" s="6">
        <f>H152</f>
        <v>4977.884802707611</v>
      </c>
      <c r="C160" s="6">
        <f t="shared" si="60"/>
        <v>315.11519729238898</v>
      </c>
      <c r="D160" s="6">
        <f t="shared" si="61"/>
        <v>99297.587564621237</v>
      </c>
      <c r="E160" s="22">
        <f t="shared" si="62"/>
        <v>19.947747185834935</v>
      </c>
      <c r="F160" s="7"/>
      <c r="G160" s="7" t="s">
        <v>7</v>
      </c>
      <c r="H160" s="7"/>
      <c r="I160" s="7"/>
      <c r="J160" s="8"/>
      <c r="K160" s="26"/>
      <c r="L160" s="5">
        <f>N152</f>
        <v>30</v>
      </c>
      <c r="M160" s="6">
        <f>S152</f>
        <v>47.96</v>
      </c>
      <c r="N160" s="6">
        <f t="shared" si="63"/>
        <v>-17.96</v>
      </c>
      <c r="O160" s="6">
        <f t="shared" si="64"/>
        <v>322.56160000000006</v>
      </c>
      <c r="P160" s="7">
        <f t="shared" si="65"/>
        <v>6.7256380316930784</v>
      </c>
      <c r="Q160" s="7"/>
      <c r="R160" s="7" t="s">
        <v>7</v>
      </c>
      <c r="S160" s="7"/>
      <c r="T160" s="7"/>
      <c r="U160" s="8"/>
    </row>
    <row r="161" spans="1:21" x14ac:dyDescent="0.25">
      <c r="A161" s="5"/>
      <c r="B161" s="6"/>
      <c r="C161" s="6"/>
      <c r="D161" s="6"/>
      <c r="E161" s="7"/>
      <c r="F161" s="7"/>
      <c r="G161" s="12">
        <v>0.1</v>
      </c>
      <c r="H161" s="12">
        <v>0.05</v>
      </c>
      <c r="I161" s="12">
        <v>0.01</v>
      </c>
      <c r="J161" s="13">
        <v>1E-3</v>
      </c>
      <c r="K161" s="26"/>
      <c r="L161" s="5"/>
      <c r="M161" s="6"/>
      <c r="N161" s="6"/>
      <c r="O161" s="6"/>
      <c r="P161" s="7"/>
      <c r="Q161" s="7"/>
      <c r="R161" s="12">
        <v>0.1</v>
      </c>
      <c r="S161" s="12">
        <v>0.05</v>
      </c>
      <c r="T161" s="12">
        <v>0.01</v>
      </c>
      <c r="U161" s="13">
        <v>1E-3</v>
      </c>
    </row>
    <row r="162" spans="1:21" x14ac:dyDescent="0.25">
      <c r="A162" s="5"/>
      <c r="B162" s="6"/>
      <c r="C162" s="6"/>
      <c r="D162" s="6" t="s">
        <v>8</v>
      </c>
      <c r="E162" s="22">
        <f>SUM(E157:E160)</f>
        <v>168.28461168176366</v>
      </c>
      <c r="F162" s="7"/>
      <c r="G162" s="7">
        <v>2.71</v>
      </c>
      <c r="H162" s="7">
        <v>3.84</v>
      </c>
      <c r="I162" s="7">
        <v>6.63</v>
      </c>
      <c r="J162" s="8">
        <v>10.8</v>
      </c>
      <c r="K162" s="26"/>
      <c r="L162" s="5"/>
      <c r="M162" s="6"/>
      <c r="N162" s="6"/>
      <c r="O162" s="6" t="s">
        <v>8</v>
      </c>
      <c r="P162" s="7">
        <f>SUM(P157:P160)</f>
        <v>19.896196845047292</v>
      </c>
      <c r="Q162" s="7"/>
      <c r="R162" s="7">
        <v>2.71</v>
      </c>
      <c r="S162" s="7">
        <v>3.84</v>
      </c>
      <c r="T162" s="7">
        <v>6.63</v>
      </c>
      <c r="U162" s="8">
        <v>10.8</v>
      </c>
    </row>
    <row r="163" spans="1:21" x14ac:dyDescent="0.25">
      <c r="A163" s="5"/>
      <c r="B163" s="6"/>
      <c r="C163" s="6"/>
      <c r="D163" s="6"/>
      <c r="E163" s="7"/>
      <c r="F163" s="7"/>
      <c r="G163" s="7"/>
      <c r="H163" s="7"/>
      <c r="I163" s="7"/>
      <c r="J163" s="8"/>
      <c r="K163" s="26"/>
      <c r="L163" s="5"/>
      <c r="M163" s="6"/>
      <c r="N163" s="6"/>
      <c r="O163" s="6"/>
      <c r="P163" s="7"/>
      <c r="Q163" s="7"/>
      <c r="R163" s="7"/>
      <c r="S163" s="7"/>
      <c r="T163" s="7"/>
      <c r="U163" s="8"/>
    </row>
    <row r="164" spans="1:21" ht="15.75" thickBot="1" x14ac:dyDescent="0.3">
      <c r="A164" s="14"/>
      <c r="B164" s="15" t="str">
        <f>IF(E162&gt;=G162,IF(E162&gt;H162,IF(E162&gt;I162,IF(E162&gt;J162,"ACCEPT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164" s="15"/>
      <c r="D164" s="15"/>
      <c r="E164" s="16"/>
      <c r="F164" s="16"/>
      <c r="G164" s="16"/>
      <c r="H164" s="16"/>
      <c r="I164" s="16"/>
      <c r="J164" s="17"/>
      <c r="K164" s="26"/>
      <c r="L164" s="14"/>
      <c r="M164" s="15" t="str">
        <f>IF(P162&gt;=R162,IF(P162&gt;S162,IF(P162&gt;T162,IF(P162&gt;U162,"ACCEPT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N164" s="15"/>
      <c r="O164" s="15"/>
      <c r="P164" s="16"/>
      <c r="Q164" s="16"/>
      <c r="R164" s="16"/>
      <c r="S164" s="16"/>
      <c r="T164" s="16"/>
      <c r="U164" s="17"/>
    </row>
    <row r="165" spans="1:21" ht="15.75" thickBot="1" x14ac:dyDescent="0.3"/>
    <row r="166" spans="1:21" x14ac:dyDescent="0.25">
      <c r="A166" s="1" t="s">
        <v>190</v>
      </c>
      <c r="B166" s="2"/>
      <c r="C166" s="2"/>
      <c r="D166" s="2"/>
      <c r="E166" s="3"/>
      <c r="F166" s="3"/>
      <c r="G166" s="3"/>
      <c r="H166" s="3"/>
      <c r="I166" s="3"/>
      <c r="J166" s="4"/>
      <c r="K166" s="26"/>
      <c r="L166" s="1" t="s">
        <v>191</v>
      </c>
      <c r="M166" s="2"/>
      <c r="N166" s="2"/>
      <c r="O166" s="2"/>
      <c r="P166" s="3"/>
      <c r="Q166" s="3"/>
      <c r="R166" s="3"/>
      <c r="S166" s="3"/>
      <c r="T166" s="3"/>
      <c r="U166" s="4"/>
    </row>
    <row r="167" spans="1:21" x14ac:dyDescent="0.25">
      <c r="A167" s="31"/>
      <c r="B167" s="6"/>
      <c r="C167" s="6"/>
      <c r="D167" s="6"/>
      <c r="E167" s="7"/>
      <c r="F167" s="7"/>
      <c r="G167" s="7"/>
      <c r="H167" s="7"/>
      <c r="I167" s="7"/>
      <c r="J167" s="8"/>
      <c r="K167" s="26"/>
      <c r="L167" s="5"/>
      <c r="M167" s="6"/>
      <c r="N167" s="6"/>
      <c r="O167" s="6"/>
      <c r="P167" s="7"/>
      <c r="Q167" s="7"/>
      <c r="R167" s="7"/>
      <c r="S167" s="7"/>
      <c r="T167" s="7"/>
      <c r="U167" s="8"/>
    </row>
    <row r="168" spans="1:21" x14ac:dyDescent="0.25">
      <c r="A168" s="5" t="s">
        <v>0</v>
      </c>
      <c r="B168" s="21" t="s">
        <v>188</v>
      </c>
      <c r="C168" s="21" t="s">
        <v>189</v>
      </c>
      <c r="D168" s="6"/>
      <c r="E168" s="7"/>
      <c r="F168" s="6" t="s">
        <v>1</v>
      </c>
      <c r="G168" s="21" t="str">
        <f>B168</f>
        <v>death</v>
      </c>
      <c r="H168" s="21" t="str">
        <f>C168</f>
        <v>not death</v>
      </c>
      <c r="I168" s="7"/>
      <c r="J168" s="8"/>
      <c r="K168" s="26"/>
      <c r="L168" s="5" t="s">
        <v>0</v>
      </c>
      <c r="M168" s="21" t="s">
        <v>188</v>
      </c>
      <c r="N168" s="21" t="s">
        <v>189</v>
      </c>
      <c r="O168" s="6"/>
      <c r="P168" s="7"/>
      <c r="Q168" s="6" t="s">
        <v>1</v>
      </c>
      <c r="R168" s="21" t="str">
        <f>M168</f>
        <v>death</v>
      </c>
      <c r="S168" s="21" t="str">
        <f>N168</f>
        <v>not death</v>
      </c>
      <c r="T168" s="7"/>
      <c r="U168" s="8"/>
    </row>
    <row r="169" spans="1:21" x14ac:dyDescent="0.25">
      <c r="A169" s="5" t="s">
        <v>37</v>
      </c>
      <c r="B169" s="24">
        <v>143300</v>
      </c>
      <c r="C169" s="24">
        <v>226969</v>
      </c>
      <c r="D169" s="6">
        <f>SUM(B169+C169)</f>
        <v>370269</v>
      </c>
      <c r="E169" s="7"/>
      <c r="F169" s="6" t="str">
        <f>A169</f>
        <v>male</v>
      </c>
      <c r="G169" s="6">
        <f>(D169*B171)/D171</f>
        <v>138369.80882218998</v>
      </c>
      <c r="H169" s="10">
        <f>(D169*C171)/D171</f>
        <v>231899.19117781002</v>
      </c>
      <c r="I169" s="6">
        <f>SUM(G169:H169)</f>
        <v>370269</v>
      </c>
      <c r="J169" s="8"/>
      <c r="K169" s="26"/>
      <c r="L169" s="5" t="s">
        <v>37</v>
      </c>
      <c r="M169" s="24">
        <v>942</v>
      </c>
      <c r="N169" s="24">
        <v>803</v>
      </c>
      <c r="O169" s="6">
        <f>SUM(M169+N169)</f>
        <v>1745</v>
      </c>
      <c r="P169" s="7"/>
      <c r="Q169" s="6" t="str">
        <f>L169</f>
        <v>male</v>
      </c>
      <c r="R169" s="7">
        <f>(O169*M171)/O171</f>
        <v>939.05433646812958</v>
      </c>
      <c r="S169" s="10">
        <f>(O169*N171)/O171</f>
        <v>805.94566353187042</v>
      </c>
      <c r="T169" s="7">
        <f>SUM(R169:S169)</f>
        <v>1745</v>
      </c>
      <c r="U169" s="8"/>
    </row>
    <row r="170" spans="1:21" x14ac:dyDescent="0.25">
      <c r="A170" s="5" t="s">
        <v>169</v>
      </c>
      <c r="B170" s="25">
        <v>33126</v>
      </c>
      <c r="C170" s="25">
        <v>68710</v>
      </c>
      <c r="D170" s="6">
        <f>SUM(B170+C170)</f>
        <v>101836</v>
      </c>
      <c r="E170" s="7"/>
      <c r="F170" s="6" t="str">
        <f>A170</f>
        <v>not male</v>
      </c>
      <c r="G170" s="6">
        <f>(D170*B171)/D171</f>
        <v>38056.191177810018</v>
      </c>
      <c r="H170" s="6">
        <f>(D170*C171)/D171</f>
        <v>63779.808822189982</v>
      </c>
      <c r="I170" s="6">
        <f>SUM(G170:H170)</f>
        <v>101836</v>
      </c>
      <c r="J170" s="8"/>
      <c r="K170" s="26"/>
      <c r="L170" s="5" t="s">
        <v>169</v>
      </c>
      <c r="M170" s="25">
        <v>88</v>
      </c>
      <c r="N170" s="25">
        <v>81</v>
      </c>
      <c r="O170" s="6">
        <f>SUM(M170+N170)</f>
        <v>169</v>
      </c>
      <c r="P170" s="7"/>
      <c r="Q170" s="6" t="str">
        <f>L170</f>
        <v>not male</v>
      </c>
      <c r="R170" s="6">
        <f>(O170*M171)/O171</f>
        <v>90.945663531870423</v>
      </c>
      <c r="S170" s="6">
        <f>(O170*N171)/O171</f>
        <v>78.054336468129577</v>
      </c>
      <c r="T170" s="6">
        <f>SUM(R170:S170)</f>
        <v>169</v>
      </c>
      <c r="U170" s="8"/>
    </row>
    <row r="171" spans="1:21" x14ac:dyDescent="0.25">
      <c r="A171" s="5"/>
      <c r="B171" s="6">
        <f>(B169+B170)</f>
        <v>176426</v>
      </c>
      <c r="C171" s="6">
        <f>(C169+C170)</f>
        <v>295679</v>
      </c>
      <c r="D171" s="6">
        <f>IF(SUM(D169:D170)&lt;&gt;SUM(B171:C171),"PROBLEM",SUM(D169:D170))</f>
        <v>472105</v>
      </c>
      <c r="E171" s="7"/>
      <c r="F171" s="7"/>
      <c r="G171" s="6">
        <f>SUM(G169:G170)</f>
        <v>176426</v>
      </c>
      <c r="H171" s="6">
        <f>SUM(H169:H170)</f>
        <v>295679</v>
      </c>
      <c r="I171" s="6">
        <f>SUM(G171:H171)</f>
        <v>472105</v>
      </c>
      <c r="J171" s="8"/>
      <c r="K171" s="26"/>
      <c r="L171" s="5"/>
      <c r="M171" s="6">
        <f>(M169+M170)</f>
        <v>1030</v>
      </c>
      <c r="N171" s="6">
        <f>(N169+N170)</f>
        <v>884</v>
      </c>
      <c r="O171" s="6">
        <f>IF(SUM(O169:O170)&lt;&gt;SUM(M171:N171),"PROBLEM",SUM(O169:O170))</f>
        <v>1914</v>
      </c>
      <c r="P171" s="7"/>
      <c r="Q171" s="7"/>
      <c r="R171" s="7">
        <f>SUM(R169:R170)</f>
        <v>1030</v>
      </c>
      <c r="S171" s="6">
        <f>SUM(S169:S170)</f>
        <v>884</v>
      </c>
      <c r="T171" s="7">
        <f>SUM(R171:S171)</f>
        <v>1914</v>
      </c>
      <c r="U171" s="8"/>
    </row>
    <row r="172" spans="1:21" x14ac:dyDescent="0.25">
      <c r="A172" s="5"/>
      <c r="B172" s="6"/>
      <c r="C172" s="6"/>
      <c r="D172" s="6"/>
      <c r="E172" s="7"/>
      <c r="F172" s="7"/>
      <c r="G172" s="7"/>
      <c r="H172" s="7"/>
      <c r="I172" s="7"/>
      <c r="J172" s="8"/>
      <c r="K172" s="26"/>
      <c r="L172" s="5"/>
      <c r="M172" s="6"/>
      <c r="N172" s="6"/>
      <c r="O172" s="6"/>
      <c r="P172" s="7"/>
      <c r="Q172" s="7"/>
      <c r="R172" s="7"/>
      <c r="S172" s="7"/>
      <c r="T172" s="7"/>
      <c r="U172" s="8"/>
    </row>
    <row r="173" spans="1:21" x14ac:dyDescent="0.25">
      <c r="A173" s="5"/>
      <c r="B173" s="6"/>
      <c r="C173" s="6"/>
      <c r="D173" s="6"/>
      <c r="E173" s="7"/>
      <c r="F173" s="7"/>
      <c r="G173" s="7"/>
      <c r="H173" s="7"/>
      <c r="I173" s="7"/>
      <c r="J173" s="8"/>
      <c r="K173" s="26"/>
      <c r="L173" s="5"/>
      <c r="M173" s="6"/>
      <c r="N173" s="6"/>
      <c r="O173" s="6"/>
      <c r="P173" s="7"/>
      <c r="Q173" s="7"/>
      <c r="R173" s="7"/>
      <c r="S173" s="7"/>
      <c r="T173" s="7"/>
      <c r="U173" s="8"/>
    </row>
    <row r="174" spans="1:21" x14ac:dyDescent="0.25">
      <c r="A174" s="5" t="s">
        <v>2</v>
      </c>
      <c r="B174" s="6" t="s">
        <v>3</v>
      </c>
      <c r="C174" s="6" t="s">
        <v>4</v>
      </c>
      <c r="D174" s="6" t="s">
        <v>5</v>
      </c>
      <c r="E174" s="6" t="s">
        <v>6</v>
      </c>
      <c r="F174" s="7"/>
      <c r="G174" s="7"/>
      <c r="H174" s="7"/>
      <c r="I174" s="7"/>
      <c r="J174" s="8"/>
      <c r="K174" s="26"/>
      <c r="L174" s="5" t="s">
        <v>2</v>
      </c>
      <c r="M174" s="6" t="s">
        <v>3</v>
      </c>
      <c r="N174" s="6" t="s">
        <v>4</v>
      </c>
      <c r="O174" s="6" t="s">
        <v>5</v>
      </c>
      <c r="P174" s="6" t="s">
        <v>6</v>
      </c>
      <c r="Q174" s="7"/>
      <c r="R174" s="7"/>
      <c r="S174" s="7"/>
      <c r="T174" s="7"/>
      <c r="U174" s="8"/>
    </row>
    <row r="175" spans="1:21" x14ac:dyDescent="0.25">
      <c r="A175" s="5">
        <f>B169</f>
        <v>143300</v>
      </c>
      <c r="B175" s="6">
        <f>G169</f>
        <v>138369.80882218998</v>
      </c>
      <c r="C175" s="6">
        <f>A175-B175</f>
        <v>4930.1911778100184</v>
      </c>
      <c r="D175" s="6">
        <f>C175*C175</f>
        <v>24306785.049755737</v>
      </c>
      <c r="E175" s="22">
        <f>D175/B175</f>
        <v>175.66538001791127</v>
      </c>
      <c r="F175" s="7"/>
      <c r="G175" s="7"/>
      <c r="H175" s="7"/>
      <c r="I175" s="7"/>
      <c r="J175" s="8"/>
      <c r="K175" s="26"/>
      <c r="L175" s="5">
        <f>M169</f>
        <v>942</v>
      </c>
      <c r="M175" s="6">
        <f>R169</f>
        <v>939.05433646812958</v>
      </c>
      <c r="N175" s="6">
        <f>L175-M175</f>
        <v>2.945663531870423</v>
      </c>
      <c r="O175" s="6">
        <f>N175*N175</f>
        <v>8.6769336429913348</v>
      </c>
      <c r="P175" s="7">
        <f>O175/M175</f>
        <v>9.2400762192591402E-3</v>
      </c>
      <c r="Q175" s="7"/>
      <c r="R175" s="7"/>
      <c r="S175" s="7"/>
      <c r="T175" s="7"/>
      <c r="U175" s="8"/>
    </row>
    <row r="176" spans="1:21" x14ac:dyDescent="0.25">
      <c r="A176" s="5">
        <f>B170</f>
        <v>33126</v>
      </c>
      <c r="B176" s="6">
        <f>G170</f>
        <v>38056.191177810018</v>
      </c>
      <c r="C176" s="6">
        <f t="shared" ref="C176:C178" si="66">A176-B176</f>
        <v>-4930.1911778100184</v>
      </c>
      <c r="D176" s="6">
        <f t="shared" ref="D176:D178" si="67">C176*C176</f>
        <v>24306785.049755737</v>
      </c>
      <c r="E176" s="22">
        <f t="shared" ref="E176:E178" si="68">D176/B176</f>
        <v>638.70777125821905</v>
      </c>
      <c r="F176" s="7"/>
      <c r="G176" s="7"/>
      <c r="H176" s="7"/>
      <c r="I176" s="7"/>
      <c r="J176" s="8"/>
      <c r="K176" s="26"/>
      <c r="L176" s="5">
        <f>M170</f>
        <v>88</v>
      </c>
      <c r="M176" s="6">
        <f>R170</f>
        <v>90.945663531870423</v>
      </c>
      <c r="N176" s="6">
        <f t="shared" ref="N176:N178" si="69">L176-M176</f>
        <v>-2.945663531870423</v>
      </c>
      <c r="O176" s="6">
        <f t="shared" ref="O176:O178" si="70">N176*N176</f>
        <v>8.6769336429913348</v>
      </c>
      <c r="P176" s="7">
        <f t="shared" ref="P176:P178" si="71">O176/M176</f>
        <v>9.5407887589391713E-2</v>
      </c>
      <c r="Q176" s="7"/>
      <c r="R176" s="7"/>
      <c r="S176" s="7"/>
      <c r="T176" s="7"/>
      <c r="U176" s="8"/>
    </row>
    <row r="177" spans="1:21" x14ac:dyDescent="0.25">
      <c r="A177" s="5">
        <f>C169</f>
        <v>226969</v>
      </c>
      <c r="B177" s="6">
        <f>H169</f>
        <v>231899.19117781002</v>
      </c>
      <c r="C177" s="6">
        <f t="shared" si="66"/>
        <v>-4930.1911778100184</v>
      </c>
      <c r="D177" s="6">
        <f t="shared" si="67"/>
        <v>24306785.049755737</v>
      </c>
      <c r="E177" s="22">
        <f t="shared" si="68"/>
        <v>104.81617001897334</v>
      </c>
      <c r="F177" s="7"/>
      <c r="G177" s="7"/>
      <c r="H177" s="7"/>
      <c r="I177" s="7"/>
      <c r="J177" s="8"/>
      <c r="K177" s="26"/>
      <c r="L177" s="5">
        <f>N169</f>
        <v>803</v>
      </c>
      <c r="M177" s="6">
        <f>S169</f>
        <v>805.94566353187042</v>
      </c>
      <c r="N177" s="6">
        <f t="shared" si="69"/>
        <v>-2.945663531870423</v>
      </c>
      <c r="O177" s="6">
        <f t="shared" si="70"/>
        <v>8.6769336429913348</v>
      </c>
      <c r="P177" s="7">
        <f t="shared" si="71"/>
        <v>1.0766152155924111E-2</v>
      </c>
      <c r="Q177" s="7"/>
      <c r="R177" s="7"/>
      <c r="S177" s="7"/>
      <c r="T177" s="7"/>
      <c r="U177" s="8"/>
    </row>
    <row r="178" spans="1:21" x14ac:dyDescent="0.25">
      <c r="A178" s="5">
        <f>C170</f>
        <v>68710</v>
      </c>
      <c r="B178" s="6">
        <f>H170</f>
        <v>63779.808822189982</v>
      </c>
      <c r="C178" s="6">
        <f t="shared" si="66"/>
        <v>4930.1911778100184</v>
      </c>
      <c r="D178" s="6">
        <f t="shared" si="67"/>
        <v>24306785.049755737</v>
      </c>
      <c r="E178" s="22">
        <f t="shared" si="68"/>
        <v>381.10470223452648</v>
      </c>
      <c r="F178" s="7"/>
      <c r="G178" s="7" t="s">
        <v>7</v>
      </c>
      <c r="H178" s="7"/>
      <c r="I178" s="7"/>
      <c r="J178" s="8"/>
      <c r="K178" s="26"/>
      <c r="L178" s="5">
        <f>N170</f>
        <v>81</v>
      </c>
      <c r="M178" s="6">
        <f>S170</f>
        <v>78.054336468129577</v>
      </c>
      <c r="N178" s="6">
        <f t="shared" si="69"/>
        <v>2.945663531870423</v>
      </c>
      <c r="O178" s="6">
        <f t="shared" si="70"/>
        <v>8.6769336429913348</v>
      </c>
      <c r="P178" s="7">
        <f t="shared" si="71"/>
        <v>0.11116529888809214</v>
      </c>
      <c r="Q178" s="7"/>
      <c r="R178" s="7" t="s">
        <v>7</v>
      </c>
      <c r="S178" s="7"/>
      <c r="T178" s="7"/>
      <c r="U178" s="8"/>
    </row>
    <row r="179" spans="1:21" x14ac:dyDescent="0.25">
      <c r="A179" s="5"/>
      <c r="B179" s="6"/>
      <c r="C179" s="6"/>
      <c r="D179" s="6"/>
      <c r="E179" s="7"/>
      <c r="F179" s="7"/>
      <c r="G179" s="12">
        <v>0.1</v>
      </c>
      <c r="H179" s="12">
        <v>0.05</v>
      </c>
      <c r="I179" s="12">
        <v>0.01</v>
      </c>
      <c r="J179" s="13">
        <v>1E-3</v>
      </c>
      <c r="K179" s="26"/>
      <c r="L179" s="5"/>
      <c r="M179" s="6"/>
      <c r="N179" s="6"/>
      <c r="O179" s="6"/>
      <c r="P179" s="7"/>
      <c r="Q179" s="7"/>
      <c r="R179" s="12">
        <v>0.1</v>
      </c>
      <c r="S179" s="12">
        <v>0.05</v>
      </c>
      <c r="T179" s="12">
        <v>0.01</v>
      </c>
      <c r="U179" s="13">
        <v>1E-3</v>
      </c>
    </row>
    <row r="180" spans="1:21" x14ac:dyDescent="0.25">
      <c r="A180" s="5"/>
      <c r="B180" s="6"/>
      <c r="C180" s="6"/>
      <c r="D180" s="6" t="s">
        <v>8</v>
      </c>
      <c r="E180" s="22">
        <f>SUM(E175:E178)</f>
        <v>1300.2940235296301</v>
      </c>
      <c r="F180" s="7"/>
      <c r="G180" s="7">
        <v>2.71</v>
      </c>
      <c r="H180" s="7">
        <v>3.84</v>
      </c>
      <c r="I180" s="7">
        <v>6.63</v>
      </c>
      <c r="J180" s="8">
        <v>10.8</v>
      </c>
      <c r="K180" s="26"/>
      <c r="L180" s="5"/>
      <c r="M180" s="6"/>
      <c r="N180" s="6"/>
      <c r="O180" s="6" t="s">
        <v>8</v>
      </c>
      <c r="P180" s="7">
        <f>SUM(P175:P178)</f>
        <v>0.22657941485266708</v>
      </c>
      <c r="Q180" s="7"/>
      <c r="R180" s="7">
        <v>2.71</v>
      </c>
      <c r="S180" s="7">
        <v>3.84</v>
      </c>
      <c r="T180" s="7">
        <v>6.63</v>
      </c>
      <c r="U180" s="8">
        <v>10.8</v>
      </c>
    </row>
    <row r="181" spans="1:21" x14ac:dyDescent="0.25">
      <c r="A181" s="5"/>
      <c r="B181" s="6"/>
      <c r="C181" s="6"/>
      <c r="D181" s="6"/>
      <c r="E181" s="7"/>
      <c r="F181" s="7"/>
      <c r="G181" s="7"/>
      <c r="H181" s="7"/>
      <c r="I181" s="7"/>
      <c r="J181" s="8"/>
      <c r="K181" s="26"/>
      <c r="L181" s="5"/>
      <c r="M181" s="6"/>
      <c r="N181" s="6"/>
      <c r="O181" s="6"/>
      <c r="P181" s="7"/>
      <c r="Q181" s="7"/>
      <c r="R181" s="7"/>
      <c r="S181" s="7"/>
      <c r="T181" s="7"/>
      <c r="U181" s="8"/>
    </row>
    <row r="182" spans="1:21" ht="15.75" thickBot="1" x14ac:dyDescent="0.3">
      <c r="A182" s="14"/>
      <c r="B182" s="15" t="str">
        <f>IF(E180&gt;=G180,IF(E180&gt;H180,IF(E180&gt;I180,IF(E180&gt;J180,"ACCEPT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182" s="15"/>
      <c r="D182" s="15"/>
      <c r="E182" s="16"/>
      <c r="F182" s="16"/>
      <c r="G182" s="16"/>
      <c r="H182" s="16"/>
      <c r="I182" s="16"/>
      <c r="J182" s="17"/>
      <c r="K182" s="26"/>
      <c r="L182" s="14"/>
      <c r="M182" s="15" t="str">
        <f>IF(P180&gt;=R180,IF(P180&gt;S180,IF(P180&gt;T180,IF(P180&gt;U180,"ACCEPT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182" s="15"/>
      <c r="O182" s="15"/>
      <c r="P182" s="16"/>
      <c r="Q182" s="16"/>
      <c r="R182" s="16"/>
      <c r="S182" s="16"/>
      <c r="T182" s="16"/>
      <c r="U182" s="17"/>
    </row>
    <row r="183" spans="1:21" ht="15.75" thickBot="1" x14ac:dyDescent="0.3"/>
    <row r="184" spans="1:21" x14ac:dyDescent="0.25">
      <c r="A184" s="1" t="s">
        <v>192</v>
      </c>
      <c r="B184" s="2"/>
      <c r="C184" s="2"/>
      <c r="D184" s="2"/>
      <c r="E184" s="3"/>
      <c r="F184" s="3"/>
      <c r="G184" s="3"/>
      <c r="H184" s="3"/>
      <c r="I184" s="3"/>
      <c r="J184" s="4"/>
      <c r="K184" s="26"/>
      <c r="L184" s="1" t="s">
        <v>193</v>
      </c>
      <c r="M184" s="2"/>
      <c r="N184" s="2"/>
      <c r="O184" s="2"/>
      <c r="P184" s="3"/>
      <c r="Q184" s="3"/>
      <c r="R184" s="3"/>
      <c r="S184" s="3"/>
      <c r="T184" s="3"/>
      <c r="U184" s="4"/>
    </row>
    <row r="185" spans="1:21" x14ac:dyDescent="0.25">
      <c r="A185" s="31"/>
      <c r="B185" s="6"/>
      <c r="C185" s="6"/>
      <c r="D185" s="6"/>
      <c r="E185" s="7"/>
      <c r="F185" s="7"/>
      <c r="G185" s="7"/>
      <c r="H185" s="7"/>
      <c r="I185" s="7"/>
      <c r="J185" s="8"/>
      <c r="K185" s="26"/>
      <c r="L185" s="5"/>
      <c r="M185" s="6"/>
      <c r="N185" s="6"/>
      <c r="O185" s="6"/>
      <c r="P185" s="7"/>
      <c r="Q185" s="7"/>
      <c r="R185" s="7"/>
      <c r="S185" s="7"/>
      <c r="T185" s="7"/>
      <c r="U185" s="8"/>
    </row>
    <row r="186" spans="1:21" x14ac:dyDescent="0.25">
      <c r="A186" s="5" t="s">
        <v>0</v>
      </c>
      <c r="B186" s="21" t="s">
        <v>196</v>
      </c>
      <c r="C186" s="21" t="s">
        <v>197</v>
      </c>
      <c r="D186" s="6"/>
      <c r="E186" s="7"/>
      <c r="F186" s="6" t="s">
        <v>1</v>
      </c>
      <c r="G186" s="21" t="str">
        <f>B186</f>
        <v>transportation</v>
      </c>
      <c r="H186" s="21" t="str">
        <f>C186</f>
        <v>not transportation</v>
      </c>
      <c r="I186" s="7"/>
      <c r="J186" s="8"/>
      <c r="K186" s="26"/>
      <c r="L186" s="5" t="s">
        <v>0</v>
      </c>
      <c r="M186" s="21" t="s">
        <v>196</v>
      </c>
      <c r="N186" s="21" t="s">
        <v>197</v>
      </c>
      <c r="O186" s="6"/>
      <c r="P186" s="7"/>
      <c r="Q186" s="6" t="s">
        <v>1</v>
      </c>
      <c r="R186" s="21" t="str">
        <f>M186</f>
        <v>transportation</v>
      </c>
      <c r="S186" s="21" t="str">
        <f>N186</f>
        <v>not transportation</v>
      </c>
      <c r="T186" s="7"/>
      <c r="U186" s="8"/>
    </row>
    <row r="187" spans="1:21" x14ac:dyDescent="0.25">
      <c r="A187" s="5" t="s">
        <v>37</v>
      </c>
      <c r="B187" s="24">
        <v>142528</v>
      </c>
      <c r="C187" s="24">
        <v>227741</v>
      </c>
      <c r="D187" s="6">
        <f>SUM(B187+C187)</f>
        <v>370269</v>
      </c>
      <c r="E187" s="7"/>
      <c r="F187" s="6" t="str">
        <f>A187</f>
        <v>male</v>
      </c>
      <c r="G187" s="6">
        <f>(D187*B189)/D189</f>
        <v>145840.20677391681</v>
      </c>
      <c r="H187" s="10">
        <f>(D187*C189)/D189</f>
        <v>224428.79322608319</v>
      </c>
      <c r="I187" s="6">
        <f>SUM(G187:H187)</f>
        <v>370269</v>
      </c>
      <c r="J187" s="8"/>
      <c r="K187" s="26"/>
      <c r="L187" s="5" t="s">
        <v>37</v>
      </c>
      <c r="M187" s="24">
        <v>383</v>
      </c>
      <c r="N187" s="24">
        <v>1362</v>
      </c>
      <c r="O187" s="6">
        <f>SUM(M187+N187)</f>
        <v>1745</v>
      </c>
      <c r="P187" s="7"/>
      <c r="Q187" s="6" t="str">
        <f>L187</f>
        <v>male</v>
      </c>
      <c r="R187" s="7">
        <f>(O187*M189)/O189</f>
        <v>385.65047021943576</v>
      </c>
      <c r="S187" s="10">
        <f>(O187*N189)/O189</f>
        <v>1359.3495297805644</v>
      </c>
      <c r="T187" s="7">
        <f>SUM(R187:S187)</f>
        <v>1745</v>
      </c>
      <c r="U187" s="8"/>
    </row>
    <row r="188" spans="1:21" x14ac:dyDescent="0.25">
      <c r="A188" s="5" t="s">
        <v>169</v>
      </c>
      <c r="B188" s="25">
        <v>43423</v>
      </c>
      <c r="C188" s="25">
        <v>58413</v>
      </c>
      <c r="D188" s="6">
        <f>SUM(B188+C188)</f>
        <v>101836</v>
      </c>
      <c r="E188" s="7"/>
      <c r="F188" s="6" t="str">
        <f>A188</f>
        <v>not male</v>
      </c>
      <c r="G188" s="6">
        <f>(D188*B189)/D189</f>
        <v>40110.79322608318</v>
      </c>
      <c r="H188" s="6">
        <f>(D188*C189)/D189</f>
        <v>61725.20677391682</v>
      </c>
      <c r="I188" s="6">
        <f>SUM(G188:H188)</f>
        <v>101836</v>
      </c>
      <c r="J188" s="8"/>
      <c r="K188" s="26"/>
      <c r="L188" s="5" t="s">
        <v>169</v>
      </c>
      <c r="M188" s="25">
        <v>40</v>
      </c>
      <c r="N188" s="25">
        <v>129</v>
      </c>
      <c r="O188" s="6">
        <f>SUM(M188+N188)</f>
        <v>169</v>
      </c>
      <c r="P188" s="7"/>
      <c r="Q188" s="6" t="str">
        <f>L188</f>
        <v>not male</v>
      </c>
      <c r="R188" s="6">
        <f>(O188*M189)/O189</f>
        <v>37.349529780564261</v>
      </c>
      <c r="S188" s="6">
        <f>(O188*N189)/O189</f>
        <v>131.65047021943573</v>
      </c>
      <c r="T188" s="6">
        <f>SUM(R188:S188)</f>
        <v>169</v>
      </c>
      <c r="U188" s="8"/>
    </row>
    <row r="189" spans="1:21" x14ac:dyDescent="0.25">
      <c r="A189" s="5"/>
      <c r="B189" s="6">
        <f>(B187+B188)</f>
        <v>185951</v>
      </c>
      <c r="C189" s="6">
        <f>(C187+C188)</f>
        <v>286154</v>
      </c>
      <c r="D189" s="6">
        <f>IF(SUM(D187:D188)&lt;&gt;SUM(B189:C189),"PROBLEM",SUM(D187:D188))</f>
        <v>472105</v>
      </c>
      <c r="E189" s="7"/>
      <c r="F189" s="7"/>
      <c r="G189" s="6">
        <f>SUM(G187:G188)</f>
        <v>185951</v>
      </c>
      <c r="H189" s="6">
        <f>SUM(H187:H188)</f>
        <v>286154</v>
      </c>
      <c r="I189" s="6">
        <f>SUM(G189:H189)</f>
        <v>472105</v>
      </c>
      <c r="J189" s="8"/>
      <c r="K189" s="26"/>
      <c r="L189" s="5"/>
      <c r="M189" s="6">
        <f>(M187+M188)</f>
        <v>423</v>
      </c>
      <c r="N189" s="6">
        <f>(N187+N188)</f>
        <v>1491</v>
      </c>
      <c r="O189" s="6">
        <f>IF(SUM(O187:O188)&lt;&gt;SUM(M189:N189),"PROBLEM",SUM(O187:O188))</f>
        <v>1914</v>
      </c>
      <c r="P189" s="7"/>
      <c r="Q189" s="7"/>
      <c r="R189" s="7">
        <f>SUM(R187:R188)</f>
        <v>423</v>
      </c>
      <c r="S189" s="6">
        <f>SUM(S187:S188)</f>
        <v>1491</v>
      </c>
      <c r="T189" s="7">
        <f>SUM(R189:S189)</f>
        <v>1914</v>
      </c>
      <c r="U189" s="8"/>
    </row>
    <row r="190" spans="1:21" x14ac:dyDescent="0.25">
      <c r="A190" s="5"/>
      <c r="B190" s="6"/>
      <c r="C190" s="6"/>
      <c r="D190" s="6"/>
      <c r="E190" s="7"/>
      <c r="F190" s="7"/>
      <c r="G190" s="7"/>
      <c r="H190" s="7"/>
      <c r="I190" s="7"/>
      <c r="J190" s="8"/>
      <c r="K190" s="26"/>
      <c r="L190" s="5"/>
      <c r="M190" s="6"/>
      <c r="N190" s="6"/>
      <c r="O190" s="6"/>
      <c r="P190" s="7"/>
      <c r="Q190" s="7"/>
      <c r="R190" s="7"/>
      <c r="S190" s="7"/>
      <c r="T190" s="7"/>
      <c r="U190" s="8"/>
    </row>
    <row r="191" spans="1:21" x14ac:dyDescent="0.25">
      <c r="A191" s="5"/>
      <c r="B191" s="6"/>
      <c r="C191" s="6"/>
      <c r="D191" s="6"/>
      <c r="E191" s="7"/>
      <c r="F191" s="7"/>
      <c r="G191" s="7"/>
      <c r="H191" s="7"/>
      <c r="I191" s="7"/>
      <c r="J191" s="8"/>
      <c r="K191" s="26"/>
      <c r="L191" s="5"/>
      <c r="M191" s="6"/>
      <c r="N191" s="6"/>
      <c r="O191" s="6"/>
      <c r="P191" s="7"/>
      <c r="Q191" s="7"/>
      <c r="R191" s="7"/>
      <c r="S191" s="7"/>
      <c r="T191" s="7"/>
      <c r="U191" s="8"/>
    </row>
    <row r="192" spans="1:21" x14ac:dyDescent="0.25">
      <c r="A192" s="5" t="s">
        <v>2</v>
      </c>
      <c r="B192" s="6" t="s">
        <v>3</v>
      </c>
      <c r="C192" s="6" t="s">
        <v>4</v>
      </c>
      <c r="D192" s="6" t="s">
        <v>5</v>
      </c>
      <c r="E192" s="6" t="s">
        <v>6</v>
      </c>
      <c r="F192" s="7"/>
      <c r="G192" s="7"/>
      <c r="H192" s="7"/>
      <c r="I192" s="7"/>
      <c r="J192" s="8"/>
      <c r="K192" s="26"/>
      <c r="L192" s="5" t="s">
        <v>2</v>
      </c>
      <c r="M192" s="6" t="s">
        <v>3</v>
      </c>
      <c r="N192" s="6" t="s">
        <v>4</v>
      </c>
      <c r="O192" s="6" t="s">
        <v>5</v>
      </c>
      <c r="P192" s="6" t="s">
        <v>6</v>
      </c>
      <c r="Q192" s="7"/>
      <c r="R192" s="7"/>
      <c r="S192" s="7"/>
      <c r="T192" s="7"/>
      <c r="U192" s="8"/>
    </row>
    <row r="193" spans="1:21" x14ac:dyDescent="0.25">
      <c r="A193" s="5">
        <f>B187</f>
        <v>142528</v>
      </c>
      <c r="B193" s="6">
        <f>G187</f>
        <v>145840.20677391681</v>
      </c>
      <c r="C193" s="6">
        <f>A193-B193</f>
        <v>-3312.2067739168124</v>
      </c>
      <c r="D193" s="6">
        <f>C193*C193</f>
        <v>10970713.713180417</v>
      </c>
      <c r="E193" s="22">
        <f>D193/B193</f>
        <v>75.22420569649455</v>
      </c>
      <c r="F193" s="7"/>
      <c r="G193" s="7"/>
      <c r="H193" s="7"/>
      <c r="I193" s="7"/>
      <c r="J193" s="8"/>
      <c r="K193" s="26"/>
      <c r="L193" s="5">
        <f>M187</f>
        <v>383</v>
      </c>
      <c r="M193" s="6">
        <f>R187</f>
        <v>385.65047021943576</v>
      </c>
      <c r="N193" s="6">
        <f>L193-M193</f>
        <v>-2.6504702194357606</v>
      </c>
      <c r="O193" s="6">
        <f>N193*N193</f>
        <v>7.0249923841158486</v>
      </c>
      <c r="P193" s="7">
        <f>O193/M193</f>
        <v>1.8215957004068001E-2</v>
      </c>
      <c r="Q193" s="7"/>
      <c r="R193" s="7"/>
      <c r="S193" s="7"/>
      <c r="T193" s="7"/>
      <c r="U193" s="8"/>
    </row>
    <row r="194" spans="1:21" x14ac:dyDescent="0.25">
      <c r="A194" s="5">
        <f>B188</f>
        <v>43423</v>
      </c>
      <c r="B194" s="6">
        <f>G188</f>
        <v>40110.79322608318</v>
      </c>
      <c r="C194" s="6">
        <f t="shared" ref="C194:C196" si="72">A194-B194</f>
        <v>3312.2067739168197</v>
      </c>
      <c r="D194" s="6">
        <f t="shared" ref="D194:D196" si="73">C194*C194</f>
        <v>10970713.713180466</v>
      </c>
      <c r="E194" s="22">
        <f t="shared" ref="E194:E196" si="74">D194/B194</f>
        <v>273.51026571188447</v>
      </c>
      <c r="F194" s="7"/>
      <c r="G194" s="7"/>
      <c r="H194" s="7"/>
      <c r="I194" s="7"/>
      <c r="J194" s="8"/>
      <c r="K194" s="26"/>
      <c r="L194" s="5">
        <f>M188</f>
        <v>40</v>
      </c>
      <c r="M194" s="6">
        <f>R188</f>
        <v>37.349529780564261</v>
      </c>
      <c r="N194" s="6">
        <f t="shared" ref="N194:N196" si="75">L194-M194</f>
        <v>2.6504702194357392</v>
      </c>
      <c r="O194" s="6">
        <f t="shared" ref="O194:O196" si="76">N194*N194</f>
        <v>7.0249923841157358</v>
      </c>
      <c r="P194" s="7">
        <f t="shared" ref="P194:P196" si="77">O194/M194</f>
        <v>0.18808784007158671</v>
      </c>
      <c r="Q194" s="7"/>
      <c r="R194" s="7"/>
      <c r="S194" s="7"/>
      <c r="T194" s="7"/>
      <c r="U194" s="8"/>
    </row>
    <row r="195" spans="1:21" x14ac:dyDescent="0.25">
      <c r="A195" s="5">
        <f>C187</f>
        <v>227741</v>
      </c>
      <c r="B195" s="6">
        <f>H187</f>
        <v>224428.79322608319</v>
      </c>
      <c r="C195" s="6">
        <f t="shared" si="72"/>
        <v>3312.2067739168124</v>
      </c>
      <c r="D195" s="6">
        <f t="shared" si="73"/>
        <v>10970713.713180417</v>
      </c>
      <c r="E195" s="22">
        <f t="shared" si="74"/>
        <v>48.882826287484562</v>
      </c>
      <c r="F195" s="7"/>
      <c r="G195" s="7"/>
      <c r="H195" s="7"/>
      <c r="I195" s="7"/>
      <c r="J195" s="8"/>
      <c r="K195" s="26"/>
      <c r="L195" s="5">
        <f>N187</f>
        <v>1362</v>
      </c>
      <c r="M195" s="6">
        <f>S187</f>
        <v>1359.3495297805644</v>
      </c>
      <c r="N195" s="6">
        <f t="shared" si="75"/>
        <v>2.6504702194356469</v>
      </c>
      <c r="O195" s="6">
        <f t="shared" si="76"/>
        <v>7.0249923841152464</v>
      </c>
      <c r="P195" s="7">
        <f t="shared" si="77"/>
        <v>5.1679073190611024E-3</v>
      </c>
      <c r="Q195" s="7"/>
      <c r="R195" s="7"/>
      <c r="S195" s="7"/>
      <c r="T195" s="7"/>
      <c r="U195" s="8"/>
    </row>
    <row r="196" spans="1:21" x14ac:dyDescent="0.25">
      <c r="A196" s="5">
        <f>C188</f>
        <v>58413</v>
      </c>
      <c r="B196" s="6">
        <f>H188</f>
        <v>61725.20677391682</v>
      </c>
      <c r="C196" s="6">
        <f t="shared" si="72"/>
        <v>-3312.2067739168197</v>
      </c>
      <c r="D196" s="6">
        <f t="shared" si="73"/>
        <v>10970713.713180466</v>
      </c>
      <c r="E196" s="22">
        <f t="shared" si="74"/>
        <v>177.73474219962196</v>
      </c>
      <c r="F196" s="7"/>
      <c r="G196" s="7" t="s">
        <v>7</v>
      </c>
      <c r="H196" s="7"/>
      <c r="I196" s="7"/>
      <c r="J196" s="8"/>
      <c r="K196" s="26"/>
      <c r="L196" s="5">
        <f>N188</f>
        <v>129</v>
      </c>
      <c r="M196" s="6">
        <f>S188</f>
        <v>131.65047021943573</v>
      </c>
      <c r="N196" s="6">
        <f t="shared" si="75"/>
        <v>-2.6504702194357321</v>
      </c>
      <c r="O196" s="6">
        <f t="shared" si="76"/>
        <v>7.0249923841156985</v>
      </c>
      <c r="P196" s="7">
        <f t="shared" si="77"/>
        <v>5.3360936519302987E-2</v>
      </c>
      <c r="Q196" s="7"/>
      <c r="R196" s="7" t="s">
        <v>7</v>
      </c>
      <c r="S196" s="7"/>
      <c r="T196" s="7"/>
      <c r="U196" s="8"/>
    </row>
    <row r="197" spans="1:21" x14ac:dyDescent="0.25">
      <c r="A197" s="5"/>
      <c r="B197" s="6"/>
      <c r="C197" s="6"/>
      <c r="D197" s="6"/>
      <c r="E197" s="7"/>
      <c r="F197" s="7"/>
      <c r="G197" s="12">
        <v>0.1</v>
      </c>
      <c r="H197" s="12">
        <v>0.05</v>
      </c>
      <c r="I197" s="12">
        <v>0.01</v>
      </c>
      <c r="J197" s="13">
        <v>1E-3</v>
      </c>
      <c r="K197" s="26"/>
      <c r="L197" s="5"/>
      <c r="M197" s="6"/>
      <c r="N197" s="6"/>
      <c r="O197" s="6"/>
      <c r="P197" s="7"/>
      <c r="Q197" s="7"/>
      <c r="R197" s="12">
        <v>0.1</v>
      </c>
      <c r="S197" s="12">
        <v>0.05</v>
      </c>
      <c r="T197" s="12">
        <v>0.01</v>
      </c>
      <c r="U197" s="13">
        <v>1E-3</v>
      </c>
    </row>
    <row r="198" spans="1:21" x14ac:dyDescent="0.25">
      <c r="A198" s="5"/>
      <c r="B198" s="6"/>
      <c r="C198" s="6"/>
      <c r="D198" s="6" t="s">
        <v>8</v>
      </c>
      <c r="E198" s="22">
        <f>SUM(E193:E196)</f>
        <v>575.35203989548563</v>
      </c>
      <c r="F198" s="7"/>
      <c r="G198" s="7">
        <v>2.71</v>
      </c>
      <c r="H198" s="7">
        <v>3.84</v>
      </c>
      <c r="I198" s="7">
        <v>6.63</v>
      </c>
      <c r="J198" s="8">
        <v>10.8</v>
      </c>
      <c r="K198" s="26"/>
      <c r="L198" s="5"/>
      <c r="M198" s="6"/>
      <c r="N198" s="6"/>
      <c r="O198" s="6" t="s">
        <v>8</v>
      </c>
      <c r="P198" s="7">
        <f>SUM(P193:P196)</f>
        <v>0.26483264091401881</v>
      </c>
      <c r="Q198" s="7"/>
      <c r="R198" s="7">
        <v>2.71</v>
      </c>
      <c r="S198" s="7">
        <v>3.84</v>
      </c>
      <c r="T198" s="7">
        <v>6.63</v>
      </c>
      <c r="U198" s="8">
        <v>10.8</v>
      </c>
    </row>
    <row r="199" spans="1:21" x14ac:dyDescent="0.25">
      <c r="A199" s="5"/>
      <c r="B199" s="6"/>
      <c r="C199" s="6"/>
      <c r="D199" s="6"/>
      <c r="E199" s="7"/>
      <c r="F199" s="7"/>
      <c r="G199" s="7"/>
      <c r="H199" s="7"/>
      <c r="I199" s="7"/>
      <c r="J199" s="8"/>
      <c r="K199" s="26"/>
      <c r="L199" s="5"/>
      <c r="M199" s="6"/>
      <c r="N199" s="6"/>
      <c r="O199" s="6"/>
      <c r="P199" s="7"/>
      <c r="Q199" s="7"/>
      <c r="R199" s="7"/>
      <c r="S199" s="7"/>
      <c r="T199" s="7"/>
      <c r="U199" s="8"/>
    </row>
    <row r="200" spans="1:21" ht="15.75" thickBot="1" x14ac:dyDescent="0.3">
      <c r="A200" s="14"/>
      <c r="B200" s="15" t="str">
        <f>IF(E198&gt;=G198,IF(E198&gt;H198,IF(E198&gt;I198,IF(E198&gt;J198,"ACCEPT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200" s="15"/>
      <c r="D200" s="15"/>
      <c r="E200" s="16"/>
      <c r="F200" s="16"/>
      <c r="G200" s="16"/>
      <c r="H200" s="16"/>
      <c r="I200" s="16"/>
      <c r="J200" s="17"/>
      <c r="K200" s="26"/>
      <c r="L200" s="14"/>
      <c r="M200" s="15" t="str">
        <f>IF(P198&gt;=R198,IF(P198&gt;S198,IF(P198&gt;T198,IF(P198&gt;U198,"ACCEPT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200" s="15"/>
      <c r="O200" s="15"/>
      <c r="P200" s="16"/>
      <c r="Q200" s="16"/>
      <c r="R200" s="16"/>
      <c r="S200" s="16"/>
      <c r="T200" s="16"/>
      <c r="U200" s="17"/>
    </row>
    <row r="201" spans="1:21" ht="15.75" thickBot="1" x14ac:dyDescent="0.3"/>
    <row r="202" spans="1:21" x14ac:dyDescent="0.25">
      <c r="A202" s="1" t="s">
        <v>194</v>
      </c>
      <c r="B202" s="2"/>
      <c r="C202" s="2"/>
      <c r="D202" s="2"/>
      <c r="E202" s="3"/>
      <c r="F202" s="3"/>
      <c r="G202" s="3"/>
      <c r="H202" s="3"/>
      <c r="I202" s="3"/>
      <c r="J202" s="4"/>
      <c r="K202" s="26"/>
      <c r="L202" s="1" t="s">
        <v>195</v>
      </c>
      <c r="M202" s="2"/>
      <c r="N202" s="2"/>
      <c r="O202" s="2"/>
      <c r="P202" s="3"/>
      <c r="Q202" s="3"/>
      <c r="R202" s="3"/>
      <c r="S202" s="3"/>
      <c r="T202" s="3"/>
      <c r="U202" s="4"/>
    </row>
    <row r="203" spans="1:21" x14ac:dyDescent="0.25">
      <c r="A203" s="31"/>
      <c r="B203" s="6"/>
      <c r="C203" s="6"/>
      <c r="D203" s="6"/>
      <c r="E203" s="7"/>
      <c r="F203" s="7"/>
      <c r="G203" s="7"/>
      <c r="H203" s="7"/>
      <c r="I203" s="7"/>
      <c r="J203" s="8"/>
      <c r="K203" s="26"/>
      <c r="L203" s="5"/>
      <c r="M203" s="6"/>
      <c r="N203" s="6"/>
      <c r="O203" s="6"/>
      <c r="P203" s="7"/>
      <c r="Q203" s="7"/>
      <c r="R203" s="7"/>
      <c r="S203" s="7"/>
      <c r="T203" s="7"/>
      <c r="U203" s="8"/>
    </row>
    <row r="204" spans="1:21" x14ac:dyDescent="0.25">
      <c r="A204" s="5" t="s">
        <v>0</v>
      </c>
      <c r="B204" s="21" t="s">
        <v>198</v>
      </c>
      <c r="C204" s="21" t="s">
        <v>199</v>
      </c>
      <c r="D204" s="6"/>
      <c r="E204" s="7"/>
      <c r="F204" s="6" t="s">
        <v>1</v>
      </c>
      <c r="G204" s="21" t="str">
        <f>B204</f>
        <v>imprisonment</v>
      </c>
      <c r="H204" s="21" t="str">
        <f>C204</f>
        <v>not imprisonment</v>
      </c>
      <c r="I204" s="7"/>
      <c r="J204" s="8"/>
      <c r="K204" s="26"/>
      <c r="L204" s="5" t="s">
        <v>0</v>
      </c>
      <c r="M204" s="21" t="s">
        <v>198</v>
      </c>
      <c r="N204" s="21" t="s">
        <v>199</v>
      </c>
      <c r="O204" s="6"/>
      <c r="P204" s="7"/>
      <c r="Q204" s="6" t="s">
        <v>1</v>
      </c>
      <c r="R204" s="21" t="str">
        <f>M204</f>
        <v>imprisonment</v>
      </c>
      <c r="S204" s="21" t="str">
        <f>N204</f>
        <v>not imprisonment</v>
      </c>
      <c r="T204" s="7"/>
      <c r="U204" s="8"/>
    </row>
    <row r="205" spans="1:21" x14ac:dyDescent="0.25">
      <c r="A205" s="5" t="s">
        <v>37</v>
      </c>
      <c r="B205" s="24">
        <v>46315</v>
      </c>
      <c r="C205" s="24">
        <v>380790</v>
      </c>
      <c r="D205" s="6">
        <f>SUM(B205+C205)</f>
        <v>427105</v>
      </c>
      <c r="E205" s="7"/>
      <c r="F205" s="6" t="str">
        <f>A205</f>
        <v>male</v>
      </c>
      <c r="G205" s="6">
        <f>(D205*B207)/D207</f>
        <v>46603.241335044928</v>
      </c>
      <c r="H205" s="10">
        <f>(D205*C207)/D207</f>
        <v>380501.75866495509</v>
      </c>
      <c r="I205" s="6">
        <f>SUM(G205:H205)</f>
        <v>427105</v>
      </c>
      <c r="J205" s="8"/>
      <c r="K205" s="26"/>
      <c r="L205" s="5" t="s">
        <v>37</v>
      </c>
      <c r="M205" s="24">
        <v>24</v>
      </c>
      <c r="N205" s="24">
        <v>1721</v>
      </c>
      <c r="O205" s="6">
        <f>SUM(M205+N205)</f>
        <v>1745</v>
      </c>
      <c r="P205" s="7"/>
      <c r="Q205" s="6" t="str">
        <f>L205</f>
        <v>male</v>
      </c>
      <c r="R205" s="7">
        <f>(O205*M207)/O207</f>
        <v>36.468129571577848</v>
      </c>
      <c r="S205" s="10">
        <f>(O205*N207)/O207</f>
        <v>1708.5318704284221</v>
      </c>
      <c r="T205" s="7">
        <f>SUM(R205:S205)</f>
        <v>1745</v>
      </c>
      <c r="U205" s="8"/>
    </row>
    <row r="206" spans="1:21" x14ac:dyDescent="0.25">
      <c r="A206" s="5" t="s">
        <v>169</v>
      </c>
      <c r="B206" s="25">
        <v>11400</v>
      </c>
      <c r="C206" s="25">
        <v>90436</v>
      </c>
      <c r="D206" s="6">
        <f>SUM(B206+C206)</f>
        <v>101836</v>
      </c>
      <c r="E206" s="7"/>
      <c r="F206" s="6" t="str">
        <f>A206</f>
        <v>not male</v>
      </c>
      <c r="G206" s="6">
        <f>(D206*B207)/D207</f>
        <v>11111.75866495507</v>
      </c>
      <c r="H206" s="6">
        <f>(D206*C207)/D207</f>
        <v>90724.241335044935</v>
      </c>
      <c r="I206" s="6">
        <f>SUM(G206:H206)</f>
        <v>101836</v>
      </c>
      <c r="J206" s="8"/>
      <c r="K206" s="26"/>
      <c r="L206" s="5" t="s">
        <v>169</v>
      </c>
      <c r="M206" s="25">
        <v>16</v>
      </c>
      <c r="N206" s="25">
        <v>153</v>
      </c>
      <c r="O206" s="6">
        <f>SUM(M206+N206)</f>
        <v>169</v>
      </c>
      <c r="P206" s="7"/>
      <c r="Q206" s="6" t="str">
        <f>L206</f>
        <v>not male</v>
      </c>
      <c r="R206" s="6">
        <f>(O206*M207)/O207</f>
        <v>3.5318704284221525</v>
      </c>
      <c r="S206" s="6">
        <f>(O206*N207)/O207</f>
        <v>165.46812957157783</v>
      </c>
      <c r="T206" s="6">
        <f>SUM(R206:S206)</f>
        <v>169</v>
      </c>
      <c r="U206" s="8"/>
    </row>
    <row r="207" spans="1:21" x14ac:dyDescent="0.25">
      <c r="A207" s="5"/>
      <c r="B207" s="6">
        <f>(B205+B206)</f>
        <v>57715</v>
      </c>
      <c r="C207" s="6">
        <f>(C205+C206)</f>
        <v>471226</v>
      </c>
      <c r="D207" s="6">
        <f>IF(SUM(D205:D206)&lt;&gt;SUM(B207:C207),"PROBLEM",SUM(D205:D206))</f>
        <v>528941</v>
      </c>
      <c r="E207" s="7"/>
      <c r="F207" s="7"/>
      <c r="G207" s="6">
        <f>SUM(G205:G206)</f>
        <v>57715</v>
      </c>
      <c r="H207" s="6">
        <f>SUM(H205:H206)</f>
        <v>471226</v>
      </c>
      <c r="I207" s="6">
        <f>SUM(G207:H207)</f>
        <v>528941</v>
      </c>
      <c r="J207" s="8"/>
      <c r="K207" s="26"/>
      <c r="L207" s="5"/>
      <c r="M207" s="6">
        <f>(M205+M206)</f>
        <v>40</v>
      </c>
      <c r="N207" s="6">
        <f>(N205+N206)</f>
        <v>1874</v>
      </c>
      <c r="O207" s="6">
        <f>IF(SUM(O205:O206)&lt;&gt;SUM(M207:N207),"PROBLEM",SUM(O205:O206))</f>
        <v>1914</v>
      </c>
      <c r="P207" s="7"/>
      <c r="Q207" s="7"/>
      <c r="R207" s="7">
        <f>SUM(R205:R206)</f>
        <v>40</v>
      </c>
      <c r="S207" s="6">
        <f>SUM(S205:S206)</f>
        <v>1874</v>
      </c>
      <c r="T207" s="7">
        <f>SUM(R207:S207)</f>
        <v>1914</v>
      </c>
      <c r="U207" s="8"/>
    </row>
    <row r="208" spans="1:21" x14ac:dyDescent="0.25">
      <c r="A208" s="5"/>
      <c r="B208" s="6"/>
      <c r="C208" s="6"/>
      <c r="D208" s="6"/>
      <c r="E208" s="7"/>
      <c r="F208" s="7"/>
      <c r="G208" s="7"/>
      <c r="H208" s="7"/>
      <c r="I208" s="7"/>
      <c r="J208" s="8"/>
      <c r="K208" s="26"/>
      <c r="L208" s="5"/>
      <c r="M208" s="6"/>
      <c r="N208" s="6"/>
      <c r="O208" s="6"/>
      <c r="P208" s="7"/>
      <c r="Q208" s="7"/>
      <c r="R208" s="7"/>
      <c r="S208" s="7"/>
      <c r="T208" s="7"/>
      <c r="U208" s="8"/>
    </row>
    <row r="209" spans="1:21" x14ac:dyDescent="0.25">
      <c r="A209" s="5"/>
      <c r="B209" s="6"/>
      <c r="C209" s="6"/>
      <c r="D209" s="6"/>
      <c r="E209" s="7"/>
      <c r="F209" s="7"/>
      <c r="G209" s="7"/>
      <c r="H209" s="7"/>
      <c r="I209" s="7"/>
      <c r="J209" s="8"/>
      <c r="K209" s="26"/>
      <c r="L209" s="5"/>
      <c r="M209" s="6"/>
      <c r="N209" s="6"/>
      <c r="O209" s="6"/>
      <c r="P209" s="7"/>
      <c r="Q209" s="7"/>
      <c r="R209" s="7"/>
      <c r="S209" s="7"/>
      <c r="T209" s="7"/>
      <c r="U209" s="8"/>
    </row>
    <row r="210" spans="1:21" x14ac:dyDescent="0.25">
      <c r="A210" s="5" t="s">
        <v>2</v>
      </c>
      <c r="B210" s="6" t="s">
        <v>3</v>
      </c>
      <c r="C210" s="6" t="s">
        <v>4</v>
      </c>
      <c r="D210" s="6" t="s">
        <v>5</v>
      </c>
      <c r="E210" s="6" t="s">
        <v>6</v>
      </c>
      <c r="F210" s="7"/>
      <c r="G210" s="7"/>
      <c r="H210" s="7"/>
      <c r="I210" s="7"/>
      <c r="J210" s="8"/>
      <c r="K210" s="26"/>
      <c r="L210" s="5" t="s">
        <v>2</v>
      </c>
      <c r="M210" s="6" t="s">
        <v>3</v>
      </c>
      <c r="N210" s="6" t="s">
        <v>4</v>
      </c>
      <c r="O210" s="6" t="s">
        <v>5</v>
      </c>
      <c r="P210" s="6" t="s">
        <v>6</v>
      </c>
      <c r="Q210" s="7"/>
      <c r="R210" s="7"/>
      <c r="S210" s="7"/>
      <c r="T210" s="7"/>
      <c r="U210" s="8"/>
    </row>
    <row r="211" spans="1:21" x14ac:dyDescent="0.25">
      <c r="A211" s="5">
        <f>B205</f>
        <v>46315</v>
      </c>
      <c r="B211" s="6">
        <f>G205</f>
        <v>46603.241335044928</v>
      </c>
      <c r="C211" s="6">
        <f>A211-B211</f>
        <v>-288.24133504492784</v>
      </c>
      <c r="D211" s="6">
        <f>C211*C211</f>
        <v>83083.067228482338</v>
      </c>
      <c r="E211" s="22">
        <f>D211/B211</f>
        <v>1.7827744347474204</v>
      </c>
      <c r="F211" s="7"/>
      <c r="G211" s="7"/>
      <c r="H211" s="7"/>
      <c r="I211" s="7"/>
      <c r="J211" s="8"/>
      <c r="K211" s="26"/>
      <c r="L211" s="5">
        <f>M205</f>
        <v>24</v>
      </c>
      <c r="M211" s="6">
        <f>R205</f>
        <v>36.468129571577848</v>
      </c>
      <c r="N211" s="6">
        <f>L211-M211</f>
        <v>-12.468129571577848</v>
      </c>
      <c r="O211" s="6">
        <f>N211*N211</f>
        <v>155.45425501365401</v>
      </c>
      <c r="P211" s="7">
        <f>O211/M211</f>
        <v>4.2627427520936072</v>
      </c>
      <c r="Q211" s="7"/>
      <c r="R211" s="7"/>
      <c r="S211" s="7"/>
      <c r="T211" s="7"/>
      <c r="U211" s="8"/>
    </row>
    <row r="212" spans="1:21" x14ac:dyDescent="0.25">
      <c r="A212" s="5">
        <f>B206</f>
        <v>11400</v>
      </c>
      <c r="B212" s="6">
        <f>G206</f>
        <v>11111.75866495507</v>
      </c>
      <c r="C212" s="6">
        <f t="shared" ref="C212:C214" si="78">A212-B212</f>
        <v>288.24133504492966</v>
      </c>
      <c r="D212" s="6">
        <f t="shared" ref="D212:D214" si="79">C212*C212</f>
        <v>83083.0672284834</v>
      </c>
      <c r="E212" s="22">
        <f t="shared" ref="E212:E214" si="80">D212/B212</f>
        <v>7.4770402898072064</v>
      </c>
      <c r="F212" s="7"/>
      <c r="G212" s="7"/>
      <c r="H212" s="7"/>
      <c r="I212" s="7"/>
      <c r="J212" s="8"/>
      <c r="K212" s="26"/>
      <c r="L212" s="5">
        <f>M206</f>
        <v>16</v>
      </c>
      <c r="M212" s="6">
        <f>R206</f>
        <v>3.5318704284221525</v>
      </c>
      <c r="N212" s="6">
        <f t="shared" ref="N212:N214" si="81">L212-M212</f>
        <v>12.468129571577848</v>
      </c>
      <c r="O212" s="6">
        <f t="shared" ref="O212:O214" si="82">N212*N212</f>
        <v>155.45425501365401</v>
      </c>
      <c r="P212" s="7">
        <f t="shared" ref="P212:P214" si="83">O212/M212</f>
        <v>44.014710665108545</v>
      </c>
      <c r="Q212" s="7"/>
      <c r="R212" s="7"/>
      <c r="S212" s="7"/>
      <c r="T212" s="7"/>
      <c r="U212" s="8"/>
    </row>
    <row r="213" spans="1:21" x14ac:dyDescent="0.25">
      <c r="A213" s="5">
        <f>C205</f>
        <v>380790</v>
      </c>
      <c r="B213" s="6">
        <f>H205</f>
        <v>380501.75866495509</v>
      </c>
      <c r="C213" s="6">
        <f t="shared" si="78"/>
        <v>288.24133504490601</v>
      </c>
      <c r="D213" s="6">
        <f t="shared" si="79"/>
        <v>83083.067228469765</v>
      </c>
      <c r="E213" s="22">
        <f t="shared" si="80"/>
        <v>0.21835133566787865</v>
      </c>
      <c r="F213" s="7"/>
      <c r="G213" s="7"/>
      <c r="H213" s="7"/>
      <c r="I213" s="7"/>
      <c r="J213" s="8"/>
      <c r="K213" s="26"/>
      <c r="L213" s="5">
        <f>N205</f>
        <v>1721</v>
      </c>
      <c r="M213" s="6">
        <f>S205</f>
        <v>1708.5318704284221</v>
      </c>
      <c r="N213" s="6">
        <f t="shared" si="81"/>
        <v>12.468129571577947</v>
      </c>
      <c r="O213" s="6">
        <f t="shared" si="82"/>
        <v>155.45425501365648</v>
      </c>
      <c r="P213" s="7">
        <f t="shared" si="83"/>
        <v>9.0987038465179831E-2</v>
      </c>
      <c r="Q213" s="7"/>
      <c r="R213" s="7"/>
      <c r="S213" s="7"/>
      <c r="T213" s="7"/>
      <c r="U213" s="8"/>
    </row>
    <row r="214" spans="1:21" x14ac:dyDescent="0.25">
      <c r="A214" s="5">
        <f>C206</f>
        <v>90436</v>
      </c>
      <c r="B214" s="6">
        <f>H206</f>
        <v>90724.241335044935</v>
      </c>
      <c r="C214" s="6">
        <f t="shared" si="78"/>
        <v>-288.24133504493511</v>
      </c>
      <c r="D214" s="6">
        <f t="shared" si="79"/>
        <v>83083.067228486543</v>
      </c>
      <c r="E214" s="22">
        <f t="shared" si="80"/>
        <v>0.91577582800235813</v>
      </c>
      <c r="F214" s="7"/>
      <c r="G214" s="7" t="s">
        <v>7</v>
      </c>
      <c r="H214" s="7"/>
      <c r="I214" s="7"/>
      <c r="J214" s="8"/>
      <c r="K214" s="26"/>
      <c r="L214" s="5">
        <f>N206</f>
        <v>153</v>
      </c>
      <c r="M214" s="6">
        <f>S206</f>
        <v>165.46812957157783</v>
      </c>
      <c r="N214" s="6">
        <f t="shared" si="81"/>
        <v>-12.468129571577833</v>
      </c>
      <c r="O214" s="6">
        <f t="shared" si="82"/>
        <v>155.45425501365364</v>
      </c>
      <c r="P214" s="7">
        <f t="shared" si="83"/>
        <v>0.9394815510161888</v>
      </c>
      <c r="Q214" s="7"/>
      <c r="R214" s="7" t="s">
        <v>7</v>
      </c>
      <c r="S214" s="7"/>
      <c r="T214" s="7"/>
      <c r="U214" s="8"/>
    </row>
    <row r="215" spans="1:21" x14ac:dyDescent="0.25">
      <c r="A215" s="5"/>
      <c r="B215" s="6"/>
      <c r="C215" s="6"/>
      <c r="D215" s="6"/>
      <c r="E215" s="7"/>
      <c r="F215" s="7"/>
      <c r="G215" s="12">
        <v>0.1</v>
      </c>
      <c r="H215" s="12">
        <v>0.05</v>
      </c>
      <c r="I215" s="12">
        <v>0.01</v>
      </c>
      <c r="J215" s="13">
        <v>1E-3</v>
      </c>
      <c r="K215" s="26"/>
      <c r="L215" s="5"/>
      <c r="M215" s="6"/>
      <c r="N215" s="6"/>
      <c r="O215" s="6"/>
      <c r="P215" s="7"/>
      <c r="Q215" s="7"/>
      <c r="R215" s="12">
        <v>0.1</v>
      </c>
      <c r="S215" s="12">
        <v>0.05</v>
      </c>
      <c r="T215" s="12">
        <v>0.01</v>
      </c>
      <c r="U215" s="13">
        <v>1E-3</v>
      </c>
    </row>
    <row r="216" spans="1:21" x14ac:dyDescent="0.25">
      <c r="A216" s="5"/>
      <c r="B216" s="6"/>
      <c r="C216" s="6"/>
      <c r="D216" s="6" t="s">
        <v>8</v>
      </c>
      <c r="E216" s="22">
        <f>SUM(E211:E214)</f>
        <v>10.393941888224864</v>
      </c>
      <c r="F216" s="7"/>
      <c r="G216" s="7">
        <v>2.71</v>
      </c>
      <c r="H216" s="7">
        <v>3.84</v>
      </c>
      <c r="I216" s="7">
        <v>6.63</v>
      </c>
      <c r="J216" s="8">
        <v>10.8</v>
      </c>
      <c r="K216" s="26"/>
      <c r="L216" s="5"/>
      <c r="M216" s="6"/>
      <c r="N216" s="6"/>
      <c r="O216" s="6" t="s">
        <v>8</v>
      </c>
      <c r="P216" s="7">
        <f>SUM(P211:P214)</f>
        <v>49.307922006683519</v>
      </c>
      <c r="Q216" s="7"/>
      <c r="R216" s="7">
        <v>2.71</v>
      </c>
      <c r="S216" s="7">
        <v>3.84</v>
      </c>
      <c r="T216" s="7">
        <v>6.63</v>
      </c>
      <c r="U216" s="8">
        <v>10.8</v>
      </c>
    </row>
    <row r="217" spans="1:21" x14ac:dyDescent="0.25">
      <c r="A217" s="5"/>
      <c r="B217" s="6"/>
      <c r="C217" s="6"/>
      <c r="D217" s="6"/>
      <c r="E217" s="7"/>
      <c r="F217" s="7"/>
      <c r="G217" s="7"/>
      <c r="H217" s="7"/>
      <c r="I217" s="7"/>
      <c r="J217" s="8"/>
      <c r="K217" s="26"/>
      <c r="L217" s="5"/>
      <c r="M217" s="6"/>
      <c r="N217" s="6"/>
      <c r="O217" s="6"/>
      <c r="P217" s="7"/>
      <c r="Q217" s="7"/>
      <c r="R217" s="7"/>
      <c r="S217" s="7"/>
      <c r="T217" s="7"/>
      <c r="U217" s="8"/>
    </row>
    <row r="218" spans="1:21" ht="15.75" thickBot="1" x14ac:dyDescent="0.3">
      <c r="A218" s="14"/>
      <c r="B218" s="15" t="str">
        <f>IF(E216&gt;=G216,IF(E216&gt;H216,IF(E216&gt;I216,IF(E216&gt;J216,"ACCEPT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99%</v>
      </c>
      <c r="C218" s="15"/>
      <c r="D218" s="15"/>
      <c r="E218" s="16"/>
      <c r="F218" s="16"/>
      <c r="G218" s="16"/>
      <c r="H218" s="16"/>
      <c r="I218" s="16"/>
      <c r="J218" s="17"/>
      <c r="K218" s="26"/>
      <c r="L218" s="14"/>
      <c r="M218" s="15" t="str">
        <f>IF(P216&gt;=R216,IF(P216&gt;S216,IF(P216&gt;T216,IF(P216&gt;U216,"ACCEPT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N218" s="15"/>
      <c r="O218" s="15"/>
      <c r="P218" s="16"/>
      <c r="Q218" s="16"/>
      <c r="R218" s="16"/>
      <c r="S218" s="16"/>
      <c r="T218" s="16"/>
      <c r="U218" s="17"/>
    </row>
    <row r="219" spans="1:21" ht="15.75" thickBot="1" x14ac:dyDescent="0.3"/>
    <row r="220" spans="1:21" x14ac:dyDescent="0.25">
      <c r="A220" s="1" t="s">
        <v>200</v>
      </c>
      <c r="B220" s="2"/>
      <c r="C220" s="2"/>
      <c r="D220" s="2"/>
      <c r="E220" s="3"/>
      <c r="F220" s="3"/>
      <c r="G220" s="3"/>
      <c r="H220" s="3"/>
      <c r="I220" s="3"/>
      <c r="J220" s="4"/>
      <c r="K220" s="26"/>
      <c r="L220" s="1" t="s">
        <v>201</v>
      </c>
      <c r="M220" s="2"/>
      <c r="N220" s="2"/>
      <c r="O220" s="2"/>
      <c r="P220" s="3"/>
      <c r="Q220" s="3"/>
      <c r="R220" s="3"/>
      <c r="S220" s="3"/>
      <c r="T220" s="3"/>
      <c r="U220" s="4"/>
    </row>
    <row r="221" spans="1:21" x14ac:dyDescent="0.25">
      <c r="A221" s="31"/>
      <c r="B221" s="6"/>
      <c r="C221" s="6"/>
      <c r="D221" s="6"/>
      <c r="E221" s="7"/>
      <c r="F221" s="7"/>
      <c r="G221" s="7"/>
      <c r="H221" s="7"/>
      <c r="I221" s="7"/>
      <c r="J221" s="8"/>
      <c r="K221" s="26"/>
      <c r="L221" s="5"/>
      <c r="M221" s="6"/>
      <c r="N221" s="6"/>
      <c r="O221" s="6"/>
      <c r="P221" s="7"/>
      <c r="Q221" s="7"/>
      <c r="R221" s="7"/>
      <c r="S221" s="7"/>
      <c r="T221" s="7"/>
      <c r="U221" s="8"/>
    </row>
    <row r="222" spans="1:21" x14ac:dyDescent="0.25">
      <c r="A222" s="5" t="s">
        <v>0</v>
      </c>
      <c r="B222" s="21" t="s">
        <v>204</v>
      </c>
      <c r="C222" s="21" t="s">
        <v>205</v>
      </c>
      <c r="D222" s="6"/>
      <c r="E222" s="7"/>
      <c r="F222" s="6" t="s">
        <v>1</v>
      </c>
      <c r="G222" s="21" t="str">
        <f>B222</f>
        <v>infanticide</v>
      </c>
      <c r="H222" s="21" t="str">
        <f>C222</f>
        <v>not infanticide</v>
      </c>
      <c r="I222" s="7"/>
      <c r="J222" s="8"/>
      <c r="K222" s="26"/>
      <c r="L222" s="5" t="s">
        <v>0</v>
      </c>
      <c r="M222" s="21" t="s">
        <v>204</v>
      </c>
      <c r="N222" s="21" t="s">
        <v>205</v>
      </c>
      <c r="O222" s="6"/>
      <c r="P222" s="7"/>
      <c r="Q222" s="6" t="s">
        <v>1</v>
      </c>
      <c r="R222" s="21" t="str">
        <f>M222</f>
        <v>infanticide</v>
      </c>
      <c r="S222" s="21" t="str">
        <f>N222</f>
        <v>not infanticide</v>
      </c>
      <c r="T222" s="7"/>
      <c r="U222" s="8"/>
    </row>
    <row r="223" spans="1:21" x14ac:dyDescent="0.25">
      <c r="A223" s="5" t="s">
        <v>202</v>
      </c>
      <c r="B223" s="24">
        <v>62</v>
      </c>
      <c r="C223" s="24">
        <v>2472</v>
      </c>
      <c r="D223" s="6">
        <f>SUM(B223+C223)</f>
        <v>2534</v>
      </c>
      <c r="E223" s="7"/>
      <c r="F223" s="6" t="str">
        <f>A223</f>
        <v>female</v>
      </c>
      <c r="G223" s="6">
        <f>(D223*B225)/D225</f>
        <v>12.055555555555555</v>
      </c>
      <c r="H223" s="10">
        <f>(D223*C225)/D225</f>
        <v>2521.9444444444443</v>
      </c>
      <c r="I223" s="6">
        <f>SUM(G223:H223)</f>
        <v>2534</v>
      </c>
      <c r="J223" s="8"/>
      <c r="K223" s="26"/>
      <c r="L223" s="5" t="s">
        <v>202</v>
      </c>
      <c r="M223" s="24">
        <v>4</v>
      </c>
      <c r="N223" s="24">
        <v>33</v>
      </c>
      <c r="O223" s="6">
        <f>SUM(M223+N223)</f>
        <v>37</v>
      </c>
      <c r="P223" s="7"/>
      <c r="Q223" s="6" t="str">
        <f>L223</f>
        <v>female</v>
      </c>
      <c r="R223" s="7">
        <f>(O223*M225)/O225</f>
        <v>0.2857142857142857</v>
      </c>
      <c r="S223" s="10">
        <f>(O223*N225)/O225</f>
        <v>36.714285714285715</v>
      </c>
      <c r="T223" s="7">
        <f>SUM(R223:S223)</f>
        <v>37</v>
      </c>
      <c r="U223" s="8"/>
    </row>
    <row r="224" spans="1:21" x14ac:dyDescent="0.25">
      <c r="A224" s="5" t="s">
        <v>203</v>
      </c>
      <c r="B224" s="25">
        <v>0</v>
      </c>
      <c r="C224" s="25">
        <v>10498</v>
      </c>
      <c r="D224" s="6">
        <f>SUM(B224+C224)</f>
        <v>10498</v>
      </c>
      <c r="E224" s="7"/>
      <c r="F224" s="6" t="str">
        <f>A224</f>
        <v>not female</v>
      </c>
      <c r="G224" s="6">
        <f>(D224*B225)/D225</f>
        <v>49.944444444444443</v>
      </c>
      <c r="H224" s="6">
        <f>(D224*C225)/D225</f>
        <v>10448.055555555555</v>
      </c>
      <c r="I224" s="6">
        <f>SUM(G224:H224)</f>
        <v>10498</v>
      </c>
      <c r="J224" s="8"/>
      <c r="K224" s="26"/>
      <c r="L224" s="5" t="s">
        <v>203</v>
      </c>
      <c r="M224" s="25">
        <v>0</v>
      </c>
      <c r="N224" s="25">
        <v>481</v>
      </c>
      <c r="O224" s="6">
        <f>SUM(M224+N224)</f>
        <v>481</v>
      </c>
      <c r="P224" s="7"/>
      <c r="Q224" s="6" t="str">
        <f>L224</f>
        <v>not female</v>
      </c>
      <c r="R224" s="6">
        <f>(O224*M225)/O225</f>
        <v>3.7142857142857144</v>
      </c>
      <c r="S224" s="6">
        <f>(O224*N225)/O225</f>
        <v>477.28571428571428</v>
      </c>
      <c r="T224" s="6">
        <f>SUM(R224:S224)</f>
        <v>481</v>
      </c>
      <c r="U224" s="8"/>
    </row>
    <row r="225" spans="1:21" x14ac:dyDescent="0.25">
      <c r="A225" s="5"/>
      <c r="B225" s="6">
        <f>(B223+B224)</f>
        <v>62</v>
      </c>
      <c r="C225" s="6">
        <f>(C223+C224)</f>
        <v>12970</v>
      </c>
      <c r="D225" s="6">
        <f>IF(SUM(D223:D224)&lt;&gt;SUM(B225:C225),"PROBLEM",SUM(D223:D224))</f>
        <v>13032</v>
      </c>
      <c r="E225" s="7"/>
      <c r="F225" s="7"/>
      <c r="G225" s="6">
        <f>SUM(G223:G224)</f>
        <v>62</v>
      </c>
      <c r="H225" s="6">
        <f>SUM(H223:H224)</f>
        <v>12970</v>
      </c>
      <c r="I225" s="6">
        <f>SUM(G225:H225)</f>
        <v>13032</v>
      </c>
      <c r="J225" s="8"/>
      <c r="K225" s="26"/>
      <c r="L225" s="5"/>
      <c r="M225" s="6">
        <f>(M223+M224)</f>
        <v>4</v>
      </c>
      <c r="N225" s="6">
        <f>(N223+N224)</f>
        <v>514</v>
      </c>
      <c r="O225" s="6">
        <f>IF(SUM(O223:O224)&lt;&gt;SUM(M225:N225),"PROBLEM",SUM(O223:O224))</f>
        <v>518</v>
      </c>
      <c r="P225" s="7"/>
      <c r="Q225" s="7"/>
      <c r="R225" s="7">
        <f>SUM(R223:R224)</f>
        <v>4</v>
      </c>
      <c r="S225" s="6">
        <f>SUM(S223:S224)</f>
        <v>514</v>
      </c>
      <c r="T225" s="7">
        <f>SUM(R225:S225)</f>
        <v>518</v>
      </c>
      <c r="U225" s="8"/>
    </row>
    <row r="226" spans="1:21" x14ac:dyDescent="0.25">
      <c r="A226" s="5"/>
      <c r="B226" s="6"/>
      <c r="C226" s="6"/>
      <c r="D226" s="6"/>
      <c r="E226" s="7"/>
      <c r="F226" s="7"/>
      <c r="G226" s="7"/>
      <c r="H226" s="7"/>
      <c r="I226" s="7"/>
      <c r="J226" s="8"/>
      <c r="K226" s="26"/>
      <c r="L226" s="5"/>
      <c r="M226" s="6"/>
      <c r="N226" s="6"/>
      <c r="O226" s="6"/>
      <c r="P226" s="7"/>
      <c r="Q226" s="7"/>
      <c r="R226" s="7"/>
      <c r="S226" s="7"/>
      <c r="T226" s="7"/>
      <c r="U226" s="8"/>
    </row>
    <row r="227" spans="1:21" x14ac:dyDescent="0.25">
      <c r="A227" s="5"/>
      <c r="B227" s="6"/>
      <c r="C227" s="6"/>
      <c r="D227" s="6"/>
      <c r="E227" s="7"/>
      <c r="F227" s="7"/>
      <c r="G227" s="7"/>
      <c r="H227" s="7"/>
      <c r="I227" s="7"/>
      <c r="J227" s="8"/>
      <c r="K227" s="26"/>
      <c r="L227" s="5"/>
      <c r="M227" s="6"/>
      <c r="N227" s="6"/>
      <c r="O227" s="6"/>
      <c r="P227" s="7"/>
      <c r="Q227" s="7"/>
      <c r="R227" s="7"/>
      <c r="S227" s="7"/>
      <c r="T227" s="7"/>
      <c r="U227" s="8"/>
    </row>
    <row r="228" spans="1:21" x14ac:dyDescent="0.25">
      <c r="A228" s="5" t="s">
        <v>2</v>
      </c>
      <c r="B228" s="6" t="s">
        <v>3</v>
      </c>
      <c r="C228" s="6" t="s">
        <v>4</v>
      </c>
      <c r="D228" s="6" t="s">
        <v>5</v>
      </c>
      <c r="E228" s="6" t="s">
        <v>6</v>
      </c>
      <c r="F228" s="7"/>
      <c r="G228" s="7"/>
      <c r="H228" s="7"/>
      <c r="I228" s="7"/>
      <c r="J228" s="8"/>
      <c r="K228" s="26"/>
      <c r="L228" s="5" t="s">
        <v>2</v>
      </c>
      <c r="M228" s="6" t="s">
        <v>3</v>
      </c>
      <c r="N228" s="6" t="s">
        <v>4</v>
      </c>
      <c r="O228" s="6" t="s">
        <v>5</v>
      </c>
      <c r="P228" s="6" t="s">
        <v>6</v>
      </c>
      <c r="Q228" s="7"/>
      <c r="R228" s="7"/>
      <c r="S228" s="7"/>
      <c r="T228" s="7"/>
      <c r="U228" s="8"/>
    </row>
    <row r="229" spans="1:21" x14ac:dyDescent="0.25">
      <c r="A229" s="5">
        <f>B223</f>
        <v>62</v>
      </c>
      <c r="B229" s="6">
        <f>G223</f>
        <v>12.055555555555555</v>
      </c>
      <c r="C229" s="6">
        <f>A229-B229</f>
        <v>49.944444444444443</v>
      </c>
      <c r="D229" s="6">
        <f>C229*C229</f>
        <v>2494.4475308641972</v>
      </c>
      <c r="E229" s="22">
        <f>D229/B229</f>
        <v>206.9126984126984</v>
      </c>
      <c r="F229" s="7"/>
      <c r="G229" s="7"/>
      <c r="H229" s="7"/>
      <c r="I229" s="7"/>
      <c r="J229" s="8"/>
      <c r="K229" s="26"/>
      <c r="L229" s="5">
        <f>M223</f>
        <v>4</v>
      </c>
      <c r="M229" s="6">
        <f>R223</f>
        <v>0.2857142857142857</v>
      </c>
      <c r="N229" s="6">
        <f>L229-M229</f>
        <v>3.7142857142857144</v>
      </c>
      <c r="O229" s="6">
        <f>N229*N229</f>
        <v>13.795918367346939</v>
      </c>
      <c r="P229" s="7">
        <f>O229/M229</f>
        <v>48.285714285714292</v>
      </c>
      <c r="Q229" s="7"/>
      <c r="R229" s="7"/>
      <c r="S229" s="7"/>
      <c r="T229" s="7"/>
      <c r="U229" s="8"/>
    </row>
    <row r="230" spans="1:21" x14ac:dyDescent="0.25">
      <c r="A230" s="5">
        <f>B224</f>
        <v>0</v>
      </c>
      <c r="B230" s="6">
        <f>G224</f>
        <v>49.944444444444443</v>
      </c>
      <c r="C230" s="6">
        <f t="shared" ref="C230:C232" si="84">A230-B230</f>
        <v>-49.944444444444443</v>
      </c>
      <c r="D230" s="6">
        <f t="shared" ref="D230:D232" si="85">C230*C230</f>
        <v>2494.4475308641972</v>
      </c>
      <c r="E230" s="22">
        <f t="shared" ref="E230:E232" si="86">D230/B230</f>
        <v>49.944444444444443</v>
      </c>
      <c r="F230" s="7"/>
      <c r="G230" s="7"/>
      <c r="H230" s="7"/>
      <c r="I230" s="7"/>
      <c r="J230" s="8"/>
      <c r="K230" s="26"/>
      <c r="L230" s="5">
        <f>M224</f>
        <v>0</v>
      </c>
      <c r="M230" s="6">
        <f>R224</f>
        <v>3.7142857142857144</v>
      </c>
      <c r="N230" s="6">
        <f t="shared" ref="N230:N232" si="87">L230-M230</f>
        <v>-3.7142857142857144</v>
      </c>
      <c r="O230" s="6">
        <f t="shared" ref="O230:O232" si="88">N230*N230</f>
        <v>13.795918367346939</v>
      </c>
      <c r="P230" s="7">
        <f t="shared" ref="P230:P232" si="89">O230/M230</f>
        <v>3.7142857142857144</v>
      </c>
      <c r="Q230" s="7"/>
      <c r="R230" s="7"/>
      <c r="S230" s="7"/>
      <c r="T230" s="7"/>
      <c r="U230" s="8"/>
    </row>
    <row r="231" spans="1:21" x14ac:dyDescent="0.25">
      <c r="A231" s="5">
        <f>C223</f>
        <v>2472</v>
      </c>
      <c r="B231" s="6">
        <f>H223</f>
        <v>2521.9444444444443</v>
      </c>
      <c r="C231" s="6">
        <f t="shared" si="84"/>
        <v>-49.944444444444343</v>
      </c>
      <c r="D231" s="6">
        <f t="shared" si="85"/>
        <v>2494.4475308641872</v>
      </c>
      <c r="E231" s="22">
        <f t="shared" si="86"/>
        <v>0.98909693921258668</v>
      </c>
      <c r="F231" s="7"/>
      <c r="G231" s="7"/>
      <c r="H231" s="7"/>
      <c r="I231" s="7"/>
      <c r="J231" s="8"/>
      <c r="K231" s="26"/>
      <c r="L231" s="5">
        <f>N223</f>
        <v>33</v>
      </c>
      <c r="M231" s="6">
        <f>S223</f>
        <v>36.714285714285715</v>
      </c>
      <c r="N231" s="6">
        <f t="shared" si="87"/>
        <v>-3.7142857142857153</v>
      </c>
      <c r="O231" s="6">
        <f t="shared" si="88"/>
        <v>13.795918367346946</v>
      </c>
      <c r="P231" s="7">
        <f t="shared" si="89"/>
        <v>0.37576431350750433</v>
      </c>
      <c r="Q231" s="7"/>
      <c r="R231" s="7"/>
      <c r="S231" s="7"/>
      <c r="T231" s="7"/>
      <c r="U231" s="8"/>
    </row>
    <row r="232" spans="1:21" x14ac:dyDescent="0.25">
      <c r="A232" s="5">
        <f>C224</f>
        <v>10498</v>
      </c>
      <c r="B232" s="6">
        <f>H224</f>
        <v>10448.055555555555</v>
      </c>
      <c r="C232" s="6">
        <f t="shared" si="84"/>
        <v>49.944444444445253</v>
      </c>
      <c r="D232" s="6">
        <f t="shared" si="85"/>
        <v>2494.4475308642782</v>
      </c>
      <c r="E232" s="22">
        <f t="shared" si="86"/>
        <v>0.23874753705132273</v>
      </c>
      <c r="F232" s="7"/>
      <c r="G232" s="7" t="s">
        <v>7</v>
      </c>
      <c r="H232" s="7"/>
      <c r="I232" s="7"/>
      <c r="J232" s="8"/>
      <c r="K232" s="26"/>
      <c r="L232" s="5">
        <f>N224</f>
        <v>481</v>
      </c>
      <c r="M232" s="6">
        <f>S224</f>
        <v>477.28571428571428</v>
      </c>
      <c r="N232" s="6">
        <f t="shared" si="87"/>
        <v>3.7142857142857224</v>
      </c>
      <c r="O232" s="6">
        <f t="shared" si="88"/>
        <v>13.795918367346999</v>
      </c>
      <c r="P232" s="7">
        <f t="shared" si="89"/>
        <v>2.8904947192885062E-2</v>
      </c>
      <c r="Q232" s="7"/>
      <c r="R232" s="7" t="s">
        <v>7</v>
      </c>
      <c r="S232" s="7"/>
      <c r="T232" s="7"/>
      <c r="U232" s="8"/>
    </row>
    <row r="233" spans="1:21" x14ac:dyDescent="0.25">
      <c r="A233" s="5"/>
      <c r="B233" s="6"/>
      <c r="C233" s="6"/>
      <c r="D233" s="6"/>
      <c r="E233" s="7"/>
      <c r="F233" s="7"/>
      <c r="G233" s="12">
        <v>0.1</v>
      </c>
      <c r="H233" s="12">
        <v>0.05</v>
      </c>
      <c r="I233" s="12">
        <v>0.01</v>
      </c>
      <c r="J233" s="13">
        <v>1E-3</v>
      </c>
      <c r="K233" s="26"/>
      <c r="L233" s="5"/>
      <c r="M233" s="6"/>
      <c r="N233" s="6"/>
      <c r="O233" s="6"/>
      <c r="P233" s="7"/>
      <c r="Q233" s="7"/>
      <c r="R233" s="12">
        <v>0.1</v>
      </c>
      <c r="S233" s="12">
        <v>0.05</v>
      </c>
      <c r="T233" s="12">
        <v>0.01</v>
      </c>
      <c r="U233" s="13">
        <v>1E-3</v>
      </c>
    </row>
    <row r="234" spans="1:21" x14ac:dyDescent="0.25">
      <c r="A234" s="5"/>
      <c r="B234" s="6"/>
      <c r="C234" s="6"/>
      <c r="D234" s="6" t="s">
        <v>8</v>
      </c>
      <c r="E234" s="22">
        <f>SUM(E229:E232)</f>
        <v>258.08498733340673</v>
      </c>
      <c r="F234" s="7"/>
      <c r="G234" s="7">
        <v>2.71</v>
      </c>
      <c r="H234" s="7">
        <v>3.84</v>
      </c>
      <c r="I234" s="7">
        <v>6.63</v>
      </c>
      <c r="J234" s="8">
        <v>10.8</v>
      </c>
      <c r="K234" s="26"/>
      <c r="L234" s="5"/>
      <c r="M234" s="6"/>
      <c r="N234" s="6"/>
      <c r="O234" s="6" t="s">
        <v>8</v>
      </c>
      <c r="P234" s="7">
        <f>SUM(P229:P232)</f>
        <v>52.404669260700395</v>
      </c>
      <c r="Q234" s="7"/>
      <c r="R234" s="7">
        <v>2.71</v>
      </c>
      <c r="S234" s="7">
        <v>3.84</v>
      </c>
      <c r="T234" s="7">
        <v>6.63</v>
      </c>
      <c r="U234" s="8">
        <v>10.8</v>
      </c>
    </row>
    <row r="235" spans="1:21" x14ac:dyDescent="0.25">
      <c r="A235" s="5"/>
      <c r="B235" s="6"/>
      <c r="C235" s="6"/>
      <c r="D235" s="6"/>
      <c r="E235" s="7"/>
      <c r="F235" s="7"/>
      <c r="G235" s="7"/>
      <c r="H235" s="7"/>
      <c r="I235" s="7"/>
      <c r="J235" s="8"/>
      <c r="K235" s="26"/>
      <c r="L235" s="5"/>
      <c r="M235" s="6"/>
      <c r="N235" s="6"/>
      <c r="O235" s="6"/>
      <c r="P235" s="7"/>
      <c r="Q235" s="7"/>
      <c r="R235" s="7"/>
      <c r="S235" s="7"/>
      <c r="T235" s="7"/>
      <c r="U235" s="8"/>
    </row>
    <row r="236" spans="1:21" ht="15.75" thickBot="1" x14ac:dyDescent="0.3">
      <c r="A236" s="14"/>
      <c r="B236" s="15" t="str">
        <f>IF(E234&gt;=G234,IF(E234&gt;H234,IF(E234&gt;I234,IF(E234&gt;J234,"ACCEPT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236" s="15"/>
      <c r="D236" s="15"/>
      <c r="E236" s="16"/>
      <c r="F236" s="16"/>
      <c r="G236" s="16"/>
      <c r="H236" s="16"/>
      <c r="I236" s="16"/>
      <c r="J236" s="17"/>
      <c r="K236" s="26"/>
      <c r="L236" s="14"/>
      <c r="M236" s="15" t="str">
        <f>IF(P234&gt;=R234,IF(P234&gt;S234,IF(P234&gt;T234,IF(P234&gt;U234,"ACCEPT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N236" s="15"/>
      <c r="O236" s="15"/>
      <c r="P236" s="16"/>
      <c r="Q236" s="16"/>
      <c r="R236" s="16"/>
      <c r="S236" s="16"/>
      <c r="T236" s="16"/>
      <c r="U236" s="17"/>
    </row>
    <row r="237" spans="1:21" ht="15.75" thickBot="1" x14ac:dyDescent="0.3"/>
    <row r="238" spans="1:21" x14ac:dyDescent="0.25">
      <c r="A238" s="1" t="s">
        <v>206</v>
      </c>
      <c r="B238" s="2"/>
      <c r="C238" s="2"/>
      <c r="D238" s="2"/>
      <c r="E238" s="3"/>
      <c r="F238" s="3"/>
      <c r="G238" s="3"/>
      <c r="H238" s="3"/>
      <c r="I238" s="3"/>
      <c r="J238" s="4"/>
      <c r="K238" s="26"/>
      <c r="L238" s="1" t="s">
        <v>207</v>
      </c>
      <c r="M238" s="2"/>
      <c r="N238" s="2"/>
      <c r="O238" s="2"/>
      <c r="P238" s="3"/>
      <c r="Q238" s="3"/>
      <c r="R238" s="3"/>
      <c r="S238" s="3"/>
      <c r="T238" s="3"/>
      <c r="U238" s="4"/>
    </row>
    <row r="239" spans="1:21" x14ac:dyDescent="0.25">
      <c r="A239" s="31"/>
      <c r="B239" s="6"/>
      <c r="C239" s="6"/>
      <c r="D239" s="6"/>
      <c r="E239" s="7"/>
      <c r="F239" s="7"/>
      <c r="G239" s="7"/>
      <c r="H239" s="7"/>
      <c r="I239" s="7"/>
      <c r="J239" s="8"/>
      <c r="K239" s="26"/>
      <c r="L239" s="5"/>
      <c r="M239" s="6"/>
      <c r="N239" s="6"/>
      <c r="O239" s="6"/>
      <c r="P239" s="7"/>
      <c r="Q239" s="7"/>
      <c r="R239" s="7"/>
      <c r="S239" s="7"/>
      <c r="T239" s="7"/>
      <c r="U239" s="8"/>
    </row>
    <row r="240" spans="1:21" x14ac:dyDescent="0.25">
      <c r="A240" s="5" t="s">
        <v>0</v>
      </c>
      <c r="B240" s="21" t="s">
        <v>30</v>
      </c>
      <c r="C240" s="21" t="s">
        <v>29</v>
      </c>
      <c r="D240" s="6"/>
      <c r="E240" s="7"/>
      <c r="F240" s="6" t="s">
        <v>1</v>
      </c>
      <c r="G240" s="21" t="str">
        <f>B240</f>
        <v>Guilty</v>
      </c>
      <c r="H240" s="21" t="str">
        <f>C240</f>
        <v>Not Guilty</v>
      </c>
      <c r="I240" s="7"/>
      <c r="J240" s="8"/>
      <c r="K240" s="26"/>
      <c r="L240" s="5" t="s">
        <v>0</v>
      </c>
      <c r="M240" s="21" t="s">
        <v>30</v>
      </c>
      <c r="N240" s="21" t="s">
        <v>29</v>
      </c>
      <c r="O240" s="6"/>
      <c r="P240" s="7"/>
      <c r="Q240" s="6" t="s">
        <v>1</v>
      </c>
      <c r="R240" s="21" t="str">
        <f>M240</f>
        <v>Guilty</v>
      </c>
      <c r="S240" s="21" t="str">
        <f>N240</f>
        <v>Not Guilty</v>
      </c>
      <c r="T240" s="7"/>
      <c r="U240" s="8"/>
    </row>
    <row r="241" spans="1:21" x14ac:dyDescent="0.25">
      <c r="A241" s="5" t="s">
        <v>208</v>
      </c>
      <c r="B241" s="24">
        <v>3185</v>
      </c>
      <c r="C241" s="24">
        <v>608</v>
      </c>
      <c r="D241" s="6">
        <f>SUM(B241+C241)</f>
        <v>3793</v>
      </c>
      <c r="E241" s="7"/>
      <c r="F241" s="6" t="str">
        <f>A241</f>
        <v>1660-1740</v>
      </c>
      <c r="G241" s="6">
        <f>(D241*B243)/D243</f>
        <v>2793.5571799221634</v>
      </c>
      <c r="H241" s="10">
        <f>(D241*C243)/D243</f>
        <v>999.44282007783659</v>
      </c>
      <c r="I241" s="6">
        <f>SUM(G241:H241)</f>
        <v>3793</v>
      </c>
      <c r="J241" s="8"/>
      <c r="K241" s="26"/>
      <c r="L241" s="5" t="s">
        <v>208</v>
      </c>
      <c r="M241" s="24">
        <v>27.373000000000001</v>
      </c>
      <c r="N241" s="24">
        <v>91.334999999999994</v>
      </c>
      <c r="O241" s="6">
        <f>SUM(M241+N241)</f>
        <v>118.708</v>
      </c>
      <c r="P241" s="7"/>
      <c r="Q241" s="6" t="str">
        <f>L241</f>
        <v>1660-1740</v>
      </c>
      <c r="R241" s="7">
        <f>(O241*M243)/O243</f>
        <v>40.178032554816966</v>
      </c>
      <c r="S241" s="10">
        <f>(O241*N243)/O243</f>
        <v>78.529967445183033</v>
      </c>
      <c r="T241" s="7">
        <f>SUM(R241:S241)</f>
        <v>118.708</v>
      </c>
      <c r="U241" s="8"/>
    </row>
    <row r="242" spans="1:21" x14ac:dyDescent="0.25">
      <c r="A242" s="5" t="s">
        <v>209</v>
      </c>
      <c r="B242" s="25">
        <v>11576</v>
      </c>
      <c r="C242" s="25">
        <v>4673</v>
      </c>
      <c r="D242" s="6">
        <f>SUM(B242+C242)</f>
        <v>16249</v>
      </c>
      <c r="E242" s="7"/>
      <c r="F242" s="6" t="str">
        <f>A242</f>
        <v>1740-1802</v>
      </c>
      <c r="G242" s="6">
        <f>(D242*B243)/D243</f>
        <v>11967.442820077837</v>
      </c>
      <c r="H242" s="6">
        <f>(D242*C243)/D243</f>
        <v>4281.5571799221634</v>
      </c>
      <c r="I242" s="6">
        <f>SUM(G242:H242)</f>
        <v>16249</v>
      </c>
      <c r="J242" s="8"/>
      <c r="K242" s="26"/>
      <c r="L242" s="5" t="s">
        <v>209</v>
      </c>
      <c r="M242" s="25">
        <v>34.695</v>
      </c>
      <c r="N242" s="25">
        <v>29.979999999999997</v>
      </c>
      <c r="O242" s="6">
        <f>SUM(M242+N242)</f>
        <v>64.674999999999997</v>
      </c>
      <c r="P242" s="7"/>
      <c r="Q242" s="6" t="str">
        <f>L242</f>
        <v>1740-1802</v>
      </c>
      <c r="R242" s="6">
        <f>(O242*M243)/O243</f>
        <v>21.889967445183032</v>
      </c>
      <c r="S242" s="6">
        <f>(O242*N243)/O243</f>
        <v>42.785032554816965</v>
      </c>
      <c r="T242" s="6">
        <f>SUM(R242:S242)</f>
        <v>64.674999999999997</v>
      </c>
      <c r="U242" s="8"/>
    </row>
    <row r="243" spans="1:21" x14ac:dyDescent="0.25">
      <c r="A243" s="5"/>
      <c r="B243" s="6">
        <f>(B241+B242)</f>
        <v>14761</v>
      </c>
      <c r="C243" s="6">
        <f>(C241+C242)</f>
        <v>5281</v>
      </c>
      <c r="D243" s="6">
        <f>IF(SUM(D241:D242)&lt;&gt;SUM(B243:C243),"PROBLEM",SUM(D241:D242))</f>
        <v>20042</v>
      </c>
      <c r="E243" s="7"/>
      <c r="F243" s="7"/>
      <c r="G243" s="6">
        <f>SUM(G241:G242)</f>
        <v>14761</v>
      </c>
      <c r="H243" s="6">
        <f>SUM(H241:H242)</f>
        <v>5281</v>
      </c>
      <c r="I243" s="6">
        <f>SUM(G243:H243)</f>
        <v>20042</v>
      </c>
      <c r="J243" s="8"/>
      <c r="K243" s="26"/>
      <c r="L243" s="5"/>
      <c r="M243" s="6">
        <f>(M241+M242)</f>
        <v>62.067999999999998</v>
      </c>
      <c r="N243" s="6">
        <f>(N241+N242)</f>
        <v>121.315</v>
      </c>
      <c r="O243" s="6">
        <f>IF(SUM(O241:O242)&lt;&gt;SUM(M243:N243),"PROBLEM",SUM(O241:O242))</f>
        <v>183.38299999999998</v>
      </c>
      <c r="P243" s="7"/>
      <c r="Q243" s="7"/>
      <c r="R243" s="7">
        <f>SUM(R241:R242)</f>
        <v>62.067999999999998</v>
      </c>
      <c r="S243" s="6">
        <f>SUM(S241:S242)</f>
        <v>121.315</v>
      </c>
      <c r="T243" s="7">
        <f>SUM(R243:S243)</f>
        <v>183.38299999999998</v>
      </c>
      <c r="U243" s="8"/>
    </row>
    <row r="244" spans="1:21" x14ac:dyDescent="0.25">
      <c r="A244" s="5"/>
      <c r="B244" s="6"/>
      <c r="C244" s="6"/>
      <c r="D244" s="6"/>
      <c r="E244" s="7"/>
      <c r="F244" s="7"/>
      <c r="G244" s="7"/>
      <c r="H244" s="7"/>
      <c r="I244" s="7"/>
      <c r="J244" s="8"/>
      <c r="K244" s="26"/>
      <c r="L244" s="5"/>
      <c r="M244" s="6"/>
      <c r="N244" s="6"/>
      <c r="O244" s="6"/>
      <c r="P244" s="7"/>
      <c r="Q244" s="7"/>
      <c r="R244" s="7"/>
      <c r="S244" s="7"/>
      <c r="T244" s="7"/>
      <c r="U244" s="8"/>
    </row>
    <row r="245" spans="1:21" x14ac:dyDescent="0.25">
      <c r="A245" s="5"/>
      <c r="B245" s="6"/>
      <c r="C245" s="6"/>
      <c r="D245" s="6"/>
      <c r="E245" s="7"/>
      <c r="F245" s="7"/>
      <c r="G245" s="7"/>
      <c r="H245" s="7"/>
      <c r="I245" s="7"/>
      <c r="J245" s="8"/>
      <c r="K245" s="26"/>
      <c r="L245" s="5"/>
      <c r="M245" s="6"/>
      <c r="N245" s="6"/>
      <c r="O245" s="6"/>
      <c r="P245" s="7"/>
      <c r="Q245" s="7"/>
      <c r="R245" s="7"/>
      <c r="S245" s="7"/>
      <c r="T245" s="7"/>
      <c r="U245" s="8"/>
    </row>
    <row r="246" spans="1:21" x14ac:dyDescent="0.25">
      <c r="A246" s="5" t="s">
        <v>2</v>
      </c>
      <c r="B246" s="6" t="s">
        <v>3</v>
      </c>
      <c r="C246" s="6" t="s">
        <v>4</v>
      </c>
      <c r="D246" s="6" t="s">
        <v>5</v>
      </c>
      <c r="E246" s="6" t="s">
        <v>6</v>
      </c>
      <c r="F246" s="7"/>
      <c r="G246" s="7"/>
      <c r="H246" s="7"/>
      <c r="I246" s="7"/>
      <c r="J246" s="8"/>
      <c r="K246" s="26"/>
      <c r="L246" s="5" t="s">
        <v>2</v>
      </c>
      <c r="M246" s="6" t="s">
        <v>3</v>
      </c>
      <c r="N246" s="6" t="s">
        <v>4</v>
      </c>
      <c r="O246" s="6" t="s">
        <v>5</v>
      </c>
      <c r="P246" s="6" t="s">
        <v>6</v>
      </c>
      <c r="Q246" s="7"/>
      <c r="R246" s="7"/>
      <c r="S246" s="7"/>
      <c r="T246" s="7"/>
      <c r="U246" s="8"/>
    </row>
    <row r="247" spans="1:21" x14ac:dyDescent="0.25">
      <c r="A247" s="5">
        <f>B241</f>
        <v>3185</v>
      </c>
      <c r="B247" s="6">
        <f>G241</f>
        <v>2793.5571799221634</v>
      </c>
      <c r="C247" s="6">
        <f>A247-B247</f>
        <v>391.44282007783659</v>
      </c>
      <c r="D247" s="6">
        <f>C247*C247</f>
        <v>153227.48139048956</v>
      </c>
      <c r="E247" s="22">
        <f>D247/B247</f>
        <v>54.850311456577707</v>
      </c>
      <c r="F247" s="7"/>
      <c r="G247" s="7"/>
      <c r="H247" s="7"/>
      <c r="I247" s="7"/>
      <c r="J247" s="8"/>
      <c r="K247" s="26"/>
      <c r="L247" s="5">
        <f>M241</f>
        <v>27.373000000000001</v>
      </c>
      <c r="M247" s="6">
        <f>R241</f>
        <v>40.178032554816966</v>
      </c>
      <c r="N247" s="6">
        <f>L247-M247</f>
        <v>-12.805032554816965</v>
      </c>
      <c r="O247" s="6">
        <f>N247*N247</f>
        <v>163.96885872992229</v>
      </c>
      <c r="P247" s="7">
        <f>O247/M247</f>
        <v>4.0810574411828426</v>
      </c>
      <c r="Q247" s="7"/>
      <c r="R247" s="7"/>
      <c r="S247" s="7"/>
      <c r="T247" s="7"/>
      <c r="U247" s="8"/>
    </row>
    <row r="248" spans="1:21" x14ac:dyDescent="0.25">
      <c r="A248" s="5">
        <f>B242</f>
        <v>11576</v>
      </c>
      <c r="B248" s="6">
        <f>G242</f>
        <v>11967.442820077837</v>
      </c>
      <c r="C248" s="6">
        <f t="shared" ref="C248:C250" si="90">A248-B248</f>
        <v>-391.44282007783659</v>
      </c>
      <c r="D248" s="6">
        <f t="shared" ref="D248:D250" si="91">C248*C248</f>
        <v>153227.48139048956</v>
      </c>
      <c r="E248" s="22">
        <f t="shared" ref="E248:E250" si="92">D248/B248</f>
        <v>12.80369446457008</v>
      </c>
      <c r="F248" s="7"/>
      <c r="G248" s="7"/>
      <c r="H248" s="7"/>
      <c r="I248" s="7"/>
      <c r="J248" s="8"/>
      <c r="K248" s="26"/>
      <c r="L248" s="5">
        <f>M242</f>
        <v>34.695</v>
      </c>
      <c r="M248" s="6">
        <f>R242</f>
        <v>21.889967445183032</v>
      </c>
      <c r="N248" s="6">
        <f t="shared" ref="N248:N250" si="93">L248-M248</f>
        <v>12.805032554816968</v>
      </c>
      <c r="O248" s="6">
        <f t="shared" ref="O248:O250" si="94">N248*N248</f>
        <v>163.96885872992237</v>
      </c>
      <c r="P248" s="7">
        <f t="shared" ref="P248:P250" si="95">O248/M248</f>
        <v>7.4905939965664192</v>
      </c>
      <c r="Q248" s="7"/>
      <c r="R248" s="7"/>
      <c r="S248" s="7"/>
      <c r="T248" s="7"/>
      <c r="U248" s="8"/>
    </row>
    <row r="249" spans="1:21" x14ac:dyDescent="0.25">
      <c r="A249" s="5">
        <f>C241</f>
        <v>608</v>
      </c>
      <c r="B249" s="6">
        <f>H241</f>
        <v>999.44282007783659</v>
      </c>
      <c r="C249" s="6">
        <f t="shared" si="90"/>
        <v>-391.44282007783659</v>
      </c>
      <c r="D249" s="6">
        <f t="shared" si="91"/>
        <v>153227.48139048956</v>
      </c>
      <c r="E249" s="22">
        <f t="shared" si="92"/>
        <v>153.31290426255322</v>
      </c>
      <c r="F249" s="7"/>
      <c r="G249" s="7"/>
      <c r="H249" s="7"/>
      <c r="I249" s="7"/>
      <c r="J249" s="8"/>
      <c r="K249" s="26"/>
      <c r="L249" s="5">
        <f>N241</f>
        <v>91.334999999999994</v>
      </c>
      <c r="M249" s="6">
        <f>S241</f>
        <v>78.529967445183033</v>
      </c>
      <c r="N249" s="6">
        <f t="shared" si="93"/>
        <v>12.805032554816961</v>
      </c>
      <c r="O249" s="6">
        <f t="shared" si="94"/>
        <v>163.96885872992218</v>
      </c>
      <c r="P249" s="7">
        <f t="shared" si="95"/>
        <v>2.0879781829067841</v>
      </c>
      <c r="Q249" s="7"/>
      <c r="R249" s="7"/>
      <c r="S249" s="7"/>
      <c r="T249" s="7"/>
      <c r="U249" s="8"/>
    </row>
    <row r="250" spans="1:21" x14ac:dyDescent="0.25">
      <c r="A250" s="5">
        <f>C242</f>
        <v>4673</v>
      </c>
      <c r="B250" s="6">
        <f>H242</f>
        <v>4281.5571799221634</v>
      </c>
      <c r="C250" s="6">
        <f t="shared" si="90"/>
        <v>391.44282007783659</v>
      </c>
      <c r="D250" s="6">
        <f t="shared" si="91"/>
        <v>153227.48139048956</v>
      </c>
      <c r="E250" s="22">
        <f t="shared" si="92"/>
        <v>35.787792840658774</v>
      </c>
      <c r="F250" s="7"/>
      <c r="G250" s="7" t="s">
        <v>7</v>
      </c>
      <c r="H250" s="7"/>
      <c r="I250" s="7"/>
      <c r="J250" s="8"/>
      <c r="K250" s="26"/>
      <c r="L250" s="5">
        <f>N242</f>
        <v>29.979999999999997</v>
      </c>
      <c r="M250" s="6">
        <f>S242</f>
        <v>42.785032554816965</v>
      </c>
      <c r="N250" s="6">
        <f t="shared" si="93"/>
        <v>-12.805032554816968</v>
      </c>
      <c r="O250" s="6">
        <f t="shared" si="94"/>
        <v>163.96885872992237</v>
      </c>
      <c r="P250" s="7">
        <f t="shared" si="95"/>
        <v>3.8323883128952274</v>
      </c>
      <c r="Q250" s="7"/>
      <c r="R250" s="7" t="s">
        <v>7</v>
      </c>
      <c r="S250" s="7"/>
      <c r="T250" s="7"/>
      <c r="U250" s="8"/>
    </row>
    <row r="251" spans="1:21" x14ac:dyDescent="0.25">
      <c r="A251" s="5"/>
      <c r="B251" s="6"/>
      <c r="C251" s="6"/>
      <c r="D251" s="6"/>
      <c r="E251" s="7"/>
      <c r="F251" s="7"/>
      <c r="G251" s="12">
        <v>0.1</v>
      </c>
      <c r="H251" s="12">
        <v>0.05</v>
      </c>
      <c r="I251" s="12">
        <v>0.01</v>
      </c>
      <c r="J251" s="13">
        <v>1E-3</v>
      </c>
      <c r="K251" s="26"/>
      <c r="L251" s="5"/>
      <c r="M251" s="6"/>
      <c r="N251" s="6"/>
      <c r="O251" s="6"/>
      <c r="P251" s="7"/>
      <c r="Q251" s="7"/>
      <c r="R251" s="12">
        <v>0.1</v>
      </c>
      <c r="S251" s="12">
        <v>0.05</v>
      </c>
      <c r="T251" s="12">
        <v>0.01</v>
      </c>
      <c r="U251" s="13">
        <v>1E-3</v>
      </c>
    </row>
    <row r="252" spans="1:21" x14ac:dyDescent="0.25">
      <c r="A252" s="5"/>
      <c r="B252" s="6"/>
      <c r="C252" s="6"/>
      <c r="D252" s="6" t="s">
        <v>8</v>
      </c>
      <c r="E252" s="22">
        <f>SUM(E247:E250)</f>
        <v>256.7547030243598</v>
      </c>
      <c r="F252" s="7"/>
      <c r="G252" s="7">
        <v>2.71</v>
      </c>
      <c r="H252" s="7">
        <v>3.84</v>
      </c>
      <c r="I252" s="7">
        <v>6.63</v>
      </c>
      <c r="J252" s="8">
        <v>10.8</v>
      </c>
      <c r="K252" s="26"/>
      <c r="L252" s="5"/>
      <c r="M252" s="6"/>
      <c r="N252" s="6"/>
      <c r="O252" s="6" t="s">
        <v>8</v>
      </c>
      <c r="P252" s="7">
        <f>SUM(P247:P250)</f>
        <v>17.492017933551274</v>
      </c>
      <c r="Q252" s="7"/>
      <c r="R252" s="7">
        <v>2.71</v>
      </c>
      <c r="S252" s="7">
        <v>3.84</v>
      </c>
      <c r="T252" s="7">
        <v>6.63</v>
      </c>
      <c r="U252" s="8">
        <v>10.8</v>
      </c>
    </row>
    <row r="253" spans="1:21" x14ac:dyDescent="0.25">
      <c r="A253" s="5"/>
      <c r="B253" s="6"/>
      <c r="C253" s="6"/>
      <c r="D253" s="6"/>
      <c r="E253" s="7"/>
      <c r="F253" s="7"/>
      <c r="G253" s="7"/>
      <c r="H253" s="7"/>
      <c r="I253" s="7"/>
      <c r="J253" s="8"/>
      <c r="K253" s="26"/>
      <c r="L253" s="5"/>
      <c r="M253" s="6"/>
      <c r="N253" s="6"/>
      <c r="O253" s="6"/>
      <c r="P253" s="7"/>
      <c r="Q253" s="7"/>
      <c r="R253" s="7"/>
      <c r="S253" s="7"/>
      <c r="T253" s="7"/>
      <c r="U253" s="8"/>
    </row>
    <row r="254" spans="1:21" ht="15.75" thickBot="1" x14ac:dyDescent="0.3">
      <c r="A254" s="14"/>
      <c r="B254" s="15" t="str">
        <f>IF(E252&gt;=G252,IF(E252&gt;H252,IF(E252&gt;I252,IF(E252&gt;J252,"ACCEPT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254" s="15"/>
      <c r="D254" s="15"/>
      <c r="E254" s="16"/>
      <c r="F254" s="16"/>
      <c r="G254" s="16"/>
      <c r="H254" s="16"/>
      <c r="I254" s="16"/>
      <c r="J254" s="17"/>
      <c r="K254" s="26"/>
      <c r="L254" s="14"/>
      <c r="M254" s="15" t="str">
        <f>IF(P252&gt;=R252,IF(P252&gt;S252,IF(P252&gt;T252,IF(P252&gt;U252,"ACCEPT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N254" s="15"/>
      <c r="O254" s="15"/>
      <c r="P254" s="16"/>
      <c r="Q254" s="16"/>
      <c r="R254" s="16"/>
      <c r="S254" s="16"/>
      <c r="T254" s="16"/>
      <c r="U254" s="17"/>
    </row>
  </sheetData>
  <mergeCells count="2">
    <mergeCell ref="X83:Y83"/>
    <mergeCell ref="AB83:AC8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65"/>
  <sheetViews>
    <sheetView topLeftCell="C43" workbookViewId="0">
      <selection activeCell="B2" sqref="B2"/>
    </sheetView>
  </sheetViews>
  <sheetFormatPr defaultRowHeight="15" x14ac:dyDescent="0.25"/>
  <cols>
    <col min="1" max="1" width="11.42578125" customWidth="1"/>
    <col min="2" max="2" width="9.5703125" bestFit="1" customWidth="1"/>
    <col min="3" max="3" width="8.5703125" customWidth="1"/>
    <col min="4" max="4" width="13.7109375" bestFit="1" customWidth="1"/>
    <col min="5" max="5" width="21.5703125" customWidth="1"/>
    <col min="6" max="6" width="9.7109375" bestFit="1" customWidth="1"/>
    <col min="7" max="7" width="16.5703125" bestFit="1" customWidth="1"/>
    <col min="8" max="8" width="15.42578125" bestFit="1" customWidth="1"/>
    <col min="11" max="11" width="15.28515625" bestFit="1" customWidth="1"/>
    <col min="12" max="12" width="11.7109375" customWidth="1"/>
    <col min="13" max="13" width="16.7109375" customWidth="1"/>
    <col min="14" max="14" width="15.42578125" bestFit="1" customWidth="1"/>
    <col min="17" max="17" width="9.7109375" bestFit="1" customWidth="1"/>
    <col min="18" max="18" width="16.5703125" bestFit="1" customWidth="1"/>
    <col min="19" max="19" width="15.42578125" bestFit="1" customWidth="1"/>
  </cols>
  <sheetData>
    <row r="1" spans="1:35" x14ac:dyDescent="0.25">
      <c r="B1" s="32" t="s">
        <v>140</v>
      </c>
      <c r="C1" s="32" t="s">
        <v>134</v>
      </c>
      <c r="D1" s="32" t="s">
        <v>135</v>
      </c>
      <c r="E1" s="26" t="s">
        <v>136</v>
      </c>
      <c r="F1" s="32" t="s">
        <v>137</v>
      </c>
      <c r="G1" t="s">
        <v>139</v>
      </c>
      <c r="H1" t="s">
        <v>138</v>
      </c>
      <c r="I1" s="33">
        <v>0</v>
      </c>
      <c r="J1" s="26" t="s">
        <v>150</v>
      </c>
      <c r="K1" s="26" t="s">
        <v>151</v>
      </c>
      <c r="L1" s="26" t="s">
        <v>152</v>
      </c>
      <c r="M1" s="26" t="s">
        <v>153</v>
      </c>
      <c r="N1" s="26" t="s">
        <v>154</v>
      </c>
      <c r="O1" s="26" t="s">
        <v>155</v>
      </c>
      <c r="P1" s="26" t="s">
        <v>156</v>
      </c>
      <c r="Q1" s="26" t="s">
        <v>157</v>
      </c>
      <c r="R1" s="33">
        <v>1</v>
      </c>
    </row>
    <row r="2" spans="1:35" x14ac:dyDescent="0.25">
      <c r="B2" t="s">
        <v>142</v>
      </c>
      <c r="C2" s="32" t="s">
        <v>134</v>
      </c>
      <c r="D2" s="32" t="s">
        <v>135</v>
      </c>
      <c r="E2" s="32" t="s">
        <v>143</v>
      </c>
      <c r="F2" s="32" t="s">
        <v>137</v>
      </c>
      <c r="G2" t="s">
        <v>144</v>
      </c>
      <c r="H2" s="26" t="s">
        <v>138</v>
      </c>
      <c r="I2" t="s">
        <v>158</v>
      </c>
      <c r="J2" t="s">
        <v>159</v>
      </c>
      <c r="K2" t="s">
        <v>160</v>
      </c>
      <c r="L2" t="s">
        <v>161</v>
      </c>
      <c r="M2" t="s">
        <v>162</v>
      </c>
      <c r="N2" t="s">
        <v>163</v>
      </c>
      <c r="O2" t="s">
        <v>164</v>
      </c>
      <c r="P2" t="s">
        <v>165</v>
      </c>
      <c r="Q2" t="s">
        <v>166</v>
      </c>
      <c r="R2" t="s">
        <v>167</v>
      </c>
    </row>
    <row r="3" spans="1:35" s="26" customFormat="1" x14ac:dyDescent="0.25">
      <c r="B3" s="26" t="s">
        <v>147</v>
      </c>
      <c r="C3" s="32" t="s">
        <v>134</v>
      </c>
      <c r="D3" s="32" t="s">
        <v>135</v>
      </c>
      <c r="E3" s="32" t="s">
        <v>143</v>
      </c>
      <c r="F3" s="32" t="s">
        <v>137</v>
      </c>
      <c r="G3" s="26" t="s">
        <v>148</v>
      </c>
      <c r="H3" s="26" t="s">
        <v>138</v>
      </c>
    </row>
    <row r="4" spans="1:35" s="26" customFormat="1" x14ac:dyDescent="0.25">
      <c r="C4" s="32"/>
      <c r="D4" s="32" t="s">
        <v>135</v>
      </c>
      <c r="E4" s="26" t="s">
        <v>136</v>
      </c>
      <c r="F4" s="32" t="s">
        <v>137</v>
      </c>
      <c r="G4" s="26" t="s">
        <v>149</v>
      </c>
      <c r="H4" s="26" t="s">
        <v>138</v>
      </c>
    </row>
    <row r="5" spans="1:35" s="26" customFormat="1" x14ac:dyDescent="0.25">
      <c r="H5" s="32"/>
      <c r="I5" s="32"/>
      <c r="J5" s="32"/>
      <c r="K5" s="32"/>
    </row>
    <row r="6" spans="1:35" s="37" customFormat="1" ht="75" customHeight="1" x14ac:dyDescent="0.25">
      <c r="G6" s="64" t="s">
        <v>118</v>
      </c>
      <c r="H6" s="64"/>
      <c r="I6" s="64"/>
      <c r="J6" s="64"/>
      <c r="K6" s="64"/>
      <c r="M6" s="64" t="s">
        <v>119</v>
      </c>
      <c r="N6" s="64"/>
      <c r="O6" s="64"/>
      <c r="P6" s="64"/>
      <c r="Q6" s="64"/>
      <c r="S6" s="64" t="s">
        <v>179</v>
      </c>
      <c r="T6" s="64"/>
      <c r="U6" s="64"/>
      <c r="V6" s="64"/>
      <c r="W6" s="64"/>
      <c r="Y6" s="64" t="s">
        <v>120</v>
      </c>
      <c r="Z6" s="64"/>
      <c r="AA6" s="64"/>
      <c r="AB6" s="64"/>
      <c r="AC6" s="64"/>
      <c r="AE6" s="64" t="s">
        <v>121</v>
      </c>
      <c r="AF6" s="64"/>
      <c r="AG6" s="64"/>
      <c r="AH6" s="64"/>
      <c r="AI6" s="64"/>
    </row>
    <row r="7" spans="1:35" s="38" customFormat="1" ht="30" customHeight="1" x14ac:dyDescent="0.25">
      <c r="A7" s="64" t="s">
        <v>38</v>
      </c>
      <c r="B7" s="64"/>
      <c r="C7" s="64"/>
      <c r="D7" s="64"/>
      <c r="E7" s="64"/>
      <c r="F7" s="39"/>
      <c r="G7" s="64" t="s">
        <v>40</v>
      </c>
      <c r="H7" s="64"/>
      <c r="I7" s="64"/>
      <c r="J7" s="64"/>
      <c r="K7" s="64"/>
      <c r="M7" s="64" t="s">
        <v>40</v>
      </c>
      <c r="N7" s="64"/>
      <c r="O7" s="64"/>
      <c r="P7" s="64"/>
      <c r="Q7" s="64"/>
      <c r="S7" s="64" t="s">
        <v>40</v>
      </c>
      <c r="T7" s="64"/>
      <c r="U7" s="64"/>
      <c r="V7" s="64"/>
      <c r="W7" s="64"/>
      <c r="Y7" s="64" t="s">
        <v>40</v>
      </c>
      <c r="Z7" s="64"/>
      <c r="AA7" s="64"/>
      <c r="AB7" s="64"/>
      <c r="AC7" s="64"/>
      <c r="AE7" s="64" t="s">
        <v>40</v>
      </c>
      <c r="AF7" s="64"/>
      <c r="AG7" s="64"/>
      <c r="AH7" s="64"/>
      <c r="AI7" s="64"/>
    </row>
    <row r="8" spans="1:35" s="26" customFormat="1" x14ac:dyDescent="0.25">
      <c r="A8" s="35" t="s">
        <v>175</v>
      </c>
      <c r="B8" s="36">
        <v>576.65418642572456</v>
      </c>
      <c r="C8" s="34" t="s">
        <v>176</v>
      </c>
      <c r="D8" s="36">
        <v>2.4584311246501244E-2</v>
      </c>
      <c r="E8" s="26" t="s">
        <v>159</v>
      </c>
      <c r="F8" s="32"/>
      <c r="G8" s="35" t="s">
        <v>136</v>
      </c>
      <c r="H8" s="36">
        <v>3.481753407425835E-3</v>
      </c>
      <c r="I8" s="34" t="s">
        <v>141</v>
      </c>
      <c r="J8" s="36">
        <v>5.5028522525845519E-4</v>
      </c>
      <c r="K8" s="26" t="str">
        <f>I2</f>
        <v>No Relationship</v>
      </c>
      <c r="M8" s="35" t="s">
        <v>136</v>
      </c>
      <c r="N8" s="36">
        <v>7.6958201154428349E-2</v>
      </c>
      <c r="O8" s="34" t="s">
        <v>141</v>
      </c>
      <c r="P8" s="36">
        <v>2.5871183821500484E-3</v>
      </c>
      <c r="Q8" s="26" t="str">
        <f>I2</f>
        <v>No Relationship</v>
      </c>
      <c r="S8" s="35" t="s">
        <v>136</v>
      </c>
      <c r="T8" s="36">
        <v>0.46389805172004117</v>
      </c>
      <c r="U8" s="34" t="s">
        <v>141</v>
      </c>
      <c r="V8" s="36">
        <v>6.3518483696409049E-3</v>
      </c>
      <c r="W8" s="26" t="s">
        <v>159</v>
      </c>
      <c r="Y8" s="35" t="s">
        <v>136</v>
      </c>
      <c r="Z8" s="36">
        <v>35.263039122471767</v>
      </c>
      <c r="AA8" s="34" t="s">
        <v>141</v>
      </c>
      <c r="AB8" s="36">
        <v>5.5379460084725274E-2</v>
      </c>
      <c r="AC8" s="26" t="s">
        <v>159</v>
      </c>
      <c r="AE8" s="35" t="s">
        <v>136</v>
      </c>
      <c r="AF8" s="36">
        <v>41.028605905359122</v>
      </c>
      <c r="AG8" s="34" t="s">
        <v>141</v>
      </c>
      <c r="AH8" s="36">
        <v>5.9735462161708518E-2</v>
      </c>
      <c r="AI8" s="26" t="s">
        <v>159</v>
      </c>
    </row>
    <row r="9" spans="1:35" s="26" customFormat="1" x14ac:dyDescent="0.25">
      <c r="A9" s="35" t="s">
        <v>174</v>
      </c>
      <c r="B9" s="36">
        <v>954112</v>
      </c>
      <c r="C9" s="34" t="s">
        <v>177</v>
      </c>
      <c r="D9" s="36">
        <v>6.0438835946484751E-4</v>
      </c>
      <c r="F9" s="32"/>
      <c r="G9" s="35" t="s">
        <v>139</v>
      </c>
      <c r="H9" s="36">
        <v>11498</v>
      </c>
      <c r="I9" s="34" t="s">
        <v>146</v>
      </c>
      <c r="J9" s="36">
        <v>3.0281382913774875E-7</v>
      </c>
      <c r="M9" s="35" t="s">
        <v>139</v>
      </c>
      <c r="N9" s="36">
        <v>11498</v>
      </c>
      <c r="O9" s="34" t="s">
        <v>146</v>
      </c>
      <c r="P9" s="36">
        <v>6.6931815232586836E-6</v>
      </c>
      <c r="S9" s="35" t="s">
        <v>139</v>
      </c>
      <c r="T9" s="36">
        <v>11498</v>
      </c>
      <c r="U9" s="34" t="s">
        <v>146</v>
      </c>
      <c r="V9" s="36">
        <v>4.034597771090982E-5</v>
      </c>
      <c r="Y9" s="35" t="s">
        <v>139</v>
      </c>
      <c r="Z9" s="36">
        <v>11498</v>
      </c>
      <c r="AA9" s="34" t="s">
        <v>146</v>
      </c>
      <c r="AB9" s="36">
        <v>3.0668845992756796E-3</v>
      </c>
      <c r="AE9" s="35" t="s">
        <v>139</v>
      </c>
      <c r="AF9" s="36">
        <v>11498</v>
      </c>
      <c r="AG9" s="34" t="s">
        <v>146</v>
      </c>
      <c r="AH9" s="36">
        <v>3.5683254396729099E-3</v>
      </c>
    </row>
    <row r="10" spans="1:35" s="26" customFormat="1" x14ac:dyDescent="0.25">
      <c r="B10" s="36"/>
      <c r="C10" s="35" t="s">
        <v>178</v>
      </c>
      <c r="D10" s="36">
        <v>2.4576885376642314E-2</v>
      </c>
      <c r="F10" s="32"/>
      <c r="H10" s="36"/>
      <c r="I10" s="35" t="s">
        <v>145</v>
      </c>
      <c r="J10" s="36">
        <v>5.5028514194148598E-4</v>
      </c>
      <c r="N10" s="36"/>
      <c r="O10" s="35" t="s">
        <v>145</v>
      </c>
      <c r="P10" s="36">
        <v>2.5871097241670334E-3</v>
      </c>
      <c r="T10" s="36"/>
      <c r="U10" s="35" t="s">
        <v>145</v>
      </c>
      <c r="V10" s="36">
        <v>6.3517202377517236E-3</v>
      </c>
      <c r="Z10" s="36"/>
      <c r="AA10" s="35" t="s">
        <v>145</v>
      </c>
      <c r="AB10" s="36">
        <v>5.5294733712872864E-2</v>
      </c>
      <c r="AF10" s="36"/>
      <c r="AG10" s="35" t="s">
        <v>145</v>
      </c>
      <c r="AH10" s="36">
        <v>5.9629168759716515E-2</v>
      </c>
    </row>
    <row r="11" spans="1:35" s="26" customFormat="1" x14ac:dyDescent="0.25">
      <c r="B11" s="36"/>
      <c r="C11" s="35"/>
      <c r="D11" s="36"/>
      <c r="F11" s="32"/>
      <c r="H11" s="36"/>
      <c r="I11" s="35"/>
      <c r="J11" s="36"/>
    </row>
    <row r="12" spans="1:35" s="38" customFormat="1" ht="30" customHeight="1" x14ac:dyDescent="0.25">
      <c r="A12" s="64" t="s">
        <v>173</v>
      </c>
      <c r="B12" s="64"/>
      <c r="C12" s="64"/>
      <c r="D12" s="64"/>
      <c r="E12" s="64"/>
      <c r="F12" s="39"/>
      <c r="G12" s="64" t="s">
        <v>68</v>
      </c>
      <c r="H12" s="64"/>
      <c r="I12" s="64"/>
      <c r="J12" s="64"/>
      <c r="K12" s="64"/>
    </row>
    <row r="13" spans="1:35" x14ac:dyDescent="0.25">
      <c r="A13" s="35" t="s">
        <v>175</v>
      </c>
      <c r="B13" s="36">
        <v>391.49609119216802</v>
      </c>
      <c r="C13" s="34" t="s">
        <v>176</v>
      </c>
      <c r="D13" s="36">
        <v>2.0117506111218E-2</v>
      </c>
      <c r="E13" s="26" t="s">
        <v>159</v>
      </c>
      <c r="F13" s="26"/>
      <c r="G13" s="35" t="s">
        <v>136</v>
      </c>
      <c r="H13" s="36">
        <v>35.081043968922003</v>
      </c>
      <c r="I13" s="34" t="s">
        <v>141</v>
      </c>
      <c r="J13" s="36">
        <v>8.0414873522702615E-2</v>
      </c>
      <c r="K13" s="26" t="s">
        <v>159</v>
      </c>
    </row>
    <row r="14" spans="1:35" x14ac:dyDescent="0.25">
      <c r="A14" s="35" t="s">
        <v>174</v>
      </c>
      <c r="B14" s="36">
        <v>967340</v>
      </c>
      <c r="C14" s="34" t="s">
        <v>177</v>
      </c>
      <c r="D14" s="36">
        <v>4.047140521348936E-4</v>
      </c>
      <c r="E14" s="26"/>
      <c r="F14" s="26"/>
      <c r="G14" s="35" t="s">
        <v>139</v>
      </c>
      <c r="H14" s="36">
        <v>5425</v>
      </c>
      <c r="I14" s="34" t="s">
        <v>146</v>
      </c>
      <c r="J14" s="36">
        <v>6.4665518836722578E-3</v>
      </c>
      <c r="K14" s="26"/>
    </row>
    <row r="15" spans="1:35" x14ac:dyDescent="0.25">
      <c r="A15" s="26"/>
      <c r="B15" s="36"/>
      <c r="C15" s="35" t="s">
        <v>178</v>
      </c>
      <c r="D15" s="36">
        <v>2.0113436427761349E-2</v>
      </c>
      <c r="E15" s="26"/>
      <c r="F15" s="26"/>
      <c r="G15" s="26"/>
      <c r="H15" s="36"/>
      <c r="I15" s="35" t="s">
        <v>145</v>
      </c>
      <c r="J15" s="36">
        <v>8.0156124284239225E-2</v>
      </c>
      <c r="K15" s="26"/>
    </row>
    <row r="16" spans="1:35" x14ac:dyDescent="0.25">
      <c r="A16" s="26"/>
      <c r="B16" s="36"/>
      <c r="C16" s="35"/>
      <c r="D16" s="36"/>
      <c r="E16" s="26"/>
      <c r="F16" s="26"/>
      <c r="G16" s="26"/>
      <c r="H16" s="36"/>
      <c r="I16" s="35"/>
      <c r="J16" s="36"/>
      <c r="K16" s="26"/>
    </row>
    <row r="17" spans="1:11" s="38" customFormat="1" ht="30" customHeight="1" x14ac:dyDescent="0.25">
      <c r="A17" s="64" t="s">
        <v>74</v>
      </c>
      <c r="B17" s="64"/>
      <c r="C17" s="64"/>
      <c r="D17" s="64"/>
      <c r="E17" s="64"/>
      <c r="G17" s="64" t="s">
        <v>75</v>
      </c>
      <c r="H17" s="64"/>
      <c r="I17" s="64"/>
      <c r="J17" s="64"/>
      <c r="K17" s="64"/>
    </row>
    <row r="18" spans="1:11" x14ac:dyDescent="0.25">
      <c r="A18" s="35" t="s">
        <v>175</v>
      </c>
      <c r="B18" s="36">
        <v>250.13015789781213</v>
      </c>
      <c r="C18" s="34" t="s">
        <v>176</v>
      </c>
      <c r="D18" s="36">
        <v>1.6080274398708093E-2</v>
      </c>
      <c r="E18" s="26" t="s">
        <v>159</v>
      </c>
      <c r="F18" s="26"/>
      <c r="G18" s="35" t="s">
        <v>136</v>
      </c>
      <c r="H18" s="36">
        <v>1.7132655289676475</v>
      </c>
      <c r="I18" s="34" t="s">
        <v>141</v>
      </c>
      <c r="J18" s="36">
        <v>1.777102456515715E-2</v>
      </c>
      <c r="K18" s="26" t="s">
        <v>159</v>
      </c>
    </row>
    <row r="19" spans="1:11" x14ac:dyDescent="0.25">
      <c r="A19" s="35" t="s">
        <v>174</v>
      </c>
      <c r="B19" s="36">
        <v>967340</v>
      </c>
      <c r="C19" s="34" t="s">
        <v>177</v>
      </c>
      <c r="D19" s="36">
        <v>2.585752247377469E-4</v>
      </c>
      <c r="E19" s="26"/>
      <c r="F19" s="26"/>
      <c r="G19" s="35" t="s">
        <v>139</v>
      </c>
      <c r="H19" s="36">
        <v>5425</v>
      </c>
      <c r="I19" s="34" t="s">
        <v>146</v>
      </c>
      <c r="J19" s="36">
        <v>3.158093140954189E-4</v>
      </c>
      <c r="K19" s="26"/>
    </row>
    <row r="20" spans="1:11" x14ac:dyDescent="0.25">
      <c r="A20" s="26"/>
      <c r="B20" s="36"/>
      <c r="C20" s="35" t="s">
        <v>178</v>
      </c>
      <c r="D20" s="36">
        <v>1.6078195821517587E-2</v>
      </c>
      <c r="E20" s="26"/>
      <c r="F20" s="26"/>
      <c r="G20" s="26"/>
      <c r="H20" s="36"/>
      <c r="I20" s="35" t="s">
        <v>145</v>
      </c>
      <c r="J20" s="36">
        <v>1.7768219102093842E-2</v>
      </c>
      <c r="K20" s="26"/>
    </row>
    <row r="21" spans="1:11" x14ac:dyDescent="0.25">
      <c r="A21" s="26"/>
      <c r="B21" s="36"/>
      <c r="C21" s="35"/>
      <c r="D21" s="36"/>
      <c r="E21" s="26"/>
      <c r="F21" s="26"/>
      <c r="G21" s="26"/>
      <c r="H21" s="36"/>
      <c r="I21" s="35"/>
      <c r="J21" s="36"/>
      <c r="K21" s="26"/>
    </row>
    <row r="22" spans="1:11" s="38" customFormat="1" ht="30" customHeight="1" x14ac:dyDescent="0.25">
      <c r="A22" s="64" t="s">
        <v>116</v>
      </c>
      <c r="B22" s="64"/>
      <c r="C22" s="64"/>
      <c r="D22" s="64"/>
      <c r="E22" s="64"/>
      <c r="G22" s="64" t="s">
        <v>117</v>
      </c>
      <c r="H22" s="64"/>
      <c r="I22" s="64"/>
      <c r="J22" s="64"/>
      <c r="K22" s="64"/>
    </row>
    <row r="23" spans="1:11" x14ac:dyDescent="0.25">
      <c r="A23" s="35" t="s">
        <v>175</v>
      </c>
      <c r="B23" s="36">
        <v>33.322482127939345</v>
      </c>
      <c r="C23" s="34" t="s">
        <v>176</v>
      </c>
      <c r="D23" s="36">
        <v>3.3144463170987293E-2</v>
      </c>
      <c r="E23" s="26" t="s">
        <v>159</v>
      </c>
      <c r="F23" s="26"/>
      <c r="G23" s="35" t="s">
        <v>136</v>
      </c>
      <c r="H23" s="36">
        <v>0.57850607106068519</v>
      </c>
      <c r="I23" s="34" t="s">
        <v>141</v>
      </c>
      <c r="J23" s="36">
        <v>4.0713763260088409E-2</v>
      </c>
      <c r="K23" s="26" t="s">
        <v>159</v>
      </c>
    </row>
    <row r="24" spans="1:11" x14ac:dyDescent="0.25">
      <c r="A24" s="35" t="s">
        <v>174</v>
      </c>
      <c r="B24" s="36">
        <v>30333</v>
      </c>
      <c r="C24" s="34" t="s">
        <v>177</v>
      </c>
      <c r="D24" s="36">
        <v>1.098555438892933E-3</v>
      </c>
      <c r="E24" s="26"/>
      <c r="F24" s="26"/>
      <c r="G24" s="35" t="s">
        <v>139</v>
      </c>
      <c r="H24" s="36">
        <v>349</v>
      </c>
      <c r="I24" s="34" t="s">
        <v>146</v>
      </c>
      <c r="J24" s="36">
        <v>1.6576105187985249E-3</v>
      </c>
      <c r="K24" s="26"/>
    </row>
    <row r="25" spans="1:11" x14ac:dyDescent="0.25">
      <c r="A25" s="26"/>
      <c r="B25" s="36"/>
      <c r="C25" s="35" t="s">
        <v>178</v>
      </c>
      <c r="D25" s="36">
        <v>3.3126272641951615E-2</v>
      </c>
      <c r="E25" s="26"/>
      <c r="F25" s="26"/>
      <c r="G25" s="26"/>
      <c r="H25" s="36"/>
      <c r="I25" s="35" t="s">
        <v>145</v>
      </c>
      <c r="J25" s="36">
        <v>4.0680061371639292E-2</v>
      </c>
      <c r="K25" s="26"/>
    </row>
    <row r="26" spans="1:11" x14ac:dyDescent="0.25">
      <c r="A26" s="26"/>
      <c r="B26" s="36"/>
      <c r="C26" s="35"/>
      <c r="D26" s="36"/>
      <c r="E26" s="26"/>
      <c r="F26" s="26"/>
      <c r="G26" s="26"/>
      <c r="H26" s="36"/>
      <c r="I26" s="35"/>
      <c r="J26" s="36"/>
      <c r="K26" s="26"/>
    </row>
    <row r="27" spans="1:11" s="38" customFormat="1" ht="30" customHeight="1" x14ac:dyDescent="0.25">
      <c r="A27" s="64" t="s">
        <v>123</v>
      </c>
      <c r="B27" s="64"/>
      <c r="C27" s="64"/>
      <c r="D27" s="64"/>
      <c r="E27" s="64"/>
      <c r="G27" s="64" t="s">
        <v>124</v>
      </c>
      <c r="H27" s="64"/>
      <c r="I27" s="64"/>
      <c r="J27" s="64"/>
      <c r="K27" s="64"/>
    </row>
    <row r="28" spans="1:11" x14ac:dyDescent="0.25">
      <c r="A28" s="35" t="s">
        <v>175</v>
      </c>
      <c r="B28" s="36">
        <v>22.846744340227737</v>
      </c>
      <c r="C28" s="34" t="s">
        <v>176</v>
      </c>
      <c r="D28" s="36">
        <v>5.4245790378314312E-3</v>
      </c>
      <c r="E28" t="s">
        <v>159</v>
      </c>
      <c r="G28" s="35" t="s">
        <v>136</v>
      </c>
      <c r="H28" s="36">
        <v>3.8167251594338989</v>
      </c>
      <c r="I28" s="34" t="s">
        <v>141</v>
      </c>
      <c r="J28" s="36">
        <v>3.8140411708340836E-2</v>
      </c>
      <c r="K28" s="26" t="s">
        <v>159</v>
      </c>
    </row>
    <row r="29" spans="1:11" x14ac:dyDescent="0.25">
      <c r="A29" s="35" t="s">
        <v>174</v>
      </c>
      <c r="B29" s="36">
        <v>776412</v>
      </c>
      <c r="C29" s="34" t="s">
        <v>177</v>
      </c>
      <c r="D29" s="36">
        <v>2.9426057737680176E-5</v>
      </c>
      <c r="G29" s="35" t="s">
        <v>139</v>
      </c>
      <c r="H29" s="36">
        <v>2623.7359999999999</v>
      </c>
      <c r="I29" s="34" t="s">
        <v>146</v>
      </c>
      <c r="J29" s="36">
        <v>1.4546910052817429E-3</v>
      </c>
      <c r="K29" s="26"/>
    </row>
    <row r="30" spans="1:11" x14ac:dyDescent="0.25">
      <c r="B30" s="36"/>
      <c r="C30" s="35" t="s">
        <v>178</v>
      </c>
      <c r="D30" s="36">
        <v>5.4244992276048171E-3</v>
      </c>
      <c r="G30" s="26"/>
      <c r="H30" s="36"/>
      <c r="I30" s="35" t="s">
        <v>145</v>
      </c>
      <c r="J30" s="36">
        <v>3.8112700680990243E-2</v>
      </c>
      <c r="K30" s="26"/>
    </row>
    <row r="31" spans="1:11" x14ac:dyDescent="0.25">
      <c r="B31" s="36"/>
      <c r="C31" s="35"/>
      <c r="D31" s="36"/>
      <c r="G31" s="26"/>
      <c r="H31" s="36"/>
      <c r="I31" s="35"/>
      <c r="J31" s="36"/>
      <c r="K31" s="26"/>
    </row>
    <row r="32" spans="1:11" s="38" customFormat="1" ht="30" customHeight="1" x14ac:dyDescent="0.25">
      <c r="A32" s="64" t="s">
        <v>168</v>
      </c>
      <c r="B32" s="64"/>
      <c r="C32" s="64"/>
      <c r="D32" s="64"/>
      <c r="E32" s="64"/>
      <c r="G32" s="64" t="s">
        <v>172</v>
      </c>
      <c r="H32" s="64"/>
      <c r="I32" s="64"/>
      <c r="J32" s="64"/>
      <c r="K32" s="64"/>
    </row>
    <row r="33" spans="1:11" x14ac:dyDescent="0.25">
      <c r="A33" s="35" t="s">
        <v>175</v>
      </c>
      <c r="B33" s="36">
        <v>250.13015789781213</v>
      </c>
      <c r="C33" s="34" t="s">
        <v>176</v>
      </c>
      <c r="D33" s="36">
        <v>2.8205164538170565E-2</v>
      </c>
      <c r="E33" s="26" t="s">
        <v>159</v>
      </c>
      <c r="F33" s="26"/>
      <c r="G33" s="35" t="s">
        <v>136</v>
      </c>
      <c r="H33" s="36">
        <v>3.7492297364752059</v>
      </c>
      <c r="I33" s="34" t="s">
        <v>141</v>
      </c>
      <c r="J33" s="36">
        <v>8.5075820561194879E-2</v>
      </c>
      <c r="K33" s="26" t="s">
        <v>159</v>
      </c>
    </row>
    <row r="34" spans="1:11" x14ac:dyDescent="0.25">
      <c r="A34" s="35" t="s">
        <v>174</v>
      </c>
      <c r="B34" s="36">
        <v>314419</v>
      </c>
      <c r="C34" s="34" t="s">
        <v>177</v>
      </c>
      <c r="D34" s="36">
        <v>7.9553130662527436E-4</v>
      </c>
      <c r="E34" s="26"/>
      <c r="F34" s="26"/>
      <c r="G34" s="35" t="s">
        <v>139</v>
      </c>
      <c r="H34" s="36">
        <v>518</v>
      </c>
      <c r="I34" s="34" t="s">
        <v>146</v>
      </c>
      <c r="J34" s="36">
        <v>7.2378952441606295E-3</v>
      </c>
      <c r="K34" s="26"/>
    </row>
    <row r="35" spans="1:11" x14ac:dyDescent="0.25">
      <c r="A35" s="26"/>
      <c r="B35" s="26"/>
      <c r="C35" s="35" t="s">
        <v>178</v>
      </c>
      <c r="D35" s="36">
        <v>2.8193952181863276E-2</v>
      </c>
      <c r="E35" s="26"/>
      <c r="F35" s="26"/>
      <c r="G35" s="26"/>
      <c r="H35" s="26"/>
      <c r="I35" s="35" t="s">
        <v>145</v>
      </c>
      <c r="J35" s="36">
        <v>8.4769596934552757E-2</v>
      </c>
      <c r="K35" s="26"/>
    </row>
    <row r="36" spans="1:11" ht="15.75" thickBot="1" x14ac:dyDescent="0.3"/>
    <row r="37" spans="1:11" ht="30" customHeight="1" x14ac:dyDescent="0.25">
      <c r="A37" s="75" t="str">
        <f>chisquared!A148</f>
        <v>h1: there is an association between male homicide guilty verdicts pre 1740 and post 1740 at the Old Bailey</v>
      </c>
      <c r="B37" s="76"/>
      <c r="C37" s="76"/>
      <c r="D37" s="76"/>
      <c r="E37" s="76"/>
      <c r="F37" s="77"/>
      <c r="G37" s="78" t="str">
        <f>chisquared!L148</f>
        <v>h1: there is an association between male homicide guilty verdicts pre 1740 and post 1740 in Surrey/Sussex</v>
      </c>
      <c r="H37" s="78"/>
      <c r="I37" s="78"/>
      <c r="J37" s="78"/>
      <c r="K37" s="79"/>
    </row>
    <row r="38" spans="1:11" x14ac:dyDescent="0.25">
      <c r="A38" s="80" t="s">
        <v>175</v>
      </c>
      <c r="B38" s="81">
        <f>chisquared!E162</f>
        <v>168.28461168176366</v>
      </c>
      <c r="C38" s="82" t="s">
        <v>176</v>
      </c>
      <c r="D38" s="81">
        <f>SQRT(B38/B39)</f>
        <v>8.3341904383829712E-2</v>
      </c>
      <c r="E38" s="7" t="s">
        <v>159</v>
      </c>
      <c r="F38" s="7"/>
      <c r="G38" s="83" t="s">
        <v>136</v>
      </c>
      <c r="H38" s="84">
        <f>chisquared!P162</f>
        <v>19.896196845047292</v>
      </c>
      <c r="I38" s="85" t="s">
        <v>141</v>
      </c>
      <c r="J38" s="84">
        <f>SQRT(H38/H39)</f>
        <v>0.26897919382224139</v>
      </c>
      <c r="K38" s="51" t="s">
        <v>162</v>
      </c>
    </row>
    <row r="39" spans="1:11" x14ac:dyDescent="0.25">
      <c r="A39" s="80" t="s">
        <v>174</v>
      </c>
      <c r="B39" s="81">
        <f>chisquared!D153</f>
        <v>24228</v>
      </c>
      <c r="C39" s="82" t="s">
        <v>177</v>
      </c>
      <c r="D39" s="81">
        <f>D38*D38</f>
        <v>6.9458730263234139E-3</v>
      </c>
      <c r="E39" s="7"/>
      <c r="F39" s="7"/>
      <c r="G39" s="83" t="s">
        <v>139</v>
      </c>
      <c r="H39" s="84">
        <f>chisquared!O153</f>
        <v>275</v>
      </c>
      <c r="I39" s="85" t="s">
        <v>146</v>
      </c>
      <c r="J39" s="84">
        <f>J38*J38</f>
        <v>7.2349806709262901E-2</v>
      </c>
      <c r="K39" s="51"/>
    </row>
    <row r="40" spans="1:11" ht="15.75" thickBot="1" x14ac:dyDescent="0.3">
      <c r="A40" s="45"/>
      <c r="B40" s="16"/>
      <c r="C40" s="86" t="s">
        <v>178</v>
      </c>
      <c r="D40" s="87">
        <f>SQRT(D39/(1+D39))</f>
        <v>8.3053962382219723E-2</v>
      </c>
      <c r="E40" s="16"/>
      <c r="F40" s="16"/>
      <c r="G40" s="58"/>
      <c r="H40" s="58"/>
      <c r="I40" s="88" t="s">
        <v>145</v>
      </c>
      <c r="J40" s="89">
        <f>SQRT(J39/(1+J39))</f>
        <v>0.25974694520752228</v>
      </c>
      <c r="K40" s="90"/>
    </row>
    <row r="42" spans="1:11" ht="30" customHeight="1" x14ac:dyDescent="0.25">
      <c r="A42" s="64" t="str">
        <f>chisquared!A166</f>
        <v>h1: there is an association between being male and being sentenced to death at the Old Bailey (between 1722-1802)</v>
      </c>
      <c r="B42" s="64"/>
      <c r="C42" s="64"/>
      <c r="D42" s="64"/>
      <c r="E42" s="64"/>
      <c r="F42" s="38"/>
      <c r="G42" s="64" t="str">
        <f>chisquared!L166</f>
        <v>h1: there is an association between being male and being sentenced to death in Surrey/Sussex (between 1722-1802)</v>
      </c>
      <c r="H42" s="64"/>
      <c r="I42" s="64"/>
      <c r="J42" s="64"/>
      <c r="K42" s="64"/>
    </row>
    <row r="43" spans="1:11" x14ac:dyDescent="0.25">
      <c r="A43" s="35" t="s">
        <v>175</v>
      </c>
      <c r="B43" s="36">
        <f>chisquared!E180</f>
        <v>1300.2940235296301</v>
      </c>
      <c r="C43" s="34" t="s">
        <v>176</v>
      </c>
      <c r="D43" s="36">
        <f>SQRT(B43/B44)</f>
        <v>5.248092525837874E-2</v>
      </c>
      <c r="E43" s="26" t="s">
        <v>159</v>
      </c>
      <c r="F43" s="26"/>
      <c r="G43" s="35" t="s">
        <v>136</v>
      </c>
      <c r="H43" s="36">
        <f>chisquared!P180</f>
        <v>0.22657941485266708</v>
      </c>
      <c r="I43" s="34" t="s">
        <v>141</v>
      </c>
      <c r="J43" s="36">
        <f>SQRT(H43/H44)</f>
        <v>1.0880259627292785E-2</v>
      </c>
      <c r="K43" s="26" t="s">
        <v>159</v>
      </c>
    </row>
    <row r="44" spans="1:11" x14ac:dyDescent="0.25">
      <c r="A44" s="35" t="s">
        <v>174</v>
      </c>
      <c r="B44" s="36">
        <f>chisquared!D171</f>
        <v>472105</v>
      </c>
      <c r="C44" s="34" t="s">
        <v>177</v>
      </c>
      <c r="D44" s="36">
        <f>D43*D43</f>
        <v>2.7542475159755358E-3</v>
      </c>
      <c r="E44" s="26"/>
      <c r="F44" s="26"/>
      <c r="G44" s="35" t="s">
        <v>139</v>
      </c>
      <c r="H44" s="36">
        <f>chisquared!O171</f>
        <v>1914</v>
      </c>
      <c r="I44" s="34" t="s">
        <v>146</v>
      </c>
      <c r="J44" s="36">
        <f>J43*J43</f>
        <v>1.1838004955729734E-4</v>
      </c>
      <c r="K44" s="26"/>
    </row>
    <row r="45" spans="1:11" x14ac:dyDescent="0.25">
      <c r="A45" s="26"/>
      <c r="B45" s="26"/>
      <c r="C45" s="35" t="s">
        <v>178</v>
      </c>
      <c r="D45" s="36">
        <f>SQRT(D44/(1+D44))</f>
        <v>5.2408801480268635E-2</v>
      </c>
      <c r="E45" s="26"/>
      <c r="F45" s="26"/>
      <c r="G45" s="26"/>
      <c r="H45" s="26"/>
      <c r="I45" s="35" t="s">
        <v>145</v>
      </c>
      <c r="J45" s="36">
        <f>SQRT(J44/(1+J44))</f>
        <v>1.0879615681628024E-2</v>
      </c>
      <c r="K45" s="26"/>
    </row>
    <row r="47" spans="1:11" ht="30" customHeight="1" x14ac:dyDescent="0.25">
      <c r="A47" s="64" t="str">
        <f>chisquared!A184</f>
        <v>h1: there is an association between being male and being sentenced to transportation at the Old Bailey (between 1722-1802)</v>
      </c>
      <c r="B47" s="64"/>
      <c r="C47" s="64"/>
      <c r="D47" s="64"/>
      <c r="E47" s="64"/>
      <c r="F47" s="38"/>
      <c r="G47" s="64" t="str">
        <f>chisquared!L184</f>
        <v>h1: there is an association between being male and being sentenced to transportation in Surrey/Sussex (between 1722-1802)</v>
      </c>
      <c r="H47" s="64"/>
      <c r="I47" s="64"/>
      <c r="J47" s="64"/>
      <c r="K47" s="64"/>
    </row>
    <row r="48" spans="1:11" x14ac:dyDescent="0.25">
      <c r="A48" s="35" t="s">
        <v>175</v>
      </c>
      <c r="B48" s="36">
        <f>chisquared!E198</f>
        <v>575.35203989548563</v>
      </c>
      <c r="C48" s="34" t="s">
        <v>176</v>
      </c>
      <c r="D48" s="36">
        <f>SQRT(B48/B49)</f>
        <v>3.4909813494259326E-2</v>
      </c>
      <c r="E48" s="26" t="s">
        <v>159</v>
      </c>
      <c r="F48" s="26"/>
      <c r="G48" s="35" t="s">
        <v>136</v>
      </c>
      <c r="H48" s="36">
        <f>chisquared!P198</f>
        <v>0.26483264091401881</v>
      </c>
      <c r="I48" s="34" t="s">
        <v>141</v>
      </c>
      <c r="J48" s="36">
        <f>SQRT(H48/H49)</f>
        <v>1.1762910400220023E-2</v>
      </c>
      <c r="K48" s="26" t="s">
        <v>159</v>
      </c>
    </row>
    <row r="49" spans="1:11" x14ac:dyDescent="0.25">
      <c r="A49" s="35" t="s">
        <v>174</v>
      </c>
      <c r="B49" s="36">
        <f>chisquared!D189</f>
        <v>472105</v>
      </c>
      <c r="C49" s="34" t="s">
        <v>177</v>
      </c>
      <c r="D49" s="36">
        <f>D48*D48</f>
        <v>1.2186950782039705E-3</v>
      </c>
      <c r="E49" s="26"/>
      <c r="F49" s="26"/>
      <c r="G49" s="35" t="s">
        <v>139</v>
      </c>
      <c r="H49" s="36">
        <f>chisquared!O189</f>
        <v>1914</v>
      </c>
      <c r="I49" s="34" t="s">
        <v>146</v>
      </c>
      <c r="J49" s="36">
        <f>J48*J48</f>
        <v>1.3836606108360438E-4</v>
      </c>
      <c r="K49" s="26"/>
    </row>
    <row r="50" spans="1:11" x14ac:dyDescent="0.25">
      <c r="A50" s="26"/>
      <c r="B50" s="26"/>
      <c r="C50" s="35" t="s">
        <v>178</v>
      </c>
      <c r="D50" s="36">
        <f>SQRT(D49/(1+D49))</f>
        <v>3.4888560708843219E-2</v>
      </c>
      <c r="E50" s="26"/>
      <c r="F50" s="26"/>
      <c r="G50" s="26"/>
      <c r="H50" s="26"/>
      <c r="I50" s="35" t="s">
        <v>145</v>
      </c>
      <c r="J50" s="36">
        <f>SQRT(J49/(1+J49))</f>
        <v>1.1762096690871889E-2</v>
      </c>
      <c r="K50" s="26"/>
    </row>
    <row r="51" spans="1:11" ht="15.75" thickBot="1" x14ac:dyDescent="0.3"/>
    <row r="52" spans="1:11" ht="30" customHeight="1" x14ac:dyDescent="0.25">
      <c r="A52" s="75" t="str">
        <f>chisquared!A202</f>
        <v>h1: there is an association between being male and being sentenced to imprisonment at the Old Bailey (between 1722-1802)</v>
      </c>
      <c r="B52" s="76"/>
      <c r="C52" s="76"/>
      <c r="D52" s="76"/>
      <c r="E52" s="76"/>
      <c r="F52" s="77"/>
      <c r="G52" s="76" t="str">
        <f>chisquared!L202</f>
        <v>h1: there is an association between being male and being sentenced to imprisonment in Surrey/Sussex (between 1722-1802)</v>
      </c>
      <c r="H52" s="76"/>
      <c r="I52" s="76"/>
      <c r="J52" s="76"/>
      <c r="K52" s="91"/>
    </row>
    <row r="53" spans="1:11" x14ac:dyDescent="0.25">
      <c r="A53" s="80" t="s">
        <v>175</v>
      </c>
      <c r="B53" s="81">
        <f>chisquared!E216</f>
        <v>10.393941888224864</v>
      </c>
      <c r="C53" s="82" t="s">
        <v>176</v>
      </c>
      <c r="D53" s="81">
        <f>SQRT(B53/B54)</f>
        <v>4.4328856271572421E-3</v>
      </c>
      <c r="E53" s="7" t="s">
        <v>158</v>
      </c>
      <c r="F53" s="7"/>
      <c r="G53" s="92" t="s">
        <v>136</v>
      </c>
      <c r="H53" s="81">
        <f>chisquared!P216</f>
        <v>49.307922006683519</v>
      </c>
      <c r="I53" s="82" t="s">
        <v>141</v>
      </c>
      <c r="J53" s="81">
        <f>SQRT(H53/H54)</f>
        <v>0.16050456297885812</v>
      </c>
      <c r="K53" s="8" t="s">
        <v>160</v>
      </c>
    </row>
    <row r="54" spans="1:11" x14ac:dyDescent="0.25">
      <c r="A54" s="80" t="s">
        <v>174</v>
      </c>
      <c r="B54" s="81">
        <f>chisquared!D207</f>
        <v>528941</v>
      </c>
      <c r="C54" s="82" t="s">
        <v>177</v>
      </c>
      <c r="D54" s="81">
        <f>D53*D53</f>
        <v>1.9650474983457256E-5</v>
      </c>
      <c r="E54" s="7"/>
      <c r="F54" s="7"/>
      <c r="G54" s="92" t="s">
        <v>139</v>
      </c>
      <c r="H54" s="81">
        <f>chisquared!O207</f>
        <v>1914</v>
      </c>
      <c r="I54" s="82" t="s">
        <v>146</v>
      </c>
      <c r="J54" s="81">
        <f>J53*J53</f>
        <v>2.5761714737034234E-2</v>
      </c>
      <c r="K54" s="8"/>
    </row>
    <row r="55" spans="1:11" ht="15.75" thickBot="1" x14ac:dyDescent="0.3">
      <c r="A55" s="45"/>
      <c r="B55" s="16"/>
      <c r="C55" s="86" t="s">
        <v>178</v>
      </c>
      <c r="D55" s="87">
        <f>SQRT(D54/(1+D54))</f>
        <v>4.4328420736450659E-3</v>
      </c>
      <c r="E55" s="16"/>
      <c r="F55" s="16"/>
      <c r="G55" s="16"/>
      <c r="H55" s="16"/>
      <c r="I55" s="86" t="s">
        <v>145</v>
      </c>
      <c r="J55" s="87">
        <f>SQRT(J54/(1+J54))</f>
        <v>0.15847623346413706</v>
      </c>
      <c r="K55" s="17"/>
    </row>
    <row r="56" spans="1:11" ht="15.75" thickBot="1" x14ac:dyDescent="0.3"/>
    <row r="57" spans="1:11" ht="30" customHeight="1" x14ac:dyDescent="0.25">
      <c r="A57" s="75" t="str">
        <f>chisquared!A220</f>
        <v>h1: there is an association between being female and being sentenced to death for infanticide at the Old Bailey (between 1663-1802)</v>
      </c>
      <c r="B57" s="76"/>
      <c r="C57" s="76"/>
      <c r="D57" s="76"/>
      <c r="E57" s="76"/>
      <c r="F57" s="77"/>
      <c r="G57" s="78" t="str">
        <f>chisquared!L220</f>
        <v>h1: there is an association between being female and being sentenced to death for infanticide in Surrey/Sussex (between 1663-1802)</v>
      </c>
      <c r="H57" s="78"/>
      <c r="I57" s="78"/>
      <c r="J57" s="78"/>
      <c r="K57" s="79"/>
    </row>
    <row r="58" spans="1:11" x14ac:dyDescent="0.25">
      <c r="A58" s="80" t="s">
        <v>175</v>
      </c>
      <c r="B58" s="81">
        <f>chisquared!E234</f>
        <v>258.08498733340673</v>
      </c>
      <c r="C58" s="82" t="s">
        <v>176</v>
      </c>
      <c r="D58" s="81">
        <f>SQRT(B58/B59)</f>
        <v>0.14072648352583414</v>
      </c>
      <c r="E58" s="7" t="s">
        <v>159</v>
      </c>
      <c r="F58" s="7"/>
      <c r="G58" s="83" t="s">
        <v>136</v>
      </c>
      <c r="H58" s="84">
        <f>chisquared!P234</f>
        <v>52.404669260700395</v>
      </c>
      <c r="I58" s="85" t="s">
        <v>141</v>
      </c>
      <c r="J58" s="84">
        <f>SQRT(H58/H59)</f>
        <v>0.3180680983297402</v>
      </c>
      <c r="K58" s="51" t="s">
        <v>163</v>
      </c>
    </row>
    <row r="59" spans="1:11" x14ac:dyDescent="0.25">
      <c r="A59" s="80" t="s">
        <v>174</v>
      </c>
      <c r="B59" s="81">
        <f>chisquared!D225</f>
        <v>13032</v>
      </c>
      <c r="C59" s="82" t="s">
        <v>177</v>
      </c>
      <c r="D59" s="81">
        <f>D58*D58</f>
        <v>1.9803943165546869E-2</v>
      </c>
      <c r="E59" s="7"/>
      <c r="F59" s="7"/>
      <c r="G59" s="83" t="s">
        <v>139</v>
      </c>
      <c r="H59" s="84">
        <f>chisquared!O225</f>
        <v>518</v>
      </c>
      <c r="I59" s="85" t="s">
        <v>146</v>
      </c>
      <c r="J59" s="84">
        <f>J58*J58</f>
        <v>0.10116731517509728</v>
      </c>
      <c r="K59" s="51"/>
    </row>
    <row r="60" spans="1:11" ht="15.75" thickBot="1" x14ac:dyDescent="0.3">
      <c r="A60" s="45"/>
      <c r="B60" s="16"/>
      <c r="C60" s="86" t="s">
        <v>178</v>
      </c>
      <c r="D60" s="87">
        <f>SQRT(D59/(1+D59))</f>
        <v>0.13935337527456859</v>
      </c>
      <c r="E60" s="16"/>
      <c r="F60" s="16"/>
      <c r="G60" s="58"/>
      <c r="H60" s="58"/>
      <c r="I60" s="88" t="s">
        <v>145</v>
      </c>
      <c r="J60" s="89">
        <f>SQRT(J59/(1+J59))</f>
        <v>0.30310524825452073</v>
      </c>
      <c r="K60" s="90"/>
    </row>
    <row r="61" spans="1:11" ht="15.75" thickBot="1" x14ac:dyDescent="0.3"/>
    <row r="62" spans="1:11" ht="30" customHeight="1" x14ac:dyDescent="0.25">
      <c r="A62" s="75" t="str">
        <f>chisquared!A238</f>
        <v>h1: there is an association between being charged with Homicide and found guilty at the Old Bailey (1660-1740 &amp; 1740-1802)</v>
      </c>
      <c r="B62" s="76"/>
      <c r="C62" s="76"/>
      <c r="D62" s="76"/>
      <c r="E62" s="76"/>
      <c r="F62" s="77"/>
      <c r="G62" s="78" t="str">
        <f>chisquared!L238</f>
        <v>h1: there is an association between being charged with Homicide and found guilty in Surrey/Sussex (1660-1740 &amp; 1740-1802)</v>
      </c>
      <c r="H62" s="78"/>
      <c r="I62" s="78"/>
      <c r="J62" s="78"/>
      <c r="K62" s="79"/>
    </row>
    <row r="63" spans="1:11" x14ac:dyDescent="0.25">
      <c r="A63" s="80" t="s">
        <v>175</v>
      </c>
      <c r="B63" s="81">
        <f>chisquared!E252</f>
        <v>256.7547030243598</v>
      </c>
      <c r="C63" s="82" t="s">
        <v>176</v>
      </c>
      <c r="D63" s="81">
        <f>SQRT(B63/B64)</f>
        <v>0.11318494777651016</v>
      </c>
      <c r="E63" s="7" t="s">
        <v>159</v>
      </c>
      <c r="F63" s="7"/>
      <c r="G63" s="83" t="s">
        <v>136</v>
      </c>
      <c r="H63" s="84">
        <f>chisquared!P252</f>
        <v>17.492017933551274</v>
      </c>
      <c r="I63" s="85" t="s">
        <v>141</v>
      </c>
      <c r="J63" s="84">
        <f>SQRT(H63/H64)</f>
        <v>0.30884489019832884</v>
      </c>
      <c r="K63" s="51" t="s">
        <v>163</v>
      </c>
    </row>
    <row r="64" spans="1:11" x14ac:dyDescent="0.25">
      <c r="A64" s="80" t="s">
        <v>174</v>
      </c>
      <c r="B64" s="81">
        <f>chisquared!D243</f>
        <v>20042</v>
      </c>
      <c r="C64" s="82" t="s">
        <v>177</v>
      </c>
      <c r="D64" s="81">
        <f>D63*D63</f>
        <v>1.2810832403171331E-2</v>
      </c>
      <c r="E64" s="7"/>
      <c r="F64" s="7"/>
      <c r="G64" s="83" t="s">
        <v>139</v>
      </c>
      <c r="H64" s="84">
        <f>chisquared!O243</f>
        <v>183.38299999999998</v>
      </c>
      <c r="I64" s="85" t="s">
        <v>146</v>
      </c>
      <c r="J64" s="84">
        <f>J63*J63</f>
        <v>9.5385166201617799E-2</v>
      </c>
      <c r="K64" s="51"/>
    </row>
    <row r="65" spans="1:11" ht="15.75" thickBot="1" x14ac:dyDescent="0.3">
      <c r="A65" s="45"/>
      <c r="B65" s="16"/>
      <c r="C65" s="86" t="s">
        <v>178</v>
      </c>
      <c r="D65" s="87">
        <f>SQRT(D64/(1+D64))</f>
        <v>0.11246684339536961</v>
      </c>
      <c r="E65" s="16"/>
      <c r="F65" s="16"/>
      <c r="G65" s="58"/>
      <c r="H65" s="58"/>
      <c r="I65" s="88" t="s">
        <v>145</v>
      </c>
      <c r="J65" s="89">
        <f>SQRT(J64/(1+J64))</f>
        <v>0.29509169888364611</v>
      </c>
      <c r="K65" s="90"/>
    </row>
  </sheetData>
  <mergeCells count="33">
    <mergeCell ref="AE6:AI6"/>
    <mergeCell ref="AE7:AI7"/>
    <mergeCell ref="G6:K6"/>
    <mergeCell ref="M6:Q6"/>
    <mergeCell ref="M7:Q7"/>
    <mergeCell ref="S6:W6"/>
    <mergeCell ref="S7:W7"/>
    <mergeCell ref="Y6:AC6"/>
    <mergeCell ref="Y7:AC7"/>
    <mergeCell ref="A32:E32"/>
    <mergeCell ref="G7:K7"/>
    <mergeCell ref="G12:K12"/>
    <mergeCell ref="G17:K17"/>
    <mergeCell ref="G22:K22"/>
    <mergeCell ref="G27:K27"/>
    <mergeCell ref="G32:K32"/>
    <mergeCell ref="A7:E7"/>
    <mergeCell ref="A12:E12"/>
    <mergeCell ref="A17:E17"/>
    <mergeCell ref="A22:E22"/>
    <mergeCell ref="A27:E27"/>
    <mergeCell ref="A37:E37"/>
    <mergeCell ref="G37:K37"/>
    <mergeCell ref="A42:E42"/>
    <mergeCell ref="G42:K42"/>
    <mergeCell ref="A47:E47"/>
    <mergeCell ref="G47:K47"/>
    <mergeCell ref="A52:E52"/>
    <mergeCell ref="G52:K52"/>
    <mergeCell ref="A57:E57"/>
    <mergeCell ref="G57:K57"/>
    <mergeCell ref="A62:E62"/>
    <mergeCell ref="G62:K6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8"/>
  <sheetViews>
    <sheetView tabSelected="1" topLeftCell="A157" workbookViewId="0">
      <selection activeCell="F181" sqref="F181"/>
    </sheetView>
  </sheetViews>
  <sheetFormatPr defaultRowHeight="15" x14ac:dyDescent="0.25"/>
  <cols>
    <col min="1" max="1" width="10.5703125" customWidth="1"/>
    <col min="2" max="2" width="16.140625" bestFit="1" customWidth="1"/>
    <col min="3" max="3" width="19.7109375" bestFit="1" customWidth="1"/>
    <col min="4" max="4" width="13.140625" bestFit="1" customWidth="1"/>
    <col min="5" max="5" width="17.7109375" bestFit="1" customWidth="1"/>
    <col min="6" max="6" width="11.7109375" bestFit="1" customWidth="1"/>
    <col min="7" max="7" width="16.140625" bestFit="1" customWidth="1"/>
    <col min="8" max="8" width="19.7109375" bestFit="1" customWidth="1"/>
    <col min="9" max="9" width="9" bestFit="1" customWidth="1"/>
    <col min="11" max="11" width="10.28515625" bestFit="1" customWidth="1"/>
    <col min="12" max="12" width="16.140625" bestFit="1" customWidth="1"/>
    <col min="13" max="13" width="19.7109375" bestFit="1" customWidth="1"/>
    <col min="16" max="16" width="10.85546875" customWidth="1"/>
    <col min="17" max="17" width="16.140625" bestFit="1" customWidth="1"/>
    <col min="18" max="18" width="19.7109375" bestFit="1" customWidth="1"/>
    <col min="19" max="19" width="9" bestFit="1" customWidth="1"/>
    <col min="21" max="21" width="10.85546875" customWidth="1"/>
    <col min="22" max="22" width="16.140625" bestFit="1" customWidth="1"/>
    <col min="23" max="23" width="19.7109375" bestFit="1" customWidth="1"/>
    <col min="24" max="24" width="9" bestFit="1" customWidth="1"/>
    <col min="26" max="26" width="10.7109375" customWidth="1"/>
    <col min="27" max="27" width="16.140625" bestFit="1" customWidth="1"/>
    <col min="28" max="28" width="19.7109375" bestFit="1" customWidth="1"/>
    <col min="29" max="29" width="9" bestFit="1" customWidth="1"/>
  </cols>
  <sheetData>
    <row r="1" spans="1:29" x14ac:dyDescent="0.25">
      <c r="A1" t="s">
        <v>222</v>
      </c>
      <c r="B1" t="s">
        <v>223</v>
      </c>
      <c r="C1" s="32" t="s">
        <v>137</v>
      </c>
      <c r="D1" s="32" t="s">
        <v>135</v>
      </c>
      <c r="E1" t="s">
        <v>224</v>
      </c>
      <c r="F1" t="s">
        <v>225</v>
      </c>
      <c r="G1" t="s">
        <v>138</v>
      </c>
    </row>
    <row r="2" spans="1:29" s="26" customFormat="1" x14ac:dyDescent="0.25">
      <c r="C2" s="32"/>
      <c r="D2" s="32"/>
    </row>
    <row r="3" spans="1:29" s="26" customFormat="1" x14ac:dyDescent="0.25">
      <c r="B3" s="26" t="s">
        <v>232</v>
      </c>
      <c r="C3" s="26" t="s">
        <v>233</v>
      </c>
      <c r="D3" s="26" t="s">
        <v>234</v>
      </c>
      <c r="E3" s="26" t="s">
        <v>235</v>
      </c>
      <c r="F3" s="26" t="s">
        <v>236</v>
      </c>
    </row>
    <row r="4" spans="1:29" s="26" customFormat="1" x14ac:dyDescent="0.25">
      <c r="B4" s="26" t="s">
        <v>159</v>
      </c>
      <c r="C4" s="26" t="s">
        <v>160</v>
      </c>
      <c r="D4" s="26" t="s">
        <v>161</v>
      </c>
      <c r="E4" s="26" t="s">
        <v>162</v>
      </c>
      <c r="F4" s="26" t="s">
        <v>163</v>
      </c>
    </row>
    <row r="5" spans="1:29" s="26" customFormat="1" x14ac:dyDescent="0.25">
      <c r="C5" s="32"/>
      <c r="D5" s="32"/>
    </row>
    <row r="6" spans="1:29" ht="60" customHeight="1" thickBot="1" x14ac:dyDescent="0.3">
      <c r="F6" s="68" t="str">
        <f>chisquared!L1</f>
        <v>Assumption #1: Rape, Attempted Rape are all crimes committed by only men; Infanticide is only committed by women; Even split of other crimes between men and women</v>
      </c>
      <c r="G6" s="68"/>
      <c r="H6" s="68"/>
      <c r="I6" s="68"/>
      <c r="K6" s="68" t="str">
        <f>chisquared!W1</f>
        <v>Assumption #2: Rape, Attempted Rape are all crimes committed by only men; Infanticide is only committed by women; 70% of crime is male with 30% of crime female for all other crimes (average distribution found in Old Bailey)</v>
      </c>
      <c r="L6" s="68"/>
      <c r="M6" s="68"/>
      <c r="N6" s="68"/>
      <c r="P6" s="68" t="str">
        <f>chisquared!AH1</f>
        <v>Assumption #3: Rape, Attempted Rape are all crimes committed by only men; Infanticide is only committed by women; 85% of crime is male with 15% of crime female for all other crimes (averagre distribution of property crimes)</v>
      </c>
      <c r="Q6" s="68"/>
      <c r="R6" s="68"/>
      <c r="S6" s="68"/>
      <c r="U6" s="68" t="str">
        <f>chisquared!AS1</f>
        <v>Assumption #4: Rape, Attempted Rape are all crimes committed by only men; Infanticide is only committed by women; 100% of crime is male with 0% of crime female for all other crimes (women are somehow acquitted of all other crimes)</v>
      </c>
      <c r="V6" s="68"/>
      <c r="W6" s="68"/>
      <c r="X6" s="68"/>
      <c r="Z6" s="68" t="str">
        <f>chisquared!BD1</f>
        <v>Assumption #5: Rape, Attempted Rape are all crimes committed by only men; Infanticide is only committed by women; 0% of crime is male with 100% of crime female for all other crimes (men are somehow acquitted of all other crimes)</v>
      </c>
      <c r="AA6" s="68"/>
      <c r="AB6" s="68"/>
      <c r="AC6" s="68"/>
    </row>
    <row r="7" spans="1:29" ht="45" customHeight="1" x14ac:dyDescent="0.25">
      <c r="A7" s="65" t="str">
        <f>chisquared!A2</f>
        <v>h1: there is an association between being male and property offences at the old bailey</v>
      </c>
      <c r="B7" s="66"/>
      <c r="C7" s="66"/>
      <c r="D7" s="67"/>
      <c r="F7" s="65" t="str">
        <f>chisquared!L2</f>
        <v>h1: there is an association between being male and property offences in Surrey &amp; Sussex</v>
      </c>
      <c r="G7" s="66"/>
      <c r="H7" s="66"/>
      <c r="I7" s="67"/>
      <c r="J7" s="42"/>
      <c r="K7" s="65" t="str">
        <f>chisquared!W2</f>
        <v>h1: there is an association between being male and property offences in Surrey &amp; Sussex</v>
      </c>
      <c r="L7" s="66"/>
      <c r="M7" s="66"/>
      <c r="N7" s="67"/>
      <c r="P7" s="65" t="str">
        <f>chisquared!AH2</f>
        <v>h1: there is an association between being male and property offences in Surrey &amp; Sussex</v>
      </c>
      <c r="Q7" s="66"/>
      <c r="R7" s="66"/>
      <c r="S7" s="67"/>
      <c r="U7" s="65" t="str">
        <f>chisquared!AS2</f>
        <v>h1: there is an association between being male and property offences in Surrey &amp; Sussex</v>
      </c>
      <c r="V7" s="66"/>
      <c r="W7" s="66"/>
      <c r="X7" s="67"/>
      <c r="Z7" s="65" t="str">
        <f>chisquared!BD2</f>
        <v>h1: there is an association between being male and property offences in Surrey &amp; Sussex</v>
      </c>
      <c r="AA7" s="66"/>
      <c r="AB7" s="66"/>
      <c r="AC7" s="67"/>
    </row>
    <row r="8" spans="1:29" x14ac:dyDescent="0.25">
      <c r="A8" s="5"/>
      <c r="B8" s="7"/>
      <c r="C8" s="7"/>
      <c r="D8" s="8"/>
      <c r="F8" s="5"/>
      <c r="G8" s="7"/>
      <c r="H8" s="7"/>
      <c r="I8" s="8"/>
      <c r="J8" s="42"/>
      <c r="K8" s="5"/>
      <c r="L8" s="7"/>
      <c r="M8" s="7"/>
      <c r="N8" s="8"/>
      <c r="P8" s="5"/>
      <c r="Q8" s="7"/>
      <c r="R8" s="7"/>
      <c r="S8" s="8"/>
      <c r="T8" s="26"/>
      <c r="U8" s="5"/>
      <c r="V8" s="7"/>
      <c r="W8" s="7"/>
      <c r="X8" s="8"/>
      <c r="Y8" s="26"/>
      <c r="Z8" s="5"/>
      <c r="AA8" s="7"/>
      <c r="AB8" s="7"/>
      <c r="AC8" s="8"/>
    </row>
    <row r="9" spans="1:29" ht="15.75" customHeight="1" x14ac:dyDescent="0.25">
      <c r="A9" s="5" t="str">
        <f>chisquared!A4</f>
        <v>OBSERVED</v>
      </c>
      <c r="B9" s="21" t="str">
        <f>chisquared!B4</f>
        <v>property offence</v>
      </c>
      <c r="C9" s="21" t="str">
        <f>chisquared!C4</f>
        <v>not property offence</v>
      </c>
      <c r="D9" s="43"/>
      <c r="E9" s="42"/>
      <c r="F9" s="5" t="str">
        <f>chisquared!L4</f>
        <v>OBSERVED</v>
      </c>
      <c r="G9" s="21" t="str">
        <f>chisquared!M4</f>
        <v>property offence</v>
      </c>
      <c r="H9" s="21" t="str">
        <f>chisquared!N4</f>
        <v>not property offence</v>
      </c>
      <c r="I9" s="43"/>
      <c r="J9" s="42"/>
      <c r="K9" s="5" t="str">
        <f>chisquared!W4</f>
        <v>OBSERVED</v>
      </c>
      <c r="L9" s="21" t="str">
        <f>chisquared!X4</f>
        <v>property offence</v>
      </c>
      <c r="M9" s="21" t="str">
        <f>chisquared!Y4</f>
        <v>not property offence</v>
      </c>
      <c r="N9" s="43"/>
      <c r="P9" s="5" t="str">
        <f>chisquared!AH4</f>
        <v>OBSERVED</v>
      </c>
      <c r="Q9" s="21" t="str">
        <f>chisquared!AI4</f>
        <v>property offence</v>
      </c>
      <c r="R9" s="21" t="str">
        <f>chisquared!AJ4</f>
        <v>not property offence</v>
      </c>
      <c r="S9" s="43"/>
      <c r="T9" s="26"/>
      <c r="U9" s="5" t="str">
        <f>chisquared!AS4</f>
        <v>OBSERVED</v>
      </c>
      <c r="V9" s="21" t="str">
        <f>chisquared!AT4</f>
        <v>property offence</v>
      </c>
      <c r="W9" s="21" t="str">
        <f>chisquared!AU4</f>
        <v>not property offence</v>
      </c>
      <c r="X9" s="43"/>
      <c r="Y9" s="26"/>
      <c r="Z9" s="5" t="str">
        <f>chisquared!BD4</f>
        <v>OBSERVED</v>
      </c>
      <c r="AA9" s="21" t="str">
        <f>chisquared!BE4</f>
        <v>property offence</v>
      </c>
      <c r="AB9" s="21" t="str">
        <f>chisquared!BF4</f>
        <v>not property offence</v>
      </c>
      <c r="AC9" s="43"/>
    </row>
    <row r="10" spans="1:29" x14ac:dyDescent="0.25">
      <c r="A10" s="5" t="str">
        <f>chisquared!A5</f>
        <v>male</v>
      </c>
      <c r="B10" s="24">
        <f>chisquared!B5</f>
        <v>742655</v>
      </c>
      <c r="C10" s="24">
        <f>chisquared!C5</f>
        <v>32423</v>
      </c>
      <c r="D10" s="43">
        <f>chisquared!D5</f>
        <v>775078</v>
      </c>
      <c r="E10" s="42"/>
      <c r="F10" s="5" t="str">
        <f>chisquared!L5</f>
        <v>male</v>
      </c>
      <c r="G10" s="24">
        <f>chisquared!M5</f>
        <v>2585</v>
      </c>
      <c r="H10" s="24">
        <f>chisquared!N5</f>
        <v>3167.5</v>
      </c>
      <c r="I10" s="43">
        <f>chisquared!O5</f>
        <v>5752.5</v>
      </c>
      <c r="J10" s="42"/>
      <c r="K10" s="5" t="str">
        <f>chisquared!W5</f>
        <v>male</v>
      </c>
      <c r="L10" s="24">
        <f>chisquared!X5</f>
        <v>3618.9999999999995</v>
      </c>
      <c r="M10" s="24">
        <f>chisquared!Y5</f>
        <v>4414.5</v>
      </c>
      <c r="N10" s="43">
        <f>chisquared!Z5</f>
        <v>8033.5</v>
      </c>
      <c r="P10" s="5" t="str">
        <f>chisquared!AH5</f>
        <v>male</v>
      </c>
      <c r="Q10" s="24">
        <f>chisquared!AI5</f>
        <v>4394.5</v>
      </c>
      <c r="R10" s="24">
        <f>chisquared!AJ5</f>
        <v>5349.75</v>
      </c>
      <c r="S10" s="43">
        <f>chisquared!AK5</f>
        <v>9744.25</v>
      </c>
      <c r="T10" s="26"/>
      <c r="U10" s="5" t="str">
        <f>chisquared!AS5</f>
        <v>male</v>
      </c>
      <c r="V10" s="24">
        <f>chisquared!AT5</f>
        <v>5170</v>
      </c>
      <c r="W10" s="24">
        <f>chisquared!AU5</f>
        <v>6285</v>
      </c>
      <c r="X10" s="43">
        <f>chisquared!AV5</f>
        <v>11455</v>
      </c>
      <c r="Y10" s="26"/>
      <c r="Z10" s="5" t="str">
        <f>chisquared!BD5</f>
        <v>male</v>
      </c>
      <c r="AA10" s="24">
        <f>chisquared!BE5</f>
        <v>0</v>
      </c>
      <c r="AB10" s="24">
        <f>chisquared!BF5</f>
        <v>50</v>
      </c>
      <c r="AC10" s="43">
        <f>chisquared!BG5</f>
        <v>50</v>
      </c>
    </row>
    <row r="11" spans="1:29" x14ac:dyDescent="0.25">
      <c r="A11" s="5" t="str">
        <f>chisquared!A6</f>
        <v>not male</v>
      </c>
      <c r="B11" s="25">
        <f>chisquared!B6</f>
        <v>169226</v>
      </c>
      <c r="C11" s="25">
        <f>chisquared!C6</f>
        <v>9808</v>
      </c>
      <c r="D11" s="43">
        <f>chisquared!D6</f>
        <v>179034</v>
      </c>
      <c r="E11" s="42"/>
      <c r="F11" s="5" t="str">
        <f>chisquared!L6</f>
        <v>not male</v>
      </c>
      <c r="G11" s="25">
        <f>chisquared!M6</f>
        <v>2585</v>
      </c>
      <c r="H11" s="25">
        <f>chisquared!N6</f>
        <v>3160.5</v>
      </c>
      <c r="I11" s="43">
        <f>chisquared!O6</f>
        <v>5745.5</v>
      </c>
      <c r="J11" s="42"/>
      <c r="K11" s="5" t="str">
        <f>chisquared!W6</f>
        <v>not male</v>
      </c>
      <c r="L11" s="25">
        <f>chisquared!X6</f>
        <v>1551</v>
      </c>
      <c r="M11" s="25">
        <f>chisquared!Y6</f>
        <v>1913.5</v>
      </c>
      <c r="N11" s="43">
        <f>chisquared!Z6</f>
        <v>3464.5</v>
      </c>
      <c r="P11" s="5" t="str">
        <f>chisquared!AH6</f>
        <v>not male</v>
      </c>
      <c r="Q11" s="25">
        <f>chisquared!AI6</f>
        <v>775.5</v>
      </c>
      <c r="R11" s="25">
        <f>chisquared!AJ6</f>
        <v>978.25</v>
      </c>
      <c r="S11" s="43">
        <f>chisquared!AK6</f>
        <v>1753.75</v>
      </c>
      <c r="T11" s="26"/>
      <c r="U11" s="5" t="str">
        <f>chisquared!AS6</f>
        <v>not male</v>
      </c>
      <c r="V11" s="25">
        <f>chisquared!AT6</f>
        <v>0</v>
      </c>
      <c r="W11" s="25">
        <f>chisquared!AU6</f>
        <v>43</v>
      </c>
      <c r="X11" s="43">
        <f>chisquared!AV6</f>
        <v>43</v>
      </c>
      <c r="Y11" s="26"/>
      <c r="Z11" s="5" t="str">
        <f>chisquared!BD6</f>
        <v>not male</v>
      </c>
      <c r="AA11" s="25">
        <f>chisquared!BE6</f>
        <v>5170</v>
      </c>
      <c r="AB11" s="25">
        <f>chisquared!BF6</f>
        <v>6278</v>
      </c>
      <c r="AC11" s="43">
        <f>chisquared!BG6</f>
        <v>11448</v>
      </c>
    </row>
    <row r="12" spans="1:29" x14ac:dyDescent="0.25">
      <c r="A12" s="5"/>
      <c r="B12" s="6">
        <f>chisquared!B7</f>
        <v>911881</v>
      </c>
      <c r="C12" s="6">
        <f>chisquared!C7</f>
        <v>42231</v>
      </c>
      <c r="D12" s="43">
        <f>chisquared!D7</f>
        <v>954112</v>
      </c>
      <c r="E12" s="42"/>
      <c r="F12" s="5"/>
      <c r="G12" s="6">
        <f>chisquared!M7</f>
        <v>5170</v>
      </c>
      <c r="H12" s="6">
        <f>chisquared!N7</f>
        <v>6328</v>
      </c>
      <c r="I12" s="43">
        <f>chisquared!O7</f>
        <v>11498</v>
      </c>
      <c r="J12" s="42"/>
      <c r="K12" s="5"/>
      <c r="L12" s="6">
        <f>chisquared!X7</f>
        <v>5170</v>
      </c>
      <c r="M12" s="6">
        <f>chisquared!Y7</f>
        <v>6328</v>
      </c>
      <c r="N12" s="43">
        <f>chisquared!Z7</f>
        <v>11498</v>
      </c>
      <c r="P12" s="5"/>
      <c r="Q12" s="6">
        <f>chisquared!AI7</f>
        <v>5170</v>
      </c>
      <c r="R12" s="6">
        <f>chisquared!AJ7</f>
        <v>6328</v>
      </c>
      <c r="S12" s="43">
        <f>chisquared!AK7</f>
        <v>11498</v>
      </c>
      <c r="T12" s="26"/>
      <c r="U12" s="5"/>
      <c r="V12" s="6">
        <f>chisquared!AT7</f>
        <v>5170</v>
      </c>
      <c r="W12" s="6">
        <f>chisquared!AU7</f>
        <v>6328</v>
      </c>
      <c r="X12" s="43">
        <f>chisquared!AV7</f>
        <v>11498</v>
      </c>
      <c r="Y12" s="26"/>
      <c r="Z12" s="5"/>
      <c r="AA12" s="6">
        <f>chisquared!BE7</f>
        <v>5170</v>
      </c>
      <c r="AB12" s="6">
        <f>chisquared!BF7</f>
        <v>6328</v>
      </c>
      <c r="AC12" s="43">
        <f>chisquared!BG7</f>
        <v>11498</v>
      </c>
    </row>
    <row r="13" spans="1:29" x14ac:dyDescent="0.25">
      <c r="A13" s="44"/>
      <c r="B13" s="7"/>
      <c r="C13" s="6"/>
      <c r="D13" s="43"/>
      <c r="E13" s="42"/>
      <c r="F13" s="44"/>
      <c r="G13" s="7"/>
      <c r="H13" s="6"/>
      <c r="I13" s="43"/>
      <c r="K13" s="44"/>
      <c r="L13" s="7"/>
      <c r="M13" s="6"/>
      <c r="N13" s="43"/>
      <c r="P13" s="44"/>
      <c r="Q13" s="7"/>
      <c r="R13" s="6"/>
      <c r="S13" s="43"/>
      <c r="U13" s="44"/>
      <c r="V13" s="7"/>
      <c r="W13" s="6"/>
      <c r="X13" s="43"/>
      <c r="Z13" s="44"/>
      <c r="AA13" s="7"/>
      <c r="AB13" s="6"/>
      <c r="AC13" s="43"/>
    </row>
    <row r="14" spans="1:29" x14ac:dyDescent="0.25">
      <c r="A14" s="44"/>
      <c r="B14" s="7"/>
      <c r="C14" s="47" t="s">
        <v>226</v>
      </c>
      <c r="D14" s="43">
        <f>B10*C11</f>
        <v>7283960240</v>
      </c>
      <c r="E14" s="42"/>
      <c r="F14" s="44"/>
      <c r="G14" s="7"/>
      <c r="H14" s="47" t="s">
        <v>226</v>
      </c>
      <c r="I14" s="43">
        <f>G10*H11</f>
        <v>8169892.5</v>
      </c>
      <c r="K14" s="44"/>
      <c r="L14" s="7"/>
      <c r="M14" s="47" t="s">
        <v>226</v>
      </c>
      <c r="N14" s="43">
        <f>L10*M11</f>
        <v>6924956.4999999991</v>
      </c>
      <c r="P14" s="44"/>
      <c r="Q14" s="7"/>
      <c r="R14" s="47" t="s">
        <v>226</v>
      </c>
      <c r="S14" s="43">
        <f>Q10*R11</f>
        <v>4298919.625</v>
      </c>
      <c r="U14" s="44"/>
      <c r="V14" s="7"/>
      <c r="W14" s="47" t="s">
        <v>226</v>
      </c>
      <c r="X14" s="43">
        <f>V10*W11</f>
        <v>222310</v>
      </c>
      <c r="Z14" s="44"/>
      <c r="AA14" s="7"/>
      <c r="AB14" s="47" t="s">
        <v>226</v>
      </c>
      <c r="AC14" s="43">
        <f>AA10*AB11</f>
        <v>0</v>
      </c>
    </row>
    <row r="15" spans="1:29" x14ac:dyDescent="0.25">
      <c r="A15" s="44"/>
      <c r="B15" s="7"/>
      <c r="C15" s="47" t="s">
        <v>227</v>
      </c>
      <c r="D15" s="43">
        <f>C10*B11</f>
        <v>5486814598</v>
      </c>
      <c r="E15" s="42"/>
      <c r="F15" s="44"/>
      <c r="G15" s="7"/>
      <c r="H15" s="47" t="s">
        <v>227</v>
      </c>
      <c r="I15" s="43">
        <f>H10*G11</f>
        <v>8187987.5</v>
      </c>
      <c r="K15" s="44"/>
      <c r="L15" s="7"/>
      <c r="M15" s="47" t="s">
        <v>227</v>
      </c>
      <c r="N15" s="43">
        <f>M10*L11</f>
        <v>6846889.5</v>
      </c>
      <c r="P15" s="44"/>
      <c r="Q15" s="7"/>
      <c r="R15" s="47" t="s">
        <v>227</v>
      </c>
      <c r="S15" s="43">
        <f>R10*Q11</f>
        <v>4148731.125</v>
      </c>
      <c r="U15" s="44"/>
      <c r="V15" s="7"/>
      <c r="W15" s="47" t="s">
        <v>227</v>
      </c>
      <c r="X15" s="43">
        <f>W10*V11</f>
        <v>0</v>
      </c>
      <c r="Z15" s="44"/>
      <c r="AA15" s="7"/>
      <c r="AB15" s="47" t="s">
        <v>227</v>
      </c>
      <c r="AC15" s="43">
        <f>AB10*AA11</f>
        <v>258500</v>
      </c>
    </row>
    <row r="16" spans="1:29" x14ac:dyDescent="0.25">
      <c r="A16" s="44"/>
      <c r="B16" s="7"/>
      <c r="C16" s="47" t="s">
        <v>228</v>
      </c>
      <c r="D16" s="43">
        <f>(B10*C10)+(B11*C11)</f>
        <v>25738871673</v>
      </c>
      <c r="E16" s="42"/>
      <c r="F16" s="44"/>
      <c r="G16" s="7"/>
      <c r="H16" s="47" t="s">
        <v>228</v>
      </c>
      <c r="I16" s="43">
        <f>(G10*H10)+(G11*H11)</f>
        <v>16357880</v>
      </c>
      <c r="K16" s="44"/>
      <c r="L16" s="7"/>
      <c r="M16" s="47" t="s">
        <v>228</v>
      </c>
      <c r="N16" s="43">
        <f>(L10*M10)+(L11*M11)</f>
        <v>18943914</v>
      </c>
      <c r="P16" s="44"/>
      <c r="Q16" s="7"/>
      <c r="R16" s="47" t="s">
        <v>228</v>
      </c>
      <c r="S16" s="43">
        <f>(Q10*R10)+(Q11*R11)</f>
        <v>24268109.25</v>
      </c>
      <c r="U16" s="44"/>
      <c r="V16" s="7"/>
      <c r="W16" s="47" t="s">
        <v>228</v>
      </c>
      <c r="X16" s="43">
        <f>(V10*W10)+(V11*W11)</f>
        <v>32493450</v>
      </c>
      <c r="Z16" s="44"/>
      <c r="AA16" s="7"/>
      <c r="AB16" s="47" t="s">
        <v>228</v>
      </c>
      <c r="AC16" s="43">
        <f>(AA10*AB10)+(AA11*AB11)</f>
        <v>32457260</v>
      </c>
    </row>
    <row r="17" spans="1:29" x14ac:dyDescent="0.25">
      <c r="A17" s="44"/>
      <c r="B17" s="7" t="str">
        <f>IF(ABS(D18)&gt;0.8,$F$4,IF(ABS(D18)&gt;0.6,$E$4,IF(ABS(D18)&gt;0.4,$D$4,IF(ABS(D18)&gt;0.2,$C$4,$B$4))))</f>
        <v>Very Weak</v>
      </c>
      <c r="C17" s="47" t="s">
        <v>229</v>
      </c>
      <c r="D17" s="43">
        <f>(B10*B11)+(C10*C11)</f>
        <v>125994539814</v>
      </c>
      <c r="E17" s="42"/>
      <c r="F17" s="44"/>
      <c r="G17" s="7" t="str">
        <f>IF(ABS(I18)&gt;0.8,$F$4,IF(ABS(I18)&gt;0.6,$E$4,IF(ABS(I18)&gt;0.4,$D$4,IF(ABS(I18)&gt;0.2,$C$4,$B$4))))</f>
        <v>Very Weak</v>
      </c>
      <c r="H17" s="47" t="s">
        <v>229</v>
      </c>
      <c r="I17" s="43">
        <f>(G10*G11)+(H10*H11)</f>
        <v>16693108.75</v>
      </c>
      <c r="K17" s="44"/>
      <c r="L17" s="7" t="str">
        <f>IF(ABS(N18)&gt;0.8,$F$4,IF(ABS(N18)&gt;0.6,$E$4,IF(ABS(N18)&gt;0.4,$D$4,IF(ABS(N18)&gt;0.2,$C$4,$B$4))))</f>
        <v>Very Weak</v>
      </c>
      <c r="M17" s="47" t="s">
        <v>229</v>
      </c>
      <c r="N17" s="43">
        <f>(L10*L11)+(M10*M11)</f>
        <v>14060214.75</v>
      </c>
      <c r="P17" s="44"/>
      <c r="Q17" s="7" t="str">
        <f>IF(ABS(S18)&gt;0.8,$F$4,IF(ABS(S18)&gt;0.6,$E$4,IF(ABS(S18)&gt;0.4,$D$4,IF(ABS(S18)&gt;0.2,$C$4,$B$4))))</f>
        <v>Very Weak</v>
      </c>
      <c r="R17" s="47" t="s">
        <v>229</v>
      </c>
      <c r="S17" s="43">
        <f>(Q10*Q11)+(R10*R11)</f>
        <v>8641327.6875</v>
      </c>
      <c r="U17" s="44"/>
      <c r="V17" s="7" t="str">
        <f>IF(ABS(X18)&gt;0.8,$F$4,IF(ABS(X18)&gt;0.6,$E$4,IF(ABS(X18)&gt;0.4,$D$4,IF(ABS(X18)&gt;0.2,$C$4,$B$4))))</f>
        <v>Very Weak</v>
      </c>
      <c r="W17" s="47" t="s">
        <v>229</v>
      </c>
      <c r="X17" s="43">
        <f>(V10*V11)+(W10*W11)</f>
        <v>270255</v>
      </c>
      <c r="Z17" s="44"/>
      <c r="AA17" s="7" t="str">
        <f>IF(ABS(AC18)&gt;0.8,$F$4,IF(ABS(AC18)&gt;0.6,$E$4,IF(ABS(AC18)&gt;0.4,$D$4,IF(ABS(AC18)&gt;0.2,$C$4,$B$4))))</f>
        <v>Very Weak</v>
      </c>
      <c r="AB17" s="47" t="s">
        <v>229</v>
      </c>
      <c r="AC17" s="43">
        <f>(AA10*AA11)+(AB10*AB11)</f>
        <v>313900</v>
      </c>
    </row>
    <row r="18" spans="1:29" ht="15.75" thickBot="1" x14ac:dyDescent="0.3">
      <c r="A18" s="45"/>
      <c r="B18" s="16"/>
      <c r="C18" s="48" t="s">
        <v>230</v>
      </c>
      <c r="D18" s="46">
        <f>(D14-D15)/(SQRT((D14+D15+D16)*(D14+D15+D17)))</f>
        <v>2.4584311246501254E-2</v>
      </c>
      <c r="F18" s="45"/>
      <c r="G18" s="16"/>
      <c r="H18" s="48" t="s">
        <v>230</v>
      </c>
      <c r="I18" s="46">
        <f>(I14-I15)/(SQRT((I14+I15+I16)*(I14+I15+I17)))</f>
        <v>-5.5028522525847807E-4</v>
      </c>
      <c r="K18" s="45"/>
      <c r="L18" s="16"/>
      <c r="M18" s="48" t="s">
        <v>230</v>
      </c>
      <c r="N18" s="46">
        <f>(N14-N15)/(SQRT((N14+N15+N16)*(N14+N15+N17)))</f>
        <v>2.5871183821500562E-3</v>
      </c>
      <c r="P18" s="45"/>
      <c r="Q18" s="16"/>
      <c r="R18" s="48" t="s">
        <v>230</v>
      </c>
      <c r="S18" s="46">
        <f>(S14-S15)/(SQRT((S14+S15+S16)*(S14+S15+S17)))</f>
        <v>6.3518483696409023E-3</v>
      </c>
      <c r="U18" s="45"/>
      <c r="V18" s="16"/>
      <c r="W18" s="48" t="s">
        <v>230</v>
      </c>
      <c r="X18" s="46">
        <f>(X14-X15)/(SQRT((X14+X15+X16)*(X14+X15+X17)))</f>
        <v>5.5379460084725274E-2</v>
      </c>
      <c r="Z18" s="45"/>
      <c r="AA18" s="16"/>
      <c r="AB18" s="48" t="s">
        <v>230</v>
      </c>
      <c r="AC18" s="46">
        <f>(AC14-AC15)/(SQRT((AC14+AC15+AC16)*(AC14+AC15+AC17)))</f>
        <v>-5.9735462161708525E-2</v>
      </c>
    </row>
    <row r="19" spans="1:29" ht="15.75" thickBot="1" x14ac:dyDescent="0.3">
      <c r="C19" s="42"/>
      <c r="D19" s="42"/>
    </row>
    <row r="20" spans="1:29" ht="45" customHeight="1" x14ac:dyDescent="0.25">
      <c r="A20" s="65" t="str">
        <f>chisquared!A20</f>
        <v>h1: there is an association between being guilty and property offences at the Old Bailey</v>
      </c>
      <c r="B20" s="66"/>
      <c r="C20" s="66"/>
      <c r="D20" s="67"/>
      <c r="F20" s="65" t="str">
        <f>chisquared!L20</f>
        <v>h1: there is an association between being guilty and property offences in Surrey &amp; Sussex</v>
      </c>
      <c r="G20" s="66"/>
      <c r="H20" s="66"/>
      <c r="I20" s="67"/>
    </row>
    <row r="21" spans="1:29" x14ac:dyDescent="0.25">
      <c r="A21" s="5"/>
      <c r="B21" s="7"/>
      <c r="C21" s="7"/>
      <c r="D21" s="8"/>
      <c r="F21" s="5"/>
      <c r="G21" s="7"/>
      <c r="H21" s="7"/>
      <c r="I21" s="8"/>
    </row>
    <row r="22" spans="1:29" x14ac:dyDescent="0.25">
      <c r="A22" s="5" t="str">
        <f>chisquared!A22</f>
        <v>OBSERVED</v>
      </c>
      <c r="B22" s="21" t="str">
        <f>chisquared!B22</f>
        <v>property offence</v>
      </c>
      <c r="C22" s="21" t="str">
        <f>chisquared!C22</f>
        <v>not property offence</v>
      </c>
      <c r="D22" s="43"/>
      <c r="F22" s="5" t="str">
        <f>chisquared!L22</f>
        <v>OBSERVED</v>
      </c>
      <c r="G22" s="21" t="str">
        <f>chisquared!M22</f>
        <v>property offence</v>
      </c>
      <c r="H22" s="21" t="str">
        <f>chisquared!N22</f>
        <v>not property offence</v>
      </c>
      <c r="I22" s="43"/>
    </row>
    <row r="23" spans="1:29" x14ac:dyDescent="0.25">
      <c r="A23" s="5" t="str">
        <f>chisquared!A23</f>
        <v>guilty</v>
      </c>
      <c r="B23" s="24">
        <f>chisquared!B23</f>
        <v>763954</v>
      </c>
      <c r="C23" s="24">
        <f>chisquared!C23</f>
        <v>34216</v>
      </c>
      <c r="D23" s="43">
        <f>chisquared!D23</f>
        <v>798170</v>
      </c>
      <c r="F23" s="5" t="str">
        <f>chisquared!L23</f>
        <v>guilty</v>
      </c>
      <c r="G23" s="24">
        <f>chisquared!M23</f>
        <v>2571</v>
      </c>
      <c r="H23" s="24">
        <f>chisquared!N23</f>
        <v>526</v>
      </c>
      <c r="I23" s="43">
        <f>chisquared!O23</f>
        <v>3097</v>
      </c>
    </row>
    <row r="24" spans="1:29" x14ac:dyDescent="0.25">
      <c r="A24" s="5" t="str">
        <f>chisquared!A24</f>
        <v>not guilty</v>
      </c>
      <c r="B24" s="25">
        <f>chisquared!B24</f>
        <v>160065</v>
      </c>
      <c r="C24" s="25">
        <f>chisquared!C24</f>
        <v>9105</v>
      </c>
      <c r="D24" s="43">
        <f>chisquared!D24</f>
        <v>169170</v>
      </c>
      <c r="F24" s="5" t="str">
        <f>chisquared!L24</f>
        <v>not guilty</v>
      </c>
      <c r="G24" s="25">
        <f>chisquared!M24</f>
        <v>1782</v>
      </c>
      <c r="H24" s="25">
        <f>chisquared!N24</f>
        <v>546</v>
      </c>
      <c r="I24" s="43">
        <f>chisquared!O24</f>
        <v>2328</v>
      </c>
    </row>
    <row r="25" spans="1:29" x14ac:dyDescent="0.25">
      <c r="A25" s="5"/>
      <c r="B25" s="6">
        <f>chisquared!B25</f>
        <v>924019</v>
      </c>
      <c r="C25" s="6">
        <f>chisquared!C25</f>
        <v>43321</v>
      </c>
      <c r="D25" s="43">
        <f>chisquared!D25</f>
        <v>967340</v>
      </c>
      <c r="F25" s="5"/>
      <c r="G25" s="6">
        <f>chisquared!M25</f>
        <v>4353</v>
      </c>
      <c r="H25" s="6">
        <f>chisquared!N25</f>
        <v>1072</v>
      </c>
      <c r="I25" s="43">
        <f>chisquared!O25</f>
        <v>5425</v>
      </c>
    </row>
    <row r="26" spans="1:29" x14ac:dyDescent="0.25">
      <c r="A26" s="44"/>
      <c r="B26" s="7"/>
      <c r="C26" s="6"/>
      <c r="D26" s="43"/>
      <c r="F26" s="44"/>
      <c r="G26" s="7"/>
      <c r="H26" s="6"/>
      <c r="I26" s="43"/>
    </row>
    <row r="27" spans="1:29" x14ac:dyDescent="0.25">
      <c r="A27" s="44"/>
      <c r="B27" s="7"/>
      <c r="C27" s="47" t="s">
        <v>226</v>
      </c>
      <c r="D27" s="43">
        <f>B23*C24</f>
        <v>6955801170</v>
      </c>
      <c r="F27" s="44"/>
      <c r="G27" s="7"/>
      <c r="H27" s="47" t="s">
        <v>226</v>
      </c>
      <c r="I27" s="43">
        <f>G23*H24</f>
        <v>1403766</v>
      </c>
    </row>
    <row r="28" spans="1:29" x14ac:dyDescent="0.25">
      <c r="A28" s="44"/>
      <c r="B28" s="7"/>
      <c r="C28" s="47" t="s">
        <v>227</v>
      </c>
      <c r="D28" s="43">
        <f>C23*B24</f>
        <v>5476784040</v>
      </c>
      <c r="F28" s="44"/>
      <c r="G28" s="7"/>
      <c r="H28" s="47" t="s">
        <v>227</v>
      </c>
      <c r="I28" s="43">
        <f>H23*G24</f>
        <v>937332</v>
      </c>
    </row>
    <row r="29" spans="1:29" x14ac:dyDescent="0.25">
      <c r="A29" s="44"/>
      <c r="B29" s="7"/>
      <c r="C29" s="47" t="s">
        <v>228</v>
      </c>
      <c r="D29" s="43">
        <f>(B23*C23)+(B24*C24)</f>
        <v>27596841889</v>
      </c>
      <c r="F29" s="44"/>
      <c r="G29" s="7"/>
      <c r="H29" s="47" t="s">
        <v>228</v>
      </c>
      <c r="I29" s="43">
        <f>(G23*H23)+(G24*H24)</f>
        <v>2325318</v>
      </c>
    </row>
    <row r="30" spans="1:29" x14ac:dyDescent="0.25">
      <c r="A30" s="44"/>
      <c r="B30" s="7" t="str">
        <f>IF(ABS(D31)&gt;0.8,$F$4,IF(ABS(D31)&gt;0.6,$E$4,IF(ABS(D31)&gt;0.4,$D$4,IF(ABS(D31)&gt;0.2,$C$4,$B$4))))</f>
        <v>Very Weak</v>
      </c>
      <c r="C30" s="47" t="s">
        <v>229</v>
      </c>
      <c r="D30" s="43">
        <f>(B23*B24)+(C23*C24)</f>
        <v>122593833690</v>
      </c>
      <c r="F30" s="44"/>
      <c r="G30" s="7" t="str">
        <f>IF(ABS(I31)&gt;0.8,$F$4,IF(ABS(I31)&gt;0.6,$E$4,IF(ABS(I31)&gt;0.4,$D$4,IF(ABS(I31)&gt;0.2,$C$4,$B$4))))</f>
        <v>Very Weak</v>
      </c>
      <c r="H30" s="47" t="s">
        <v>229</v>
      </c>
      <c r="I30" s="43">
        <f>(G23*G24)+(H23*H24)</f>
        <v>4868718</v>
      </c>
    </row>
    <row r="31" spans="1:29" ht="15.75" thickBot="1" x14ac:dyDescent="0.3">
      <c r="A31" s="45"/>
      <c r="B31" s="16"/>
      <c r="C31" s="48" t="s">
        <v>230</v>
      </c>
      <c r="D31" s="46">
        <f>(D27-D28)/(SQRT((D27+D28+D29)*(D27+D28+D30)))</f>
        <v>2.0117506111218E-2</v>
      </c>
      <c r="F31" s="45"/>
      <c r="G31" s="16"/>
      <c r="H31" s="48" t="s">
        <v>230</v>
      </c>
      <c r="I31" s="46">
        <f>(I27-I28)/(SQRT((I27+I28+I29)*(I27+I28+I30)))</f>
        <v>8.0414873522702601E-2</v>
      </c>
    </row>
    <row r="32" spans="1:29" ht="15.75" thickBot="1" x14ac:dyDescent="0.3"/>
    <row r="33" spans="1:9" ht="45" customHeight="1" x14ac:dyDescent="0.25">
      <c r="A33" s="65" t="str">
        <f>chisquared!A39</f>
        <v>h1: there is an association between being male and being sentenced to death for property offences at the old bailey</v>
      </c>
      <c r="B33" s="66"/>
      <c r="C33" s="66"/>
      <c r="D33" s="67"/>
      <c r="E33" s="26"/>
      <c r="F33" s="65" t="str">
        <f>chisquared!L39</f>
        <v>h1: there is an association between being male and being sentenced to death for property offences in surrey</v>
      </c>
      <c r="G33" s="66"/>
      <c r="H33" s="66"/>
      <c r="I33" s="67"/>
    </row>
    <row r="34" spans="1:9" x14ac:dyDescent="0.25">
      <c r="A34" s="5"/>
      <c r="B34" s="7"/>
      <c r="C34" s="7"/>
      <c r="D34" s="8"/>
      <c r="E34" s="26"/>
      <c r="F34" s="5"/>
      <c r="G34" s="7"/>
      <c r="H34" s="7"/>
      <c r="I34" s="8"/>
    </row>
    <row r="35" spans="1:9" x14ac:dyDescent="0.25">
      <c r="A35" s="5" t="str">
        <f>chisquared!A41</f>
        <v>OBSERVED</v>
      </c>
      <c r="B35" s="21" t="str">
        <f>chisquared!B41</f>
        <v>property offence</v>
      </c>
      <c r="C35" s="21" t="str">
        <f>chisquared!C41</f>
        <v>not property offence</v>
      </c>
      <c r="D35" s="43"/>
      <c r="E35" s="26"/>
      <c r="F35" s="5" t="str">
        <f>chisquared!L41</f>
        <v>OBSERVED</v>
      </c>
      <c r="G35" s="21" t="str">
        <f>chisquared!M41</f>
        <v>property offence</v>
      </c>
      <c r="H35" s="21" t="str">
        <f>chisquared!N41</f>
        <v>not property offence</v>
      </c>
      <c r="I35" s="43"/>
    </row>
    <row r="36" spans="1:9" x14ac:dyDescent="0.25">
      <c r="A36" s="5" t="str">
        <f>chisquared!A42</f>
        <v>male</v>
      </c>
      <c r="B36" s="24">
        <f>chisquared!B42</f>
        <v>240131</v>
      </c>
      <c r="C36" s="24">
        <f>chisquared!C42</f>
        <v>19407</v>
      </c>
      <c r="D36" s="43">
        <f>chisquared!D42</f>
        <v>259538</v>
      </c>
      <c r="E36" s="26"/>
      <c r="F36" s="5" t="str">
        <f>chisquared!L42</f>
        <v>male</v>
      </c>
      <c r="G36" s="24">
        <f>chisquared!M42</f>
        <v>233</v>
      </c>
      <c r="H36" s="24">
        <f>chisquared!N42</f>
        <v>52</v>
      </c>
      <c r="I36" s="43">
        <f>chisquared!O42</f>
        <v>285</v>
      </c>
    </row>
    <row r="37" spans="1:9" x14ac:dyDescent="0.25">
      <c r="A37" s="5" t="str">
        <f>chisquared!A43</f>
        <v>not male</v>
      </c>
      <c r="B37" s="25">
        <f>chisquared!B43</f>
        <v>49682</v>
      </c>
      <c r="C37" s="25">
        <f>chisquared!C43</f>
        <v>5199</v>
      </c>
      <c r="D37" s="43">
        <f>chisquared!D43</f>
        <v>54881</v>
      </c>
      <c r="E37" s="26"/>
      <c r="F37" s="5" t="str">
        <f>chisquared!L43</f>
        <v>not male</v>
      </c>
      <c r="G37" s="25">
        <f>chisquared!M43</f>
        <v>8</v>
      </c>
      <c r="H37" s="25">
        <f>chisquared!N43</f>
        <v>4</v>
      </c>
      <c r="I37" s="43">
        <f>chisquared!O43</f>
        <v>12</v>
      </c>
    </row>
    <row r="38" spans="1:9" x14ac:dyDescent="0.25">
      <c r="A38" s="5"/>
      <c r="B38" s="6">
        <f>chisquared!B44</f>
        <v>289813</v>
      </c>
      <c r="C38" s="6">
        <f>chisquared!C44</f>
        <v>24606</v>
      </c>
      <c r="D38" s="43">
        <f>chisquared!D44</f>
        <v>314419</v>
      </c>
      <c r="E38" s="26"/>
      <c r="F38" s="5"/>
      <c r="G38" s="6">
        <f>chisquared!M44</f>
        <v>241</v>
      </c>
      <c r="H38" s="6">
        <f>chisquared!N44</f>
        <v>56</v>
      </c>
      <c r="I38" s="43">
        <f>chisquared!O44</f>
        <v>297</v>
      </c>
    </row>
    <row r="39" spans="1:9" x14ac:dyDescent="0.25">
      <c r="A39" s="44"/>
      <c r="B39" s="7"/>
      <c r="C39" s="6"/>
      <c r="D39" s="43"/>
      <c r="E39" s="26"/>
      <c r="F39" s="44"/>
      <c r="G39" s="7"/>
      <c r="H39" s="6"/>
      <c r="I39" s="43"/>
    </row>
    <row r="40" spans="1:9" x14ac:dyDescent="0.25">
      <c r="A40" s="44"/>
      <c r="B40" s="7"/>
      <c r="C40" s="47" t="s">
        <v>226</v>
      </c>
      <c r="D40" s="43">
        <f>B36*C37</f>
        <v>1248441069</v>
      </c>
      <c r="E40" s="26"/>
      <c r="F40" s="44"/>
      <c r="G40" s="7"/>
      <c r="H40" s="47" t="s">
        <v>226</v>
      </c>
      <c r="I40" s="43">
        <f>G36*H37</f>
        <v>932</v>
      </c>
    </row>
    <row r="41" spans="1:9" x14ac:dyDescent="0.25">
      <c r="A41" s="44"/>
      <c r="B41" s="7"/>
      <c r="C41" s="47" t="s">
        <v>227</v>
      </c>
      <c r="D41" s="43">
        <f>C36*B37</f>
        <v>964178574</v>
      </c>
      <c r="E41" s="26"/>
      <c r="F41" s="44"/>
      <c r="G41" s="7"/>
      <c r="H41" s="47" t="s">
        <v>227</v>
      </c>
      <c r="I41" s="43">
        <f>H36*G37</f>
        <v>416</v>
      </c>
    </row>
    <row r="42" spans="1:9" x14ac:dyDescent="0.25">
      <c r="A42" s="44"/>
      <c r="B42" s="7"/>
      <c r="C42" s="47" t="s">
        <v>228</v>
      </c>
      <c r="D42" s="43">
        <f>(B36*C36)+(B37*C37)</f>
        <v>4918519035</v>
      </c>
      <c r="E42" s="26"/>
      <c r="F42" s="44"/>
      <c r="G42" s="7"/>
      <c r="H42" s="47" t="s">
        <v>228</v>
      </c>
      <c r="I42" s="43">
        <f>(G36*H36)+(G37*H37)</f>
        <v>12148</v>
      </c>
    </row>
    <row r="43" spans="1:9" x14ac:dyDescent="0.25">
      <c r="A43" s="44"/>
      <c r="B43" s="7" t="str">
        <f>IF(ABS(D44)&gt;0.8,$F$4,IF(ABS(D44)&gt;0.6,$E$4,IF(ABS(D44)&gt;0.4,$D$4,IF(ABS(D44)&gt;0.2,$C$4,$B$4))))</f>
        <v>Very Weak</v>
      </c>
      <c r="C43" s="47" t="s">
        <v>229</v>
      </c>
      <c r="D43" s="43">
        <f>(B36*B37)+(C36*C37)</f>
        <v>12031085335</v>
      </c>
      <c r="E43" s="26"/>
      <c r="F43" s="44"/>
      <c r="G43" s="7" t="str">
        <f>IF(ABS(I44)&gt;0.8,$F$4,IF(ABS(I44)&gt;0.6,$E$4,IF(ABS(I44)&gt;0.4,$D$4,IF(ABS(I44)&gt;0.2,$C$4,$B$4))))</f>
        <v>Very Weak</v>
      </c>
      <c r="H43" s="47" t="s">
        <v>229</v>
      </c>
      <c r="I43" s="43">
        <f>(G36*G37)+(H36*H37)</f>
        <v>2072</v>
      </c>
    </row>
    <row r="44" spans="1:9" ht="15.75" thickBot="1" x14ac:dyDescent="0.3">
      <c r="A44" s="45"/>
      <c r="B44" s="16"/>
      <c r="C44" s="48" t="s">
        <v>230</v>
      </c>
      <c r="D44" s="46">
        <f>(D40-D41)/(SQRT((D40+D41+D42)*(D40+D41+D43)))</f>
        <v>2.8205164538170582E-2</v>
      </c>
      <c r="E44" s="26"/>
      <c r="F44" s="45"/>
      <c r="G44" s="16"/>
      <c r="H44" s="48" t="s">
        <v>230</v>
      </c>
      <c r="I44" s="46">
        <f>(I40-I41)/(SQRT((I40+I41+I42)*(I40+I41+I43)))</f>
        <v>7.5951107988000241E-2</v>
      </c>
    </row>
    <row r="46" spans="1:9" ht="15.75" thickBot="1" x14ac:dyDescent="0.3">
      <c r="A46" s="30" t="str">
        <f>chisquared!A57</f>
        <v>From Beattie first and then the Old Bailey</v>
      </c>
    </row>
    <row r="47" spans="1:9" ht="45" customHeight="1" x14ac:dyDescent="0.25">
      <c r="A47" s="65" t="str">
        <f>chisquared!A58</f>
        <v>h1: there is an association between being male and found guilty in Homicide Cases (or for Manslaughter) at the Old Bailey</v>
      </c>
      <c r="B47" s="66"/>
      <c r="C47" s="66"/>
      <c r="D47" s="67"/>
      <c r="E47" s="26"/>
      <c r="F47" s="65" t="str">
        <f>chisquared!L58</f>
        <v>h1: there is an association between being male and found guilty in Homicide Cases (or for Manslaughter) in Surrey/Sussex</v>
      </c>
      <c r="G47" s="66"/>
      <c r="H47" s="66"/>
      <c r="I47" s="67"/>
    </row>
    <row r="48" spans="1:9" x14ac:dyDescent="0.25">
      <c r="A48" s="5"/>
      <c r="B48" s="7"/>
      <c r="C48" s="7"/>
      <c r="D48" s="8"/>
      <c r="E48" s="26"/>
      <c r="F48" s="5"/>
      <c r="G48" s="7"/>
      <c r="H48" s="7"/>
      <c r="I48" s="8"/>
    </row>
    <row r="49" spans="1:9" x14ac:dyDescent="0.25">
      <c r="A49" s="5" t="str">
        <f>chisquared!A60</f>
        <v>OBSERVED</v>
      </c>
      <c r="B49" s="21" t="str">
        <f>chisquared!B60</f>
        <v>guilty</v>
      </c>
      <c r="C49" s="21" t="str">
        <f>chisquared!C60</f>
        <v>not guilty</v>
      </c>
      <c r="D49" s="43"/>
      <c r="E49" s="26"/>
      <c r="F49" s="5" t="str">
        <f>chisquared!L60</f>
        <v>OBSERVED</v>
      </c>
      <c r="G49" s="21" t="str">
        <f>chisquared!M60</f>
        <v>guilty</v>
      </c>
      <c r="H49" s="21" t="str">
        <f>chisquared!N60</f>
        <v>not guilty</v>
      </c>
      <c r="I49" s="43"/>
    </row>
    <row r="50" spans="1:9" x14ac:dyDescent="0.25">
      <c r="A50" s="5" t="str">
        <f>chisquared!A61</f>
        <v>male</v>
      </c>
      <c r="B50" s="24">
        <f>chisquared!B61</f>
        <v>18322</v>
      </c>
      <c r="C50" s="24">
        <f>chisquared!C61</f>
        <v>5950</v>
      </c>
      <c r="D50" s="43">
        <f>chisquared!D61</f>
        <v>24272</v>
      </c>
      <c r="E50" s="26"/>
      <c r="F50" s="5" t="str">
        <f>chisquared!L61</f>
        <v>male</v>
      </c>
      <c r="G50" s="24">
        <f>chisquared!M61</f>
        <v>136</v>
      </c>
      <c r="H50" s="24">
        <f>chisquared!N61</f>
        <v>171</v>
      </c>
      <c r="I50" s="43">
        <f>chisquared!O61</f>
        <v>307</v>
      </c>
    </row>
    <row r="51" spans="1:9" x14ac:dyDescent="0.25">
      <c r="A51" s="5" t="str">
        <f>chisquared!A62</f>
        <v>not male</v>
      </c>
      <c r="B51" s="25">
        <f>chisquared!B62</f>
        <v>4357</v>
      </c>
      <c r="C51" s="25">
        <f>chisquared!C62</f>
        <v>1704</v>
      </c>
      <c r="D51" s="43">
        <f>chisquared!D62</f>
        <v>6061</v>
      </c>
      <c r="E51" s="26"/>
      <c r="F51" s="5" t="str">
        <f>chisquared!L62</f>
        <v>not male</v>
      </c>
      <c r="G51" s="25">
        <f>chisquared!M62</f>
        <v>16</v>
      </c>
      <c r="H51" s="25">
        <f>chisquared!N62</f>
        <v>26</v>
      </c>
      <c r="I51" s="43">
        <f>chisquared!O62</f>
        <v>42</v>
      </c>
    </row>
    <row r="52" spans="1:9" x14ac:dyDescent="0.25">
      <c r="A52" s="5"/>
      <c r="B52" s="6">
        <f>chisquared!B63</f>
        <v>22679</v>
      </c>
      <c r="C52" s="6">
        <f>chisquared!C63</f>
        <v>7654</v>
      </c>
      <c r="D52" s="43">
        <f>chisquared!D63</f>
        <v>30333</v>
      </c>
      <c r="E52" s="26"/>
      <c r="F52" s="5"/>
      <c r="G52" s="6">
        <f>chisquared!M63</f>
        <v>152</v>
      </c>
      <c r="H52" s="6">
        <f>chisquared!N63</f>
        <v>197</v>
      </c>
      <c r="I52" s="43">
        <f>chisquared!O63</f>
        <v>349</v>
      </c>
    </row>
    <row r="53" spans="1:9" x14ac:dyDescent="0.25">
      <c r="A53" s="44"/>
      <c r="B53" s="7"/>
      <c r="C53" s="6"/>
      <c r="D53" s="43"/>
      <c r="E53" s="26"/>
      <c r="F53" s="44"/>
      <c r="G53" s="7"/>
      <c r="H53" s="6"/>
      <c r="I53" s="43"/>
    </row>
    <row r="54" spans="1:9" x14ac:dyDescent="0.25">
      <c r="A54" s="44"/>
      <c r="B54" s="7"/>
      <c r="C54" s="47" t="s">
        <v>226</v>
      </c>
      <c r="D54" s="43">
        <f>B50*C51</f>
        <v>31220688</v>
      </c>
      <c r="E54" s="26"/>
      <c r="F54" s="44"/>
      <c r="G54" s="7"/>
      <c r="H54" s="47" t="s">
        <v>226</v>
      </c>
      <c r="I54" s="43">
        <f>G50*H51</f>
        <v>3536</v>
      </c>
    </row>
    <row r="55" spans="1:9" x14ac:dyDescent="0.25">
      <c r="A55" s="44"/>
      <c r="B55" s="7"/>
      <c r="C55" s="47" t="s">
        <v>227</v>
      </c>
      <c r="D55" s="43">
        <f>C50*B51</f>
        <v>25924150</v>
      </c>
      <c r="E55" s="26"/>
      <c r="F55" s="44"/>
      <c r="G55" s="7"/>
      <c r="H55" s="47" t="s">
        <v>227</v>
      </c>
      <c r="I55" s="43">
        <f>H50*G51</f>
        <v>2736</v>
      </c>
    </row>
    <row r="56" spans="1:9" x14ac:dyDescent="0.25">
      <c r="A56" s="44"/>
      <c r="B56" s="7"/>
      <c r="C56" s="47" t="s">
        <v>228</v>
      </c>
      <c r="D56" s="43">
        <f>(B50*C50)+(B51*C51)</f>
        <v>116440228</v>
      </c>
      <c r="E56" s="26"/>
      <c r="F56" s="44"/>
      <c r="G56" s="7"/>
      <c r="H56" s="47" t="s">
        <v>228</v>
      </c>
      <c r="I56" s="43">
        <f>(G50*H50)+(G51*H51)</f>
        <v>23672</v>
      </c>
    </row>
    <row r="57" spans="1:9" x14ac:dyDescent="0.25">
      <c r="A57" s="44"/>
      <c r="B57" s="7" t="str">
        <f>IF(ABS(D58)&gt;0.8,$F$4,IF(ABS(D58)&gt;0.6,$E$4,IF(ABS(D58)&gt;0.4,$D$4,IF(ABS(D58)&gt;0.2,$C$4,$B$4))))</f>
        <v>Very Weak</v>
      </c>
      <c r="C57" s="47" t="s">
        <v>229</v>
      </c>
      <c r="D57" s="43">
        <f>(B50*B51)+(C50*C51)</f>
        <v>89967754</v>
      </c>
      <c r="E57" s="26"/>
      <c r="F57" s="44"/>
      <c r="G57" s="7" t="str">
        <f>IF(ABS(I58)&gt;0.8,$F$4,IF(ABS(I58)&gt;0.6,$E$4,IF(ABS(I58)&gt;0.4,$D$4,IF(ABS(I58)&gt;0.2,$C$4,$B$4))))</f>
        <v>Very Weak</v>
      </c>
      <c r="H57" s="47" t="s">
        <v>229</v>
      </c>
      <c r="I57" s="43">
        <f>(G50*G51)+(H50*H51)</f>
        <v>6622</v>
      </c>
    </row>
    <row r="58" spans="1:9" ht="15.75" thickBot="1" x14ac:dyDescent="0.3">
      <c r="A58" s="45"/>
      <c r="B58" s="16"/>
      <c r="C58" s="48" t="s">
        <v>230</v>
      </c>
      <c r="D58" s="46">
        <f>(D54-D55)/(SQRT((D54+D55+D56)*(D54+D55+D57)))</f>
        <v>3.31444631709873E-2</v>
      </c>
      <c r="E58" s="26"/>
      <c r="F58" s="45"/>
      <c r="G58" s="16"/>
      <c r="H58" s="48" t="s">
        <v>230</v>
      </c>
      <c r="I58" s="46">
        <f>(I54-I55)/(SQRT((I54+I55+I56)*(I54+I55+I57)))</f>
        <v>4.0713763260088416E-2</v>
      </c>
    </row>
    <row r="59" spans="1:9" ht="15.75" thickBot="1" x14ac:dyDescent="0.3"/>
    <row r="60" spans="1:9" ht="45" customHeight="1" x14ac:dyDescent="0.25">
      <c r="A60" s="65" t="str">
        <f>chisquared!A76</f>
        <v>h1: there is an association between being male and found guilty in Property Cases vs Murder Cases at the Old Bailey</v>
      </c>
      <c r="B60" s="66"/>
      <c r="C60" s="66"/>
      <c r="D60" s="67"/>
      <c r="E60" s="26"/>
      <c r="F60" s="65" t="str">
        <f>chisquared!L76</f>
        <v>h1: there is an association between being male and found guilty in Property Cases vs Murder Cases in Surrey/Sussex</v>
      </c>
      <c r="G60" s="66"/>
      <c r="H60" s="66"/>
      <c r="I60" s="67"/>
    </row>
    <row r="61" spans="1:9" x14ac:dyDescent="0.25">
      <c r="A61" s="5"/>
      <c r="B61" s="7"/>
      <c r="C61" s="7"/>
      <c r="D61" s="8"/>
      <c r="E61" s="26"/>
      <c r="F61" s="5"/>
      <c r="G61" s="7"/>
      <c r="H61" s="7"/>
      <c r="I61" s="8"/>
    </row>
    <row r="62" spans="1:9" ht="15" customHeight="1" x14ac:dyDescent="0.25">
      <c r="A62" s="5" t="str">
        <f>chisquared!A78</f>
        <v>OBSERVED</v>
      </c>
      <c r="B62" s="21" t="str">
        <f>chisquared!B78</f>
        <v>guilty of property</v>
      </c>
      <c r="C62" s="21" t="str">
        <f>chisquared!C78</f>
        <v>guilty of murder</v>
      </c>
      <c r="D62" s="43"/>
      <c r="E62" s="26"/>
      <c r="F62" s="5" t="str">
        <f>chisquared!L78</f>
        <v>OBSERVED</v>
      </c>
      <c r="G62" s="21" t="str">
        <f>chisquared!M78</f>
        <v>guilty of property</v>
      </c>
      <c r="H62" s="21" t="str">
        <f>chisquared!N78</f>
        <v>guilty of murder</v>
      </c>
      <c r="I62" s="43"/>
    </row>
    <row r="63" spans="1:9" x14ac:dyDescent="0.25">
      <c r="A63" s="5" t="str">
        <f>chisquared!A79</f>
        <v>male</v>
      </c>
      <c r="B63" s="24">
        <f>chisquared!B79</f>
        <v>618259</v>
      </c>
      <c r="C63" s="24">
        <f>chisquared!C79</f>
        <v>18322</v>
      </c>
      <c r="D63" s="43">
        <f>chisquared!D79</f>
        <v>636581</v>
      </c>
      <c r="E63" s="26"/>
      <c r="F63" s="5" t="str">
        <f>chisquared!L79</f>
        <v>male</v>
      </c>
      <c r="G63" s="24">
        <f>chisquared!M79</f>
        <v>2079.2640000000001</v>
      </c>
      <c r="H63" s="24">
        <f>chisquared!N79</f>
        <v>51.959000000000003</v>
      </c>
      <c r="I63" s="43">
        <f>chisquared!O79</f>
        <v>2131.223</v>
      </c>
    </row>
    <row r="64" spans="1:9" x14ac:dyDescent="0.25">
      <c r="A64" s="5" t="str">
        <f>chisquared!A80</f>
        <v>not male</v>
      </c>
      <c r="B64" s="25">
        <f>chisquared!B80</f>
        <v>135474</v>
      </c>
      <c r="C64" s="25">
        <f>chisquared!C80</f>
        <v>4357</v>
      </c>
      <c r="D64" s="43">
        <f>chisquared!D80</f>
        <v>139831</v>
      </c>
      <c r="E64" s="26"/>
      <c r="F64" s="5" t="str">
        <f>chisquared!L80</f>
        <v>not male</v>
      </c>
      <c r="G64" s="25">
        <f>chisquared!M80</f>
        <v>487.51600000000002</v>
      </c>
      <c r="H64" s="25">
        <f>chisquared!N80</f>
        <v>4.9969999999999999</v>
      </c>
      <c r="I64" s="43">
        <f>chisquared!O80</f>
        <v>492.51300000000003</v>
      </c>
    </row>
    <row r="65" spans="1:9" x14ac:dyDescent="0.25">
      <c r="A65" s="5"/>
      <c r="B65" s="6">
        <f>chisquared!B81</f>
        <v>753733</v>
      </c>
      <c r="C65" s="6">
        <f>chisquared!C81</f>
        <v>22679</v>
      </c>
      <c r="D65" s="43">
        <f>chisquared!D81</f>
        <v>776412</v>
      </c>
      <c r="E65" s="26"/>
      <c r="F65" s="5"/>
      <c r="G65" s="6">
        <f>chisquared!M81</f>
        <v>2566.7800000000002</v>
      </c>
      <c r="H65" s="6">
        <f>chisquared!N81</f>
        <v>56.956000000000003</v>
      </c>
      <c r="I65" s="43">
        <f>chisquared!O81</f>
        <v>2623.7359999999999</v>
      </c>
    </row>
    <row r="66" spans="1:9" x14ac:dyDescent="0.25">
      <c r="A66" s="44"/>
      <c r="B66" s="7"/>
      <c r="C66" s="6"/>
      <c r="D66" s="43"/>
      <c r="E66" s="26"/>
      <c r="F66" s="44"/>
      <c r="G66" s="7"/>
      <c r="H66" s="6"/>
      <c r="I66" s="43"/>
    </row>
    <row r="67" spans="1:9" x14ac:dyDescent="0.25">
      <c r="A67" s="44"/>
      <c r="B67" s="7"/>
      <c r="C67" s="47" t="s">
        <v>226</v>
      </c>
      <c r="D67" s="43">
        <f>B63*C64</f>
        <v>2693754463</v>
      </c>
      <c r="E67" s="26"/>
      <c r="F67" s="44"/>
      <c r="G67" s="7"/>
      <c r="H67" s="47" t="s">
        <v>226</v>
      </c>
      <c r="I67" s="43">
        <f>G63*H64</f>
        <v>10390.082208</v>
      </c>
    </row>
    <row r="68" spans="1:9" x14ac:dyDescent="0.25">
      <c r="A68" s="44"/>
      <c r="B68" s="7"/>
      <c r="C68" s="47" t="s">
        <v>227</v>
      </c>
      <c r="D68" s="43">
        <f>C63*B64</f>
        <v>2482154628</v>
      </c>
      <c r="E68" s="26"/>
      <c r="F68" s="44"/>
      <c r="G68" s="7"/>
      <c r="H68" s="47" t="s">
        <v>227</v>
      </c>
      <c r="I68" s="43">
        <f>H63*G64</f>
        <v>25330.843844000003</v>
      </c>
    </row>
    <row r="69" spans="1:9" x14ac:dyDescent="0.25">
      <c r="A69" s="44"/>
      <c r="B69" s="7"/>
      <c r="C69" s="47" t="s">
        <v>228</v>
      </c>
      <c r="D69" s="43">
        <f>(B63*C63)+(B64*C64)</f>
        <v>11918001616</v>
      </c>
      <c r="E69" s="26"/>
      <c r="F69" s="44"/>
      <c r="G69" s="7"/>
      <c r="H69" s="47" t="s">
        <v>228</v>
      </c>
      <c r="I69" s="43">
        <f>(G63*H63)+(G64*H64)</f>
        <v>110472.59562800002</v>
      </c>
    </row>
    <row r="70" spans="1:9" x14ac:dyDescent="0.25">
      <c r="A70" s="44"/>
      <c r="B70" s="7" t="str">
        <f>IF(ABS(D71)&gt;0.8,$F$4,IF(ABS(D71)&gt;0.6,$E$4,IF(ABS(D71)&gt;0.4,$D$4,IF(ABS(D71)&gt;0.2,$C$4,$B$4))))</f>
        <v>Very Weak</v>
      </c>
      <c r="C70" s="47" t="s">
        <v>229</v>
      </c>
      <c r="D70" s="43">
        <f>(B63*B64)+(C63*C64)</f>
        <v>83837848720</v>
      </c>
      <c r="E70" s="26"/>
      <c r="F70" s="44"/>
      <c r="G70" s="7" t="str">
        <f>IF(ABS(I71)&gt;0.8,$F$4,IF(ABS(I71)&gt;0.6,$E$4,IF(ABS(I71)&gt;0.4,$D$4,IF(ABS(I71)&gt;0.2,$C$4,$B$4))))</f>
        <v>Very Weak</v>
      </c>
      <c r="H70" s="47" t="s">
        <v>229</v>
      </c>
      <c r="I70" s="43">
        <f>(G63*G64)+(H63*H64)</f>
        <v>1013934.107347</v>
      </c>
    </row>
    <row r="71" spans="1:9" ht="15.75" thickBot="1" x14ac:dyDescent="0.3">
      <c r="A71" s="45"/>
      <c r="B71" s="16"/>
      <c r="C71" s="48" t="s">
        <v>230</v>
      </c>
      <c r="D71" s="46">
        <f>(D67-D68)/(SQRT((D67+D68+D69)*(D67+D68+D70)))</f>
        <v>5.4245790378314434E-3</v>
      </c>
      <c r="E71" s="26"/>
      <c r="F71" s="45"/>
      <c r="G71" s="16"/>
      <c r="H71" s="48" t="s">
        <v>230</v>
      </c>
      <c r="I71" s="46">
        <f>(I67-I68)/(SQRT((I67+I68+I69)*(I67+I68+I70)))</f>
        <v>-3.8140411708340864E-2</v>
      </c>
    </row>
    <row r="72" spans="1:9" ht="15.75" thickBot="1" x14ac:dyDescent="0.3"/>
    <row r="73" spans="1:9" ht="45" customHeight="1" x14ac:dyDescent="0.25">
      <c r="A73" s="65" t="str">
        <f>chisquared!A94</f>
        <v>h1: there is an association between being rape/attempted rape and pre/post 1740 at the Old Bailey</v>
      </c>
      <c r="B73" s="66"/>
      <c r="C73" s="66"/>
      <c r="D73" s="67"/>
      <c r="E73" s="26"/>
      <c r="F73" s="65" t="str">
        <f>chisquared!L94</f>
        <v>h1: there is an association between being rape/attempted rape and pre/post 1740 in Surrey/Sussex</v>
      </c>
      <c r="G73" s="66"/>
      <c r="H73" s="66"/>
      <c r="I73" s="67"/>
    </row>
    <row r="74" spans="1:9" x14ac:dyDescent="0.25">
      <c r="A74" s="69" t="str">
        <f>chisquared!A95</f>
        <v>- Can't be done, rape and attempted rape are combined into "sexual crimes"</v>
      </c>
      <c r="B74" s="70"/>
      <c r="C74" s="70"/>
      <c r="D74" s="71"/>
      <c r="E74" s="26"/>
      <c r="F74" s="5"/>
      <c r="G74" s="7"/>
      <c r="H74" s="7"/>
      <c r="I74" s="8"/>
    </row>
    <row r="75" spans="1:9" x14ac:dyDescent="0.25">
      <c r="A75" s="5" t="str">
        <f>chisquared!A96</f>
        <v>OBSERVED</v>
      </c>
      <c r="B75" s="21" t="str">
        <f>chisquared!B96</f>
        <v>rape</v>
      </c>
      <c r="C75" s="21" t="str">
        <f>chisquared!C96</f>
        <v>attempted rape</v>
      </c>
      <c r="D75" s="43"/>
      <c r="E75" s="26"/>
      <c r="F75" s="5" t="str">
        <f>chisquared!L96</f>
        <v>OBSERVED</v>
      </c>
      <c r="G75" s="21" t="str">
        <f>chisquared!M96</f>
        <v>rape</v>
      </c>
      <c r="H75" s="21" t="str">
        <f>chisquared!N96</f>
        <v>attempted rape</v>
      </c>
      <c r="I75" s="43"/>
    </row>
    <row r="76" spans="1:9" x14ac:dyDescent="0.25">
      <c r="A76" s="5" t="str">
        <f>chisquared!A97</f>
        <v>pre-1740</v>
      </c>
      <c r="B76" s="24">
        <f>chisquared!B97</f>
        <v>0</v>
      </c>
      <c r="C76" s="24">
        <f>chisquared!C97</f>
        <v>0</v>
      </c>
      <c r="D76" s="43">
        <f>chisquared!D97</f>
        <v>0</v>
      </c>
      <c r="E76" s="26"/>
      <c r="F76" s="5" t="str">
        <f>chisquared!L97</f>
        <v>pre-1740</v>
      </c>
      <c r="G76" s="24">
        <f>chisquared!M97</f>
        <v>20</v>
      </c>
      <c r="H76" s="24">
        <f>chisquared!N97</f>
        <v>19</v>
      </c>
      <c r="I76" s="43">
        <f>chisquared!O97</f>
        <v>39</v>
      </c>
    </row>
    <row r="77" spans="1:9" x14ac:dyDescent="0.25">
      <c r="A77" s="5" t="str">
        <f>chisquared!A98</f>
        <v>post-1740</v>
      </c>
      <c r="B77" s="25">
        <f>chisquared!B98</f>
        <v>0</v>
      </c>
      <c r="C77" s="25">
        <f>chisquared!C98</f>
        <v>0</v>
      </c>
      <c r="D77" s="43">
        <f>chisquared!D98</f>
        <v>0</v>
      </c>
      <c r="E77" s="26"/>
      <c r="F77" s="5" t="str">
        <f>chisquared!L98</f>
        <v>post-1740</v>
      </c>
      <c r="G77" s="25">
        <f>chisquared!M98</f>
        <v>39</v>
      </c>
      <c r="H77" s="25">
        <f>chisquared!N98</f>
        <v>86</v>
      </c>
      <c r="I77" s="43">
        <f>chisquared!O98</f>
        <v>125</v>
      </c>
    </row>
    <row r="78" spans="1:9" x14ac:dyDescent="0.25">
      <c r="A78" s="5"/>
      <c r="B78" s="6">
        <f>chisquared!B99</f>
        <v>0</v>
      </c>
      <c r="C78" s="6">
        <f>chisquared!C99</f>
        <v>0</v>
      </c>
      <c r="D78" s="43">
        <f>chisquared!D99</f>
        <v>0</v>
      </c>
      <c r="E78" s="26"/>
      <c r="F78" s="5"/>
      <c r="G78" s="6">
        <f>chisquared!M99</f>
        <v>59</v>
      </c>
      <c r="H78" s="6">
        <f>chisquared!N99</f>
        <v>105</v>
      </c>
      <c r="I78" s="43">
        <f>chisquared!O99</f>
        <v>164</v>
      </c>
    </row>
    <row r="79" spans="1:9" x14ac:dyDescent="0.25">
      <c r="A79" s="44"/>
      <c r="B79" s="7"/>
      <c r="C79" s="6"/>
      <c r="D79" s="43"/>
      <c r="E79" s="26"/>
      <c r="F79" s="44"/>
      <c r="G79" s="7"/>
      <c r="H79" s="6"/>
      <c r="I79" s="43"/>
    </row>
    <row r="80" spans="1:9" x14ac:dyDescent="0.25">
      <c r="A80" s="44"/>
      <c r="B80" s="7"/>
      <c r="C80" s="47" t="s">
        <v>226</v>
      </c>
      <c r="D80" s="43">
        <f>B76*C77</f>
        <v>0</v>
      </c>
      <c r="E80" s="26"/>
      <c r="F80" s="44"/>
      <c r="G80" s="7"/>
      <c r="H80" s="47" t="s">
        <v>226</v>
      </c>
      <c r="I80" s="43">
        <f>G76*H77</f>
        <v>1720</v>
      </c>
    </row>
    <row r="81" spans="1:9" x14ac:dyDescent="0.25">
      <c r="A81" s="44"/>
      <c r="B81" s="7"/>
      <c r="C81" s="47" t="s">
        <v>227</v>
      </c>
      <c r="D81" s="43">
        <f>C76*B77</f>
        <v>0</v>
      </c>
      <c r="E81" s="26"/>
      <c r="F81" s="44"/>
      <c r="G81" s="7"/>
      <c r="H81" s="47" t="s">
        <v>227</v>
      </c>
      <c r="I81" s="43">
        <f>H76*G77</f>
        <v>741</v>
      </c>
    </row>
    <row r="82" spans="1:9" x14ac:dyDescent="0.25">
      <c r="A82" s="44"/>
      <c r="B82" s="7"/>
      <c r="C82" s="47" t="s">
        <v>228</v>
      </c>
      <c r="D82" s="43">
        <f>(B76*C76)+(B77*C77)</f>
        <v>0</v>
      </c>
      <c r="E82" s="26"/>
      <c r="F82" s="44"/>
      <c r="G82" s="7"/>
      <c r="H82" s="47" t="s">
        <v>228</v>
      </c>
      <c r="I82" s="43">
        <f>(G76*H76)+(G77*H77)</f>
        <v>3734</v>
      </c>
    </row>
    <row r="83" spans="1:9" x14ac:dyDescent="0.25">
      <c r="A83" s="44"/>
      <c r="B83" s="7" t="e">
        <f>IF(ABS(D84)&gt;0.8,$F$4,IF(ABS(D84)&gt;0.6,$E$4,IF(ABS(D84)&gt;0.4,$D$4,IF(ABS(D84)&gt;0.2,$C$4,$B$4))))</f>
        <v>#DIV/0!</v>
      </c>
      <c r="C83" s="47" t="s">
        <v>229</v>
      </c>
      <c r="D83" s="43">
        <f>(B76*B77)+(C76*C77)</f>
        <v>0</v>
      </c>
      <c r="E83" s="26"/>
      <c r="F83" s="44"/>
      <c r="G83" s="7" t="str">
        <f>IF(ABS(I84)&gt;0.8,$F$4,IF(ABS(I84)&gt;0.6,$E$4,IF(ABS(I84)&gt;0.4,$D$4,IF(ABS(I84)&gt;0.2,$C$4,$B$4))))</f>
        <v>Very Weak</v>
      </c>
      <c r="H83" s="47" t="s">
        <v>229</v>
      </c>
      <c r="I83" s="43">
        <f>(G76*G77)+(H76*H77)</f>
        <v>2414</v>
      </c>
    </row>
    <row r="84" spans="1:9" ht="15.75" thickBot="1" x14ac:dyDescent="0.3">
      <c r="A84" s="45"/>
      <c r="B84" s="16"/>
      <c r="C84" s="48" t="s">
        <v>230</v>
      </c>
      <c r="D84" s="46" t="e">
        <f>(D80-D81)/(SQRT((D80+D81+D82)*(D80+D81+D83)))</f>
        <v>#DIV/0!</v>
      </c>
      <c r="E84" s="26"/>
      <c r="F84" s="45"/>
      <c r="G84" s="16"/>
      <c r="H84" s="48" t="s">
        <v>230</v>
      </c>
      <c r="I84" s="46">
        <f>(I80-I81)/(SQRT((I80+I81+I82)*(I80+I81+I83)))</f>
        <v>0.17814544667124804</v>
      </c>
    </row>
    <row r="85" spans="1:9" ht="15.75" thickBot="1" x14ac:dyDescent="0.3"/>
    <row r="86" spans="1:9" ht="45" customHeight="1" x14ac:dyDescent="0.25">
      <c r="A86" s="65" t="str">
        <f>chisquared!A112</f>
        <v>h1: there is an association between being sentenced to death for different crimes as a male at the Old Bailey</v>
      </c>
      <c r="B86" s="66"/>
      <c r="C86" s="66"/>
      <c r="D86" s="67"/>
      <c r="E86" s="26"/>
      <c r="F86" s="65" t="str">
        <f>chisquared!L112</f>
        <v>h1: there is an association between being sentenced to death for different crimes as a male in Surrey/Sussex</v>
      </c>
      <c r="G86" s="66"/>
      <c r="H86" s="66"/>
      <c r="I86" s="67"/>
    </row>
    <row r="87" spans="1:9" x14ac:dyDescent="0.25">
      <c r="A87" s="69"/>
      <c r="B87" s="70"/>
      <c r="C87" s="70"/>
      <c r="D87" s="71"/>
      <c r="E87" s="26"/>
      <c r="F87" s="5"/>
      <c r="G87" s="7"/>
      <c r="H87" s="7"/>
      <c r="I87" s="8"/>
    </row>
    <row r="88" spans="1:9" x14ac:dyDescent="0.25">
      <c r="A88" s="5" t="str">
        <f>chisquared!A114</f>
        <v>OBSERVED</v>
      </c>
      <c r="B88" s="21" t="str">
        <f>chisquared!B114</f>
        <v>property crimes</v>
      </c>
      <c r="C88" s="21" t="str">
        <f>chisquared!C114</f>
        <v>not property crimes</v>
      </c>
      <c r="D88" s="43"/>
      <c r="E88" s="26"/>
      <c r="F88" s="5" t="str">
        <f>chisquared!L114</f>
        <v>OBSERVED</v>
      </c>
      <c r="G88" s="21" t="str">
        <f>chisquared!M114</f>
        <v>property crimes</v>
      </c>
      <c r="H88" s="21" t="str">
        <f>chisquared!N114</f>
        <v>not property crimes</v>
      </c>
      <c r="I88" s="43"/>
    </row>
    <row r="89" spans="1:9" x14ac:dyDescent="0.25">
      <c r="A89" s="5" t="str">
        <f>chisquared!A115</f>
        <v>male</v>
      </c>
      <c r="B89" s="24">
        <f>chisquared!B115</f>
        <v>240131</v>
      </c>
      <c r="C89" s="24">
        <f>chisquared!C115</f>
        <v>19407</v>
      </c>
      <c r="D89" s="43">
        <f>chisquared!D115</f>
        <v>259538</v>
      </c>
      <c r="E89" s="26"/>
      <c r="F89" s="5" t="str">
        <f>chisquared!L115</f>
        <v>male</v>
      </c>
      <c r="G89" s="24">
        <f>chisquared!M115</f>
        <v>409</v>
      </c>
      <c r="H89" s="24">
        <f>chisquared!N115</f>
        <v>72</v>
      </c>
      <c r="I89" s="43">
        <f>chisquared!O115</f>
        <v>481</v>
      </c>
    </row>
    <row r="90" spans="1:9" x14ac:dyDescent="0.25">
      <c r="A90" s="5" t="str">
        <f>chisquared!A116</f>
        <v>not male</v>
      </c>
      <c r="B90" s="25">
        <f>chisquared!B116</f>
        <v>49682</v>
      </c>
      <c r="C90" s="25">
        <f>chisquared!C116</f>
        <v>5199</v>
      </c>
      <c r="D90" s="43">
        <f>chisquared!D116</f>
        <v>54881</v>
      </c>
      <c r="E90" s="26"/>
      <c r="F90" s="5" t="str">
        <f>chisquared!L116</f>
        <v>not male</v>
      </c>
      <c r="G90" s="25">
        <f>chisquared!M116</f>
        <v>27</v>
      </c>
      <c r="H90" s="25">
        <f>chisquared!N116</f>
        <v>10</v>
      </c>
      <c r="I90" s="43">
        <f>chisquared!O116</f>
        <v>37</v>
      </c>
    </row>
    <row r="91" spans="1:9" x14ac:dyDescent="0.25">
      <c r="A91" s="5"/>
      <c r="B91" s="6">
        <f>chisquared!B117</f>
        <v>289813</v>
      </c>
      <c r="C91" s="6">
        <f>chisquared!C117</f>
        <v>24606</v>
      </c>
      <c r="D91" s="43">
        <f>chisquared!D117</f>
        <v>314419</v>
      </c>
      <c r="E91" s="26"/>
      <c r="F91" s="5"/>
      <c r="G91" s="6">
        <f>chisquared!M117</f>
        <v>436</v>
      </c>
      <c r="H91" s="6">
        <f>chisquared!N117</f>
        <v>82</v>
      </c>
      <c r="I91" s="43">
        <f>chisquared!O117</f>
        <v>518</v>
      </c>
    </row>
    <row r="92" spans="1:9" x14ac:dyDescent="0.25">
      <c r="A92" s="44"/>
      <c r="B92" s="7"/>
      <c r="C92" s="6"/>
      <c r="D92" s="43"/>
      <c r="E92" s="26"/>
      <c r="F92" s="44"/>
      <c r="G92" s="7"/>
      <c r="H92" s="6"/>
      <c r="I92" s="43"/>
    </row>
    <row r="93" spans="1:9" x14ac:dyDescent="0.25">
      <c r="A93" s="44"/>
      <c r="B93" s="7"/>
      <c r="C93" s="47" t="s">
        <v>226</v>
      </c>
      <c r="D93" s="43">
        <f>B89*C90</f>
        <v>1248441069</v>
      </c>
      <c r="E93" s="26"/>
      <c r="F93" s="44"/>
      <c r="G93" s="7"/>
      <c r="H93" s="47" t="s">
        <v>226</v>
      </c>
      <c r="I93" s="43">
        <f>G89*H90</f>
        <v>4090</v>
      </c>
    </row>
    <row r="94" spans="1:9" x14ac:dyDescent="0.25">
      <c r="A94" s="44"/>
      <c r="B94" s="7"/>
      <c r="C94" s="47" t="s">
        <v>227</v>
      </c>
      <c r="D94" s="43">
        <f>C89*B90</f>
        <v>964178574</v>
      </c>
      <c r="E94" s="26"/>
      <c r="F94" s="44"/>
      <c r="G94" s="7"/>
      <c r="H94" s="47" t="s">
        <v>227</v>
      </c>
      <c r="I94" s="43">
        <f>H89*G90</f>
        <v>1944</v>
      </c>
    </row>
    <row r="95" spans="1:9" x14ac:dyDescent="0.25">
      <c r="A95" s="44"/>
      <c r="B95" s="7"/>
      <c r="C95" s="47" t="s">
        <v>228</v>
      </c>
      <c r="D95" s="43">
        <f>(B89*C89)+(B90*C90)</f>
        <v>4918519035</v>
      </c>
      <c r="E95" s="26"/>
      <c r="F95" s="44"/>
      <c r="G95" s="7"/>
      <c r="H95" s="47" t="s">
        <v>228</v>
      </c>
      <c r="I95" s="43">
        <f>(G89*H89)+(G90*H90)</f>
        <v>29718</v>
      </c>
    </row>
    <row r="96" spans="1:9" x14ac:dyDescent="0.25">
      <c r="A96" s="44"/>
      <c r="B96" s="7" t="str">
        <f>IF(ABS(D97)&gt;0.8,$F$4,IF(ABS(D97)&gt;0.6,$E$4,IF(ABS(D97)&gt;0.4,$D$4,IF(ABS(D97)&gt;0.2,$C$4,$B$4))))</f>
        <v>Very Weak</v>
      </c>
      <c r="C96" s="47" t="s">
        <v>229</v>
      </c>
      <c r="D96" s="43">
        <f>(B89*B90)+(C89*C90)</f>
        <v>12031085335</v>
      </c>
      <c r="E96" s="26"/>
      <c r="F96" s="44"/>
      <c r="G96" s="7" t="str">
        <f>IF(ABS(I97)&gt;0.8,$F$4,IF(ABS(I97)&gt;0.6,$E$4,IF(ABS(I97)&gt;0.4,$D$4,IF(ABS(I97)&gt;0.2,$C$4,$B$4))))</f>
        <v>Very Weak</v>
      </c>
      <c r="H96" s="47" t="s">
        <v>229</v>
      </c>
      <c r="I96" s="43">
        <f>(G89*G90)+(H89*H90)</f>
        <v>11763</v>
      </c>
    </row>
    <row r="97" spans="1:9" ht="15.75" thickBot="1" x14ac:dyDescent="0.3">
      <c r="A97" s="45"/>
      <c r="B97" s="16"/>
      <c r="C97" s="48" t="s">
        <v>230</v>
      </c>
      <c r="D97" s="46">
        <f>(D93-D94)/(SQRT((D93+D94+D95)*(D93+D94+D96)))</f>
        <v>2.8205164538170582E-2</v>
      </c>
      <c r="E97" s="26"/>
      <c r="F97" s="45"/>
      <c r="G97" s="16"/>
      <c r="H97" s="48" t="s">
        <v>230</v>
      </c>
      <c r="I97" s="46">
        <f>(I93-I94)/(SQRT((I93+I94+I95)*(I93+I94+I96)))</f>
        <v>8.5075820561194879E-2</v>
      </c>
    </row>
    <row r="98" spans="1:9" ht="15.75" thickBot="1" x14ac:dyDescent="0.3"/>
    <row r="99" spans="1:9" ht="45" customHeight="1" x14ac:dyDescent="0.25">
      <c r="A99" s="65" t="str">
        <f>chisquared!A130</f>
        <v>h1: there is an association between being guilty and being a primary accusee (rather than accessory) at the Old Bailey</v>
      </c>
      <c r="B99" s="66"/>
      <c r="C99" s="66"/>
      <c r="D99" s="67"/>
      <c r="E99" s="26"/>
      <c r="F99" s="65" t="str">
        <f>chisquared!L130</f>
        <v>h1: there is an association between being guilty and being a primary accusee (rather than accessory) in Surrey/Sussex</v>
      </c>
      <c r="G99" s="66"/>
      <c r="H99" s="66"/>
      <c r="I99" s="67"/>
    </row>
    <row r="100" spans="1:9" x14ac:dyDescent="0.25">
      <c r="A100" s="69" t="str">
        <f>chisquared!A131</f>
        <v>- Can't be either accused or not; no way to be an accessory</v>
      </c>
      <c r="B100" s="70"/>
      <c r="C100" s="70"/>
      <c r="D100" s="71"/>
      <c r="E100" s="26"/>
      <c r="F100" s="5"/>
      <c r="G100" s="7"/>
      <c r="H100" s="7"/>
      <c r="I100" s="8"/>
    </row>
    <row r="101" spans="1:9" x14ac:dyDescent="0.25">
      <c r="A101" s="5" t="str">
        <f>chisquared!A132</f>
        <v>OBSERVED</v>
      </c>
      <c r="B101" s="21" t="str">
        <f>chisquared!B132</f>
        <v>guilty</v>
      </c>
      <c r="C101" s="21" t="str">
        <f>chisquared!C132</f>
        <v>not guilty</v>
      </c>
      <c r="D101" s="43"/>
      <c r="E101" s="26"/>
      <c r="F101" s="5" t="str">
        <f>chisquared!L132</f>
        <v>OBSERVED</v>
      </c>
      <c r="G101" s="21" t="str">
        <f>chisquared!M132</f>
        <v>guilty</v>
      </c>
      <c r="H101" s="21" t="str">
        <f>chisquared!N132</f>
        <v>not guilty</v>
      </c>
      <c r="I101" s="43"/>
    </row>
    <row r="102" spans="1:9" x14ac:dyDescent="0.25">
      <c r="A102" s="5" t="str">
        <f>chisquared!A133</f>
        <v>primary</v>
      </c>
      <c r="B102" s="24">
        <f>chisquared!B133</f>
        <v>0</v>
      </c>
      <c r="C102" s="24">
        <f>chisquared!C133</f>
        <v>0</v>
      </c>
      <c r="D102" s="43">
        <f>chisquared!D133</f>
        <v>0</v>
      </c>
      <c r="E102" s="26"/>
      <c r="F102" s="5" t="str">
        <f>chisquared!L133</f>
        <v>primary</v>
      </c>
      <c r="G102" s="24">
        <f>chisquared!M133</f>
        <v>145</v>
      </c>
      <c r="H102" s="24">
        <f>chisquared!N133</f>
        <v>126</v>
      </c>
      <c r="I102" s="43">
        <f>chisquared!O133</f>
        <v>271</v>
      </c>
    </row>
    <row r="103" spans="1:9" x14ac:dyDescent="0.25">
      <c r="A103" s="5" t="str">
        <f>chisquared!A134</f>
        <v>accessory</v>
      </c>
      <c r="B103" s="25">
        <f>chisquared!B134</f>
        <v>0</v>
      </c>
      <c r="C103" s="25">
        <f>chisquared!C134</f>
        <v>0</v>
      </c>
      <c r="D103" s="43">
        <f>chisquared!D134</f>
        <v>0</v>
      </c>
      <c r="E103" s="26"/>
      <c r="F103" s="5" t="str">
        <f>chisquared!L134</f>
        <v>accessory</v>
      </c>
      <c r="G103" s="25">
        <f>chisquared!M134</f>
        <v>6</v>
      </c>
      <c r="H103" s="25">
        <f>chisquared!N134</f>
        <v>18</v>
      </c>
      <c r="I103" s="43">
        <f>chisquared!O134</f>
        <v>24</v>
      </c>
    </row>
    <row r="104" spans="1:9" x14ac:dyDescent="0.25">
      <c r="A104" s="5"/>
      <c r="B104" s="6">
        <f>chisquared!B135</f>
        <v>0</v>
      </c>
      <c r="C104" s="6">
        <f>chisquared!C135</f>
        <v>0</v>
      </c>
      <c r="D104" s="43">
        <f>chisquared!D135</f>
        <v>0</v>
      </c>
      <c r="E104" s="26"/>
      <c r="F104" s="5"/>
      <c r="G104" s="6">
        <f>chisquared!M135</f>
        <v>151</v>
      </c>
      <c r="H104" s="6">
        <f>chisquared!N135</f>
        <v>144</v>
      </c>
      <c r="I104" s="43">
        <f>chisquared!O135</f>
        <v>295</v>
      </c>
    </row>
    <row r="105" spans="1:9" x14ac:dyDescent="0.25">
      <c r="A105" s="44"/>
      <c r="B105" s="7"/>
      <c r="C105" s="6"/>
      <c r="D105" s="43"/>
      <c r="E105" s="26"/>
      <c r="F105" s="44"/>
      <c r="G105" s="7"/>
      <c r="H105" s="6"/>
      <c r="I105" s="43"/>
    </row>
    <row r="106" spans="1:9" x14ac:dyDescent="0.25">
      <c r="A106" s="44"/>
      <c r="B106" s="7"/>
      <c r="C106" s="47" t="s">
        <v>226</v>
      </c>
      <c r="D106" s="43">
        <f>B102*C103</f>
        <v>0</v>
      </c>
      <c r="E106" s="26"/>
      <c r="F106" s="44"/>
      <c r="G106" s="7"/>
      <c r="H106" s="47" t="s">
        <v>226</v>
      </c>
      <c r="I106" s="43">
        <f>G102*H103</f>
        <v>2610</v>
      </c>
    </row>
    <row r="107" spans="1:9" x14ac:dyDescent="0.25">
      <c r="A107" s="44"/>
      <c r="B107" s="7"/>
      <c r="C107" s="47" t="s">
        <v>227</v>
      </c>
      <c r="D107" s="43">
        <f>C102*B103</f>
        <v>0</v>
      </c>
      <c r="E107" s="26"/>
      <c r="F107" s="44"/>
      <c r="G107" s="7"/>
      <c r="H107" s="47" t="s">
        <v>227</v>
      </c>
      <c r="I107" s="43">
        <f>H102*G103</f>
        <v>756</v>
      </c>
    </row>
    <row r="108" spans="1:9" x14ac:dyDescent="0.25">
      <c r="A108" s="44"/>
      <c r="B108" s="7"/>
      <c r="C108" s="47" t="s">
        <v>228</v>
      </c>
      <c r="D108" s="43">
        <f>(B102*C102)+(B103*C103)</f>
        <v>0</v>
      </c>
      <c r="E108" s="26"/>
      <c r="F108" s="44"/>
      <c r="G108" s="7"/>
      <c r="H108" s="47" t="s">
        <v>228</v>
      </c>
      <c r="I108" s="43">
        <f>(G102*H102)+(G103*H103)</f>
        <v>18378</v>
      </c>
    </row>
    <row r="109" spans="1:9" x14ac:dyDescent="0.25">
      <c r="A109" s="44"/>
      <c r="B109" s="7" t="e">
        <f>IF(ABS(D110)&gt;0.8,$F$4,IF(ABS(D110)&gt;0.6,$E$4,IF(ABS(D110)&gt;0.4,$D$4,IF(ABS(D110)&gt;0.2,$C$4,$B$4))))</f>
        <v>#DIV/0!</v>
      </c>
      <c r="C109" s="47" t="s">
        <v>229</v>
      </c>
      <c r="D109" s="43">
        <f>(B102*B103)+(C102*C103)</f>
        <v>0</v>
      </c>
      <c r="E109" s="26"/>
      <c r="F109" s="44"/>
      <c r="G109" s="7" t="str">
        <f>IF(ABS(I110)&gt;0.8,$F$4,IF(ABS(I110)&gt;0.6,$E$4,IF(ABS(I110)&gt;0.4,$D$4,IF(ABS(I110)&gt;0.2,$C$4,$B$4))))</f>
        <v>Very Weak</v>
      </c>
      <c r="H109" s="47" t="s">
        <v>229</v>
      </c>
      <c r="I109" s="43">
        <f>(G102*G103)+(H102*H103)</f>
        <v>3138</v>
      </c>
    </row>
    <row r="110" spans="1:9" ht="15.75" thickBot="1" x14ac:dyDescent="0.3">
      <c r="A110" s="45"/>
      <c r="B110" s="16"/>
      <c r="C110" s="48" t="s">
        <v>230</v>
      </c>
      <c r="D110" s="46" t="e">
        <f>(D106-D107)/(SQRT((D106+D107+D108)*(D106+D107+D109)))</f>
        <v>#DIV/0!</v>
      </c>
      <c r="E110" s="26"/>
      <c r="F110" s="45"/>
      <c r="G110" s="16"/>
      <c r="H110" s="48" t="s">
        <v>230</v>
      </c>
      <c r="I110" s="46">
        <f>(I106-I107)/(SQRT((I106+I107+I108)*(I106+I107+I109)))</f>
        <v>0.15590130258656587</v>
      </c>
    </row>
    <row r="111" spans="1:9" ht="15.75" thickBot="1" x14ac:dyDescent="0.3"/>
    <row r="112" spans="1:9" ht="45" customHeight="1" x14ac:dyDescent="0.25">
      <c r="A112" s="65" t="str">
        <f>chisquared!A148</f>
        <v>h1: there is an association between male homicide guilty verdicts pre 1740 and post 1740 at the Old Bailey</v>
      </c>
      <c r="B112" s="66"/>
      <c r="C112" s="66"/>
      <c r="D112" s="67"/>
      <c r="E112" s="26"/>
      <c r="F112" s="72" t="str">
        <f>chisquared!L148</f>
        <v>h1: there is an association between male homicide guilty verdicts pre 1740 and post 1740 in Surrey/Sussex</v>
      </c>
      <c r="G112" s="73"/>
      <c r="H112" s="73"/>
      <c r="I112" s="74"/>
    </row>
    <row r="113" spans="1:9" x14ac:dyDescent="0.25">
      <c r="A113" s="69"/>
      <c r="B113" s="70"/>
      <c r="C113" s="70"/>
      <c r="D113" s="71"/>
      <c r="E113" s="26"/>
      <c r="F113" s="49"/>
      <c r="G113" s="50"/>
      <c r="H113" s="50"/>
      <c r="I113" s="51"/>
    </row>
    <row r="114" spans="1:9" x14ac:dyDescent="0.25">
      <c r="A114" s="5" t="str">
        <f>chisquared!A150</f>
        <v>OBSERVED</v>
      </c>
      <c r="B114" s="21" t="str">
        <f>chisquared!B150</f>
        <v>guilty</v>
      </c>
      <c r="C114" s="21" t="str">
        <f>chisquared!C150</f>
        <v>not guilty</v>
      </c>
      <c r="D114" s="43"/>
      <c r="E114" s="26"/>
      <c r="F114" s="49" t="str">
        <f>chisquared!L150</f>
        <v>OBSERVED</v>
      </c>
      <c r="G114" s="52" t="str">
        <f>chisquared!M150</f>
        <v>guilty</v>
      </c>
      <c r="H114" s="52" t="str">
        <f>chisquared!N150</f>
        <v>not guilty</v>
      </c>
      <c r="I114" s="53"/>
    </row>
    <row r="115" spans="1:9" x14ac:dyDescent="0.25">
      <c r="A115" s="5" t="str">
        <f>chisquared!A151</f>
        <v>pre-1740</v>
      </c>
      <c r="B115" s="24">
        <f>chisquared!B151</f>
        <v>3187</v>
      </c>
      <c r="C115" s="24">
        <f>chisquared!C151</f>
        <v>610</v>
      </c>
      <c r="D115" s="43">
        <f>chisquared!D151</f>
        <v>3797</v>
      </c>
      <c r="E115" s="26"/>
      <c r="F115" s="49" t="str">
        <f>chisquared!L151</f>
        <v>pre-1740</v>
      </c>
      <c r="G115" s="61">
        <f>chisquared!M151</f>
        <v>75</v>
      </c>
      <c r="H115" s="61">
        <f>chisquared!N151</f>
        <v>91</v>
      </c>
      <c r="I115" s="53">
        <f>chisquared!O151</f>
        <v>166</v>
      </c>
    </row>
    <row r="116" spans="1:9" x14ac:dyDescent="0.25">
      <c r="A116" s="5" t="str">
        <f>chisquared!A152</f>
        <v>post-1740</v>
      </c>
      <c r="B116" s="25">
        <f>chisquared!B152</f>
        <v>15138</v>
      </c>
      <c r="C116" s="25">
        <f>chisquared!C152</f>
        <v>5293</v>
      </c>
      <c r="D116" s="43">
        <f>chisquared!D152</f>
        <v>20431</v>
      </c>
      <c r="E116" s="26"/>
      <c r="F116" s="49" t="str">
        <f>chisquared!L152</f>
        <v>post-1740</v>
      </c>
      <c r="G116" s="62">
        <f>chisquared!M152</f>
        <v>79</v>
      </c>
      <c r="H116" s="62">
        <f>chisquared!N152</f>
        <v>30</v>
      </c>
      <c r="I116" s="53">
        <f>chisquared!O152</f>
        <v>109</v>
      </c>
    </row>
    <row r="117" spans="1:9" x14ac:dyDescent="0.25">
      <c r="A117" s="5"/>
      <c r="B117" s="6">
        <f>chisquared!B153</f>
        <v>18325</v>
      </c>
      <c r="C117" s="6">
        <f>chisquared!C153</f>
        <v>5903</v>
      </c>
      <c r="D117" s="43">
        <f>chisquared!D153</f>
        <v>24228</v>
      </c>
      <c r="E117" s="26"/>
      <c r="F117" s="49"/>
      <c r="G117" s="54">
        <f>chisquared!M153</f>
        <v>154</v>
      </c>
      <c r="H117" s="54">
        <f>chisquared!N153</f>
        <v>121</v>
      </c>
      <c r="I117" s="53">
        <f>chisquared!O153</f>
        <v>275</v>
      </c>
    </row>
    <row r="118" spans="1:9" x14ac:dyDescent="0.25">
      <c r="A118" s="44"/>
      <c r="B118" s="7"/>
      <c r="C118" s="6"/>
      <c r="D118" s="43"/>
      <c r="E118" s="26"/>
      <c r="F118" s="55"/>
      <c r="G118" s="50"/>
      <c r="H118" s="54"/>
      <c r="I118" s="53"/>
    </row>
    <row r="119" spans="1:9" x14ac:dyDescent="0.25">
      <c r="A119" s="44"/>
      <c r="B119" s="7"/>
      <c r="C119" s="47" t="s">
        <v>226</v>
      </c>
      <c r="D119" s="43">
        <f>B115*C116</f>
        <v>16868791</v>
      </c>
      <c r="E119" s="26"/>
      <c r="F119" s="55"/>
      <c r="G119" s="50"/>
      <c r="H119" s="56" t="s">
        <v>226</v>
      </c>
      <c r="I119" s="53">
        <f>G115*H116</f>
        <v>2250</v>
      </c>
    </row>
    <row r="120" spans="1:9" x14ac:dyDescent="0.25">
      <c r="A120" s="44"/>
      <c r="B120" s="7"/>
      <c r="C120" s="47" t="s">
        <v>227</v>
      </c>
      <c r="D120" s="43">
        <f>C115*B116</f>
        <v>9234180</v>
      </c>
      <c r="E120" s="26"/>
      <c r="F120" s="55"/>
      <c r="G120" s="50"/>
      <c r="H120" s="56" t="s">
        <v>227</v>
      </c>
      <c r="I120" s="53">
        <f>H115*G116</f>
        <v>7189</v>
      </c>
    </row>
    <row r="121" spans="1:9" x14ac:dyDescent="0.25">
      <c r="A121" s="44"/>
      <c r="B121" s="7"/>
      <c r="C121" s="47" t="s">
        <v>228</v>
      </c>
      <c r="D121" s="43">
        <f>(B115*C115)+(B116*C116)</f>
        <v>82069504</v>
      </c>
      <c r="E121" s="26"/>
      <c r="F121" s="55"/>
      <c r="G121" s="50"/>
      <c r="H121" s="56" t="s">
        <v>228</v>
      </c>
      <c r="I121" s="53">
        <f>(G115*H115)+(G116*H116)</f>
        <v>9195</v>
      </c>
    </row>
    <row r="122" spans="1:9" x14ac:dyDescent="0.25">
      <c r="A122" s="44"/>
      <c r="B122" s="7" t="str">
        <f>IF(ABS(D123)&gt;0.8,$F$4,IF(ABS(D123)&gt;0.6,$E$4,IF(ABS(D123)&gt;0.4,$D$4,IF(ABS(D123)&gt;0.2,$C$4,$B$4))))</f>
        <v>Very Weak</v>
      </c>
      <c r="C122" s="47" t="s">
        <v>229</v>
      </c>
      <c r="D122" s="43">
        <f>(B115*B116)+(C115*C116)</f>
        <v>51473536</v>
      </c>
      <c r="E122" s="26"/>
      <c r="F122" s="55"/>
      <c r="G122" s="50" t="str">
        <f>IF(ABS(I123)&gt;0.8,$F$4,IF(ABS(I123)&gt;0.6,$E$4,IF(ABS(I123)&gt;0.4,$D$4,IF(ABS(I123)&gt;0.2,$C$4,$B$4))))</f>
        <v>Weak</v>
      </c>
      <c r="H122" s="56" t="s">
        <v>229</v>
      </c>
      <c r="I122" s="53">
        <f>(G115*G116)+(H115*H116)</f>
        <v>8655</v>
      </c>
    </row>
    <row r="123" spans="1:9" ht="15.75" thickBot="1" x14ac:dyDescent="0.3">
      <c r="A123" s="45"/>
      <c r="B123" s="16"/>
      <c r="C123" s="48" t="s">
        <v>230</v>
      </c>
      <c r="D123" s="46">
        <f>(D119-D120)/(SQRT((D119+D120+D121)*(D119+D120+D122)))</f>
        <v>8.3341904383829712E-2</v>
      </c>
      <c r="E123" s="26"/>
      <c r="F123" s="57"/>
      <c r="G123" s="58"/>
      <c r="H123" s="59" t="s">
        <v>230</v>
      </c>
      <c r="I123" s="60">
        <f>(I119-I120)/(SQRT((I119+I120+I121)*(I119+I120+I122)))</f>
        <v>-0.26897919382224134</v>
      </c>
    </row>
    <row r="124" spans="1:9" ht="15.75" thickBot="1" x14ac:dyDescent="0.3"/>
    <row r="125" spans="1:9" ht="45" customHeight="1" x14ac:dyDescent="0.25">
      <c r="A125" s="65" t="str">
        <f>chisquared!A166</f>
        <v>h1: there is an association between being male and being sentenced to death at the Old Bailey (between 1722-1802)</v>
      </c>
      <c r="B125" s="66"/>
      <c r="C125" s="66"/>
      <c r="D125" s="67"/>
      <c r="E125" s="26"/>
      <c r="F125" s="65" t="str">
        <f>chisquared!L166</f>
        <v>h1: there is an association between being male and being sentenced to death in Surrey/Sussex (between 1722-1802)</v>
      </c>
      <c r="G125" s="66"/>
      <c r="H125" s="66"/>
      <c r="I125" s="67"/>
    </row>
    <row r="126" spans="1:9" x14ac:dyDescent="0.25">
      <c r="A126" s="69"/>
      <c r="B126" s="70"/>
      <c r="C126" s="70"/>
      <c r="D126" s="71"/>
      <c r="E126" s="26"/>
      <c r="F126" s="5"/>
      <c r="G126" s="7"/>
      <c r="H126" s="7"/>
      <c r="I126" s="8"/>
    </row>
    <row r="127" spans="1:9" x14ac:dyDescent="0.25">
      <c r="A127" s="5" t="str">
        <f>chisquared!A168</f>
        <v>OBSERVED</v>
      </c>
      <c r="B127" s="21" t="str">
        <f>chisquared!B168</f>
        <v>death</v>
      </c>
      <c r="C127" s="21" t="str">
        <f>chisquared!C168</f>
        <v>not death</v>
      </c>
      <c r="D127" s="43"/>
      <c r="E127" s="26"/>
      <c r="F127" s="5" t="str">
        <f>chisquared!L168</f>
        <v>OBSERVED</v>
      </c>
      <c r="G127" s="21" t="str">
        <f>chisquared!M168</f>
        <v>death</v>
      </c>
      <c r="H127" s="21" t="str">
        <f>chisquared!N168</f>
        <v>not death</v>
      </c>
      <c r="I127" s="43"/>
    </row>
    <row r="128" spans="1:9" x14ac:dyDescent="0.25">
      <c r="A128" s="5" t="str">
        <f>chisquared!A169</f>
        <v>male</v>
      </c>
      <c r="B128" s="24">
        <f>chisquared!B169</f>
        <v>143300</v>
      </c>
      <c r="C128" s="24">
        <f>chisquared!C169</f>
        <v>226969</v>
      </c>
      <c r="D128" s="43">
        <f>chisquared!D169</f>
        <v>370269</v>
      </c>
      <c r="E128" s="26"/>
      <c r="F128" s="5" t="str">
        <f>chisquared!L169</f>
        <v>male</v>
      </c>
      <c r="G128" s="24">
        <f>chisquared!M169</f>
        <v>942</v>
      </c>
      <c r="H128" s="24">
        <f>chisquared!N169</f>
        <v>803</v>
      </c>
      <c r="I128" s="43">
        <f>chisquared!O169</f>
        <v>1745</v>
      </c>
    </row>
    <row r="129" spans="1:9" x14ac:dyDescent="0.25">
      <c r="A129" s="5" t="str">
        <f>chisquared!A170</f>
        <v>not male</v>
      </c>
      <c r="B129" s="25">
        <f>chisquared!B170</f>
        <v>33126</v>
      </c>
      <c r="C129" s="25">
        <f>chisquared!C170</f>
        <v>68710</v>
      </c>
      <c r="D129" s="43">
        <f>chisquared!D170</f>
        <v>101836</v>
      </c>
      <c r="E129" s="26"/>
      <c r="F129" s="5" t="str">
        <f>chisquared!L170</f>
        <v>not male</v>
      </c>
      <c r="G129" s="25">
        <f>chisquared!M170</f>
        <v>88</v>
      </c>
      <c r="H129" s="25">
        <f>chisquared!N170</f>
        <v>81</v>
      </c>
      <c r="I129" s="43">
        <f>chisquared!O170</f>
        <v>169</v>
      </c>
    </row>
    <row r="130" spans="1:9" x14ac:dyDescent="0.25">
      <c r="A130" s="5"/>
      <c r="B130" s="6">
        <f>chisquared!B171</f>
        <v>176426</v>
      </c>
      <c r="C130" s="6">
        <f>chisquared!C171</f>
        <v>295679</v>
      </c>
      <c r="D130" s="43">
        <f>chisquared!D171</f>
        <v>472105</v>
      </c>
      <c r="E130" s="26"/>
      <c r="F130" s="5"/>
      <c r="G130" s="6">
        <f>chisquared!M171</f>
        <v>1030</v>
      </c>
      <c r="H130" s="6">
        <f>chisquared!N171</f>
        <v>884</v>
      </c>
      <c r="I130" s="43">
        <f>chisquared!O171</f>
        <v>1914</v>
      </c>
    </row>
    <row r="131" spans="1:9" x14ac:dyDescent="0.25">
      <c r="A131" s="44"/>
      <c r="B131" s="7"/>
      <c r="C131" s="6"/>
      <c r="D131" s="43"/>
      <c r="E131" s="26"/>
      <c r="F131" s="44"/>
      <c r="G131" s="7"/>
      <c r="H131" s="6"/>
      <c r="I131" s="43"/>
    </row>
    <row r="132" spans="1:9" x14ac:dyDescent="0.25">
      <c r="A132" s="44"/>
      <c r="B132" s="7"/>
      <c r="C132" s="47" t="s">
        <v>226</v>
      </c>
      <c r="D132" s="43">
        <f>B128*C129</f>
        <v>9846143000</v>
      </c>
      <c r="E132" s="26"/>
      <c r="F132" s="44"/>
      <c r="G132" s="7"/>
      <c r="H132" s="47" t="s">
        <v>226</v>
      </c>
      <c r="I132" s="43">
        <f>G128*H129</f>
        <v>76302</v>
      </c>
    </row>
    <row r="133" spans="1:9" x14ac:dyDescent="0.25">
      <c r="A133" s="44"/>
      <c r="B133" s="7"/>
      <c r="C133" s="47" t="s">
        <v>227</v>
      </c>
      <c r="D133" s="43">
        <f>C128*B129</f>
        <v>7518575094</v>
      </c>
      <c r="E133" s="26"/>
      <c r="F133" s="44"/>
      <c r="G133" s="7"/>
      <c r="H133" s="47" t="s">
        <v>227</v>
      </c>
      <c r="I133" s="43">
        <f>H128*G129</f>
        <v>70664</v>
      </c>
    </row>
    <row r="134" spans="1:9" x14ac:dyDescent="0.25">
      <c r="A134" s="44"/>
      <c r="B134" s="7"/>
      <c r="C134" s="47" t="s">
        <v>228</v>
      </c>
      <c r="D134" s="43">
        <f>(B128*C128)+(B129*C129)</f>
        <v>34800745160</v>
      </c>
      <c r="E134" s="26"/>
      <c r="F134" s="44"/>
      <c r="G134" s="7"/>
      <c r="H134" s="47" t="s">
        <v>228</v>
      </c>
      <c r="I134" s="43">
        <f>(G128*H128)+(G129*H129)</f>
        <v>763554</v>
      </c>
    </row>
    <row r="135" spans="1:9" x14ac:dyDescent="0.25">
      <c r="A135" s="44"/>
      <c r="B135" s="7" t="str">
        <f>IF(ABS(D136)&gt;0.8,$F$4,IF(ABS(D136)&gt;0.6,$E$4,IF(ABS(D136)&gt;0.4,$D$4,IF(ABS(D136)&gt;0.2,$C$4,$B$4))))</f>
        <v>Very Weak</v>
      </c>
      <c r="C135" s="47" t="s">
        <v>229</v>
      </c>
      <c r="D135" s="43">
        <f>(B128*B129)+(C128*C129)</f>
        <v>20341995790</v>
      </c>
      <c r="E135" s="26"/>
      <c r="F135" s="44"/>
      <c r="G135" s="7" t="str">
        <f>IF(ABS(I136)&gt;0.8,$F$4,IF(ABS(I136)&gt;0.6,$E$4,IF(ABS(I136)&gt;0.4,$D$4,IF(ABS(I136)&gt;0.2,$C$4,$B$4))))</f>
        <v>Very Weak</v>
      </c>
      <c r="H135" s="47" t="s">
        <v>229</v>
      </c>
      <c r="I135" s="43">
        <f>(G128*G129)+(H128*H129)</f>
        <v>147939</v>
      </c>
    </row>
    <row r="136" spans="1:9" ht="15.75" thickBot="1" x14ac:dyDescent="0.3">
      <c r="A136" s="45"/>
      <c r="B136" s="16"/>
      <c r="C136" s="48" t="s">
        <v>230</v>
      </c>
      <c r="D136" s="46">
        <f>(D132-D133)/(SQRT((D132+D133+D134)*(D132+D133+D135)))</f>
        <v>5.2480925258378767E-2</v>
      </c>
      <c r="E136" s="26"/>
      <c r="F136" s="45"/>
      <c r="G136" s="16"/>
      <c r="H136" s="48" t="s">
        <v>230</v>
      </c>
      <c r="I136" s="46">
        <f>(I132-I133)/(SQRT((I132+I133+I134)*(I132+I133+I135)))</f>
        <v>1.0880259627292804E-2</v>
      </c>
    </row>
    <row r="137" spans="1:9" ht="15.75" thickBot="1" x14ac:dyDescent="0.3"/>
    <row r="138" spans="1:9" ht="45" customHeight="1" x14ac:dyDescent="0.25">
      <c r="A138" s="65" t="str">
        <f>chisquared!A184</f>
        <v>h1: there is an association between being male and being sentenced to transportation at the Old Bailey (between 1722-1802)</v>
      </c>
      <c r="B138" s="66"/>
      <c r="C138" s="66"/>
      <c r="D138" s="67"/>
      <c r="E138" s="26"/>
      <c r="F138" s="65" t="str">
        <f>chisquared!L184</f>
        <v>h1: there is an association between being male and being sentenced to transportation in Surrey/Sussex (between 1722-1802)</v>
      </c>
      <c r="G138" s="66"/>
      <c r="H138" s="66"/>
      <c r="I138" s="67"/>
    </row>
    <row r="139" spans="1:9" x14ac:dyDescent="0.25">
      <c r="A139" s="69"/>
      <c r="B139" s="70"/>
      <c r="C139" s="70"/>
      <c r="D139" s="71"/>
      <c r="E139" s="26"/>
      <c r="F139" s="5"/>
      <c r="G139" s="7"/>
      <c r="H139" s="7"/>
      <c r="I139" s="8"/>
    </row>
    <row r="140" spans="1:9" x14ac:dyDescent="0.25">
      <c r="A140" s="5" t="str">
        <f>chisquared!A186</f>
        <v>OBSERVED</v>
      </c>
      <c r="B140" s="21" t="str">
        <f>chisquared!B186</f>
        <v>transportation</v>
      </c>
      <c r="C140" s="21" t="str">
        <f>chisquared!C186</f>
        <v>not transportation</v>
      </c>
      <c r="D140" s="43"/>
      <c r="E140" s="26"/>
      <c r="F140" s="5" t="str">
        <f>chisquared!L186</f>
        <v>OBSERVED</v>
      </c>
      <c r="G140" s="21" t="str">
        <f>chisquared!M186</f>
        <v>transportation</v>
      </c>
      <c r="H140" s="21" t="str">
        <f>chisquared!N186</f>
        <v>not transportation</v>
      </c>
      <c r="I140" s="43"/>
    </row>
    <row r="141" spans="1:9" x14ac:dyDescent="0.25">
      <c r="A141" s="5" t="str">
        <f>chisquared!A187</f>
        <v>male</v>
      </c>
      <c r="B141" s="24">
        <f>chisquared!B187</f>
        <v>142528</v>
      </c>
      <c r="C141" s="24">
        <f>chisquared!C187</f>
        <v>227741</v>
      </c>
      <c r="D141" s="43">
        <f>chisquared!D187</f>
        <v>370269</v>
      </c>
      <c r="E141" s="26"/>
      <c r="F141" s="5" t="str">
        <f>chisquared!L187</f>
        <v>male</v>
      </c>
      <c r="G141" s="24">
        <f>chisquared!M187</f>
        <v>383</v>
      </c>
      <c r="H141" s="24">
        <f>chisquared!N187</f>
        <v>1362</v>
      </c>
      <c r="I141" s="43">
        <f>chisquared!O187</f>
        <v>1745</v>
      </c>
    </row>
    <row r="142" spans="1:9" x14ac:dyDescent="0.25">
      <c r="A142" s="5" t="str">
        <f>chisquared!A188</f>
        <v>not male</v>
      </c>
      <c r="B142" s="25">
        <f>chisquared!B188</f>
        <v>43423</v>
      </c>
      <c r="C142" s="25">
        <f>chisquared!C188</f>
        <v>58413</v>
      </c>
      <c r="D142" s="43">
        <f>chisquared!D188</f>
        <v>101836</v>
      </c>
      <c r="E142" s="26"/>
      <c r="F142" s="5" t="str">
        <f>chisquared!L188</f>
        <v>not male</v>
      </c>
      <c r="G142" s="25">
        <f>chisquared!M188</f>
        <v>40</v>
      </c>
      <c r="H142" s="25">
        <f>chisquared!N188</f>
        <v>129</v>
      </c>
      <c r="I142" s="43">
        <f>chisquared!O188</f>
        <v>169</v>
      </c>
    </row>
    <row r="143" spans="1:9" x14ac:dyDescent="0.25">
      <c r="A143" s="5"/>
      <c r="B143" s="6">
        <f>chisquared!B189</f>
        <v>185951</v>
      </c>
      <c r="C143" s="6">
        <f>chisquared!C189</f>
        <v>286154</v>
      </c>
      <c r="D143" s="43">
        <f>chisquared!D189</f>
        <v>472105</v>
      </c>
      <c r="E143" s="26"/>
      <c r="F143" s="5"/>
      <c r="G143" s="6">
        <f>chisquared!M189</f>
        <v>423</v>
      </c>
      <c r="H143" s="6">
        <f>chisquared!N189</f>
        <v>1491</v>
      </c>
      <c r="I143" s="43">
        <f>chisquared!O189</f>
        <v>1914</v>
      </c>
    </row>
    <row r="144" spans="1:9" x14ac:dyDescent="0.25">
      <c r="A144" s="44"/>
      <c r="B144" s="7"/>
      <c r="C144" s="6"/>
      <c r="D144" s="43"/>
      <c r="E144" s="26"/>
      <c r="F144" s="44"/>
      <c r="G144" s="7"/>
      <c r="H144" s="6"/>
      <c r="I144" s="43"/>
    </row>
    <row r="145" spans="1:9" x14ac:dyDescent="0.25">
      <c r="A145" s="44"/>
      <c r="B145" s="7"/>
      <c r="C145" s="47" t="s">
        <v>226</v>
      </c>
      <c r="D145" s="43">
        <f>B141*C142</f>
        <v>8325488064</v>
      </c>
      <c r="E145" s="26"/>
      <c r="F145" s="44"/>
      <c r="G145" s="7"/>
      <c r="H145" s="47" t="s">
        <v>226</v>
      </c>
      <c r="I145" s="43">
        <f>G141*H142</f>
        <v>49407</v>
      </c>
    </row>
    <row r="146" spans="1:9" x14ac:dyDescent="0.25">
      <c r="A146" s="44"/>
      <c r="B146" s="7"/>
      <c r="C146" s="47" t="s">
        <v>227</v>
      </c>
      <c r="D146" s="43">
        <f>C141*B142</f>
        <v>9889197443</v>
      </c>
      <c r="E146" s="26"/>
      <c r="F146" s="44"/>
      <c r="G146" s="7"/>
      <c r="H146" s="47" t="s">
        <v>227</v>
      </c>
      <c r="I146" s="43">
        <f>H141*G142</f>
        <v>54480</v>
      </c>
    </row>
    <row r="147" spans="1:9" x14ac:dyDescent="0.25">
      <c r="A147" s="44"/>
      <c r="B147" s="7"/>
      <c r="C147" s="47" t="s">
        <v>228</v>
      </c>
      <c r="D147" s="43">
        <f>(B141*C141)+(B142*C142)</f>
        <v>34995936947</v>
      </c>
      <c r="E147" s="26"/>
      <c r="F147" s="44"/>
      <c r="G147" s="7"/>
      <c r="H147" s="47" t="s">
        <v>228</v>
      </c>
      <c r="I147" s="43">
        <f>(G141*H141)+(G142*H142)</f>
        <v>526806</v>
      </c>
    </row>
    <row r="148" spans="1:9" x14ac:dyDescent="0.25">
      <c r="A148" s="44"/>
      <c r="B148" s="7" t="str">
        <f>IF(ABS(D149)&gt;0.8,$F$4,IF(ABS(D149)&gt;0.6,$E$4,IF(ABS(D149)&gt;0.4,$D$4,IF(ABS(D149)&gt;0.2,$C$4,$B$4))))</f>
        <v>Very Weak</v>
      </c>
      <c r="C148" s="47" t="s">
        <v>229</v>
      </c>
      <c r="D148" s="43">
        <f>(B141*B142)+(C141*C142)</f>
        <v>19492028377</v>
      </c>
      <c r="E148" s="26"/>
      <c r="F148" s="44"/>
      <c r="G148" s="7" t="str">
        <f>IF(ABS(I149)&gt;0.8,$F$4,IF(ABS(I149)&gt;0.6,$E$4,IF(ABS(I149)&gt;0.4,$D$4,IF(ABS(I149)&gt;0.2,$C$4,$B$4))))</f>
        <v>Very Weak</v>
      </c>
      <c r="H148" s="47" t="s">
        <v>229</v>
      </c>
      <c r="I148" s="43">
        <f>(G141*G142)+(H141*H142)</f>
        <v>191018</v>
      </c>
    </row>
    <row r="149" spans="1:9" ht="15.75" thickBot="1" x14ac:dyDescent="0.3">
      <c r="A149" s="45"/>
      <c r="B149" s="16"/>
      <c r="C149" s="48" t="s">
        <v>230</v>
      </c>
      <c r="D149" s="46">
        <f>(D145-D146)/(SQRT((D145+D146+D147)*(D145+D146+D148)))</f>
        <v>-3.4909813494259347E-2</v>
      </c>
      <c r="E149" s="26"/>
      <c r="F149" s="45"/>
      <c r="G149" s="16"/>
      <c r="H149" s="48" t="s">
        <v>230</v>
      </c>
      <c r="I149" s="46">
        <f>(I145-I146)/(SQRT((I145+I146+I147)*(I145+I146+I148)))</f>
        <v>-1.176291040022002E-2</v>
      </c>
    </row>
    <row r="150" spans="1:9" ht="15.75" thickBot="1" x14ac:dyDescent="0.3"/>
    <row r="151" spans="1:9" ht="45" customHeight="1" x14ac:dyDescent="0.25">
      <c r="A151" s="65" t="str">
        <f>chisquared!A202</f>
        <v>h1: there is an association between being male and being sentenced to imprisonment at the Old Bailey (between 1722-1802)</v>
      </c>
      <c r="B151" s="66"/>
      <c r="C151" s="66"/>
      <c r="D151" s="67"/>
      <c r="E151" s="26"/>
      <c r="F151" s="65" t="str">
        <f>chisquared!L202</f>
        <v>h1: there is an association between being male and being sentenced to imprisonment in Surrey/Sussex (between 1722-1802)</v>
      </c>
      <c r="G151" s="66"/>
      <c r="H151" s="66"/>
      <c r="I151" s="67"/>
    </row>
    <row r="152" spans="1:9" x14ac:dyDescent="0.25">
      <c r="A152" s="69"/>
      <c r="B152" s="70"/>
      <c r="C152" s="70"/>
      <c r="D152" s="71"/>
      <c r="E152" s="26"/>
      <c r="F152" s="5"/>
      <c r="G152" s="7"/>
      <c r="H152" s="7"/>
      <c r="I152" s="8"/>
    </row>
    <row r="153" spans="1:9" x14ac:dyDescent="0.25">
      <c r="A153" s="5" t="str">
        <f>chisquared!A204</f>
        <v>OBSERVED</v>
      </c>
      <c r="B153" s="21" t="str">
        <f>chisquared!B204</f>
        <v>imprisonment</v>
      </c>
      <c r="C153" s="21" t="str">
        <f>chisquared!C204</f>
        <v>not imprisonment</v>
      </c>
      <c r="D153" s="43"/>
      <c r="E153" s="26"/>
      <c r="F153" s="5" t="str">
        <f>chisquared!L204</f>
        <v>OBSERVED</v>
      </c>
      <c r="G153" s="21" t="str">
        <f>chisquared!M204</f>
        <v>imprisonment</v>
      </c>
      <c r="H153" s="21" t="str">
        <f>chisquared!N204</f>
        <v>not imprisonment</v>
      </c>
      <c r="I153" s="43"/>
    </row>
    <row r="154" spans="1:9" x14ac:dyDescent="0.25">
      <c r="A154" s="5" t="str">
        <f>chisquared!A205</f>
        <v>male</v>
      </c>
      <c r="B154" s="24">
        <f>chisquared!B205</f>
        <v>46315</v>
      </c>
      <c r="C154" s="24">
        <f>chisquared!C205</f>
        <v>380790</v>
      </c>
      <c r="D154" s="43">
        <f>chisquared!D205</f>
        <v>427105</v>
      </c>
      <c r="E154" s="26"/>
      <c r="F154" s="5" t="str">
        <f>chisquared!L205</f>
        <v>male</v>
      </c>
      <c r="G154" s="24">
        <f>chisquared!M205</f>
        <v>24</v>
      </c>
      <c r="H154" s="24">
        <f>chisquared!N205</f>
        <v>1721</v>
      </c>
      <c r="I154" s="43">
        <f>chisquared!O205</f>
        <v>1745</v>
      </c>
    </row>
    <row r="155" spans="1:9" x14ac:dyDescent="0.25">
      <c r="A155" s="5" t="str">
        <f>chisquared!A206</f>
        <v>not male</v>
      </c>
      <c r="B155" s="25">
        <f>chisquared!B206</f>
        <v>11400</v>
      </c>
      <c r="C155" s="25">
        <f>chisquared!C206</f>
        <v>90436</v>
      </c>
      <c r="D155" s="43">
        <f>chisquared!D206</f>
        <v>101836</v>
      </c>
      <c r="E155" s="26"/>
      <c r="F155" s="5" t="str">
        <f>chisquared!L206</f>
        <v>not male</v>
      </c>
      <c r="G155" s="25">
        <f>chisquared!M206</f>
        <v>16</v>
      </c>
      <c r="H155" s="25">
        <f>chisquared!N206</f>
        <v>153</v>
      </c>
      <c r="I155" s="43">
        <f>chisquared!O206</f>
        <v>169</v>
      </c>
    </row>
    <row r="156" spans="1:9" x14ac:dyDescent="0.25">
      <c r="A156" s="5"/>
      <c r="B156" s="6">
        <f>chisquared!B207</f>
        <v>57715</v>
      </c>
      <c r="C156" s="6">
        <f>chisquared!C207</f>
        <v>471226</v>
      </c>
      <c r="D156" s="43">
        <f>chisquared!D207</f>
        <v>528941</v>
      </c>
      <c r="E156" s="26"/>
      <c r="F156" s="5"/>
      <c r="G156" s="6">
        <f>chisquared!M207</f>
        <v>40</v>
      </c>
      <c r="H156" s="6">
        <f>chisquared!N207</f>
        <v>1874</v>
      </c>
      <c r="I156" s="43">
        <f>chisquared!O207</f>
        <v>1914</v>
      </c>
    </row>
    <row r="157" spans="1:9" x14ac:dyDescent="0.25">
      <c r="A157" s="44"/>
      <c r="B157" s="7"/>
      <c r="C157" s="6"/>
      <c r="D157" s="43"/>
      <c r="E157" s="26"/>
      <c r="F157" s="44"/>
      <c r="G157" s="7"/>
      <c r="H157" s="6"/>
      <c r="I157" s="43"/>
    </row>
    <row r="158" spans="1:9" x14ac:dyDescent="0.25">
      <c r="A158" s="44"/>
      <c r="B158" s="7"/>
      <c r="C158" s="47" t="s">
        <v>226</v>
      </c>
      <c r="D158" s="43">
        <f>B154*C155</f>
        <v>4188543340</v>
      </c>
      <c r="E158" s="26"/>
      <c r="F158" s="44"/>
      <c r="G158" s="7"/>
      <c r="H158" s="47" t="s">
        <v>226</v>
      </c>
      <c r="I158" s="43">
        <f>G154*H155</f>
        <v>3672</v>
      </c>
    </row>
    <row r="159" spans="1:9" x14ac:dyDescent="0.25">
      <c r="A159" s="44"/>
      <c r="B159" s="7"/>
      <c r="C159" s="47" t="s">
        <v>227</v>
      </c>
      <c r="D159" s="43">
        <f>C154*B155</f>
        <v>4341006000</v>
      </c>
      <c r="E159" s="26"/>
      <c r="F159" s="44"/>
      <c r="G159" s="7"/>
      <c r="H159" s="47" t="s">
        <v>227</v>
      </c>
      <c r="I159" s="43">
        <f>H154*G155</f>
        <v>27536</v>
      </c>
    </row>
    <row r="160" spans="1:9" x14ac:dyDescent="0.25">
      <c r="A160" s="44"/>
      <c r="B160" s="7"/>
      <c r="C160" s="47" t="s">
        <v>228</v>
      </c>
      <c r="D160" s="43">
        <f>(B154*C154)+(B155*C155)</f>
        <v>18667259250</v>
      </c>
      <c r="E160" s="26"/>
      <c r="F160" s="44"/>
      <c r="G160" s="7"/>
      <c r="H160" s="47" t="s">
        <v>228</v>
      </c>
      <c r="I160" s="43">
        <f>(G154*H154)+(G155*H155)</f>
        <v>43752</v>
      </c>
    </row>
    <row r="161" spans="1:9" x14ac:dyDescent="0.25">
      <c r="A161" s="44"/>
      <c r="B161" s="7" t="str">
        <f>IF(ABS(D162)&gt;0.8,$F$4,IF(ABS(D162)&gt;0.6,$E$4,IF(ABS(D162)&gt;0.4,$D$4,IF(ABS(D162)&gt;0.2,$C$4,$B$4))))</f>
        <v>Very Weak</v>
      </c>
      <c r="C161" s="47" t="s">
        <v>229</v>
      </c>
      <c r="D161" s="43">
        <f>(B154*B155)+(C154*C155)</f>
        <v>34965115440</v>
      </c>
      <c r="E161" s="26"/>
      <c r="F161" s="44"/>
      <c r="G161" s="7" t="str">
        <f>IF(ABS(I162)&gt;0.8,$F$4,IF(ABS(I162)&gt;0.6,$E$4,IF(ABS(I162)&gt;0.4,$D$4,IF(ABS(I162)&gt;0.2,$C$4,$B$4))))</f>
        <v>Very Weak</v>
      </c>
      <c r="H161" s="47" t="s">
        <v>229</v>
      </c>
      <c r="I161" s="43">
        <f>(G154*G155)+(H154*H155)</f>
        <v>263697</v>
      </c>
    </row>
    <row r="162" spans="1:9" ht="15.75" thickBot="1" x14ac:dyDescent="0.3">
      <c r="A162" s="45"/>
      <c r="B162" s="16"/>
      <c r="C162" s="48" t="s">
        <v>230</v>
      </c>
      <c r="D162" s="46">
        <f>(D158-D159)/(SQRT((D158+D159+D160)*(D158+D159+D161)))</f>
        <v>-4.4328856271572438E-3</v>
      </c>
      <c r="E162" s="26"/>
      <c r="F162" s="45"/>
      <c r="G162" s="16"/>
      <c r="H162" s="48" t="s">
        <v>230</v>
      </c>
      <c r="I162" s="46">
        <f>(I158-I159)/(SQRT((I158+I159+I160)*(I158+I159+I161)))</f>
        <v>-0.16050456297885812</v>
      </c>
    </row>
    <row r="163" spans="1:9" ht="15.75" thickBot="1" x14ac:dyDescent="0.3"/>
    <row r="164" spans="1:9" ht="45" customHeight="1" x14ac:dyDescent="0.25">
      <c r="A164" s="65" t="str">
        <f>chisquared!A220</f>
        <v>h1: there is an association between being female and being sentenced to death for infanticide at the Old Bailey (between 1663-1802)</v>
      </c>
      <c r="B164" s="66"/>
      <c r="C164" s="66"/>
      <c r="D164" s="67"/>
      <c r="E164" s="26"/>
      <c r="F164" s="72" t="str">
        <f>chisquared!L220</f>
        <v>h1: there is an association between being female and being sentenced to death for infanticide in Surrey/Sussex (between 1663-1802)</v>
      </c>
      <c r="G164" s="73"/>
      <c r="H164" s="73"/>
      <c r="I164" s="74"/>
    </row>
    <row r="165" spans="1:9" x14ac:dyDescent="0.25">
      <c r="A165" s="69"/>
      <c r="B165" s="70"/>
      <c r="C165" s="70"/>
      <c r="D165" s="71"/>
      <c r="E165" s="26"/>
      <c r="F165" s="49"/>
      <c r="G165" s="50"/>
      <c r="H165" s="50"/>
      <c r="I165" s="51"/>
    </row>
    <row r="166" spans="1:9" x14ac:dyDescent="0.25">
      <c r="A166" s="5" t="str">
        <f>chisquared!A222</f>
        <v>OBSERVED</v>
      </c>
      <c r="B166" s="21" t="str">
        <f>chisquared!B222</f>
        <v>infanticide</v>
      </c>
      <c r="C166" s="21" t="str">
        <f>chisquared!C222</f>
        <v>not infanticide</v>
      </c>
      <c r="D166" s="43"/>
      <c r="E166" s="26"/>
      <c r="F166" s="49" t="str">
        <f>chisquared!L222</f>
        <v>OBSERVED</v>
      </c>
      <c r="G166" s="52" t="str">
        <f>chisquared!M222</f>
        <v>infanticide</v>
      </c>
      <c r="H166" s="52" t="str">
        <f>chisquared!N222</f>
        <v>not infanticide</v>
      </c>
      <c r="I166" s="53"/>
    </row>
    <row r="167" spans="1:9" x14ac:dyDescent="0.25">
      <c r="A167" s="5" t="str">
        <f>chisquared!A223</f>
        <v>female</v>
      </c>
      <c r="B167" s="24">
        <f>chisquared!B223</f>
        <v>62</v>
      </c>
      <c r="C167" s="24">
        <f>chisquared!C223</f>
        <v>2472</v>
      </c>
      <c r="D167" s="43">
        <f>chisquared!D223</f>
        <v>2534</v>
      </c>
      <c r="E167" s="26"/>
      <c r="F167" s="49" t="str">
        <f>chisquared!L223</f>
        <v>female</v>
      </c>
      <c r="G167" s="61">
        <f>chisquared!M223</f>
        <v>4</v>
      </c>
      <c r="H167" s="61">
        <f>chisquared!N223</f>
        <v>33</v>
      </c>
      <c r="I167" s="53">
        <f>chisquared!O223</f>
        <v>37</v>
      </c>
    </row>
    <row r="168" spans="1:9" x14ac:dyDescent="0.25">
      <c r="A168" s="5" t="str">
        <f>chisquared!A224</f>
        <v>not female</v>
      </c>
      <c r="B168" s="25">
        <f>chisquared!B224</f>
        <v>0</v>
      </c>
      <c r="C168" s="25">
        <f>chisquared!C224</f>
        <v>10498</v>
      </c>
      <c r="D168" s="43">
        <f>chisquared!D224</f>
        <v>10498</v>
      </c>
      <c r="E168" s="26"/>
      <c r="F168" s="49" t="str">
        <f>chisquared!L224</f>
        <v>not female</v>
      </c>
      <c r="G168" s="62">
        <f>chisquared!M224</f>
        <v>0</v>
      </c>
      <c r="H168" s="62">
        <f>chisquared!N224</f>
        <v>481</v>
      </c>
      <c r="I168" s="53">
        <f>chisquared!O224</f>
        <v>481</v>
      </c>
    </row>
    <row r="169" spans="1:9" x14ac:dyDescent="0.25">
      <c r="A169" s="5"/>
      <c r="B169" s="6">
        <f>chisquared!B225</f>
        <v>62</v>
      </c>
      <c r="C169" s="6">
        <f>chisquared!C225</f>
        <v>12970</v>
      </c>
      <c r="D169" s="43">
        <f>chisquared!D225</f>
        <v>13032</v>
      </c>
      <c r="E169" s="26"/>
      <c r="F169" s="49"/>
      <c r="G169" s="54">
        <f>chisquared!M225</f>
        <v>4</v>
      </c>
      <c r="H169" s="54">
        <f>chisquared!N225</f>
        <v>514</v>
      </c>
      <c r="I169" s="53">
        <f>chisquared!O225</f>
        <v>518</v>
      </c>
    </row>
    <row r="170" spans="1:9" x14ac:dyDescent="0.25">
      <c r="A170" s="44"/>
      <c r="B170" s="7"/>
      <c r="C170" s="6"/>
      <c r="D170" s="43"/>
      <c r="E170" s="26"/>
      <c r="F170" s="55"/>
      <c r="G170" s="50"/>
      <c r="H170" s="54"/>
      <c r="I170" s="53"/>
    </row>
    <row r="171" spans="1:9" x14ac:dyDescent="0.25">
      <c r="A171" s="44"/>
      <c r="B171" s="7"/>
      <c r="C171" s="47" t="s">
        <v>226</v>
      </c>
      <c r="D171" s="43">
        <f>B167*C168</f>
        <v>650876</v>
      </c>
      <c r="E171" s="26"/>
      <c r="F171" s="55"/>
      <c r="G171" s="50"/>
      <c r="H171" s="56" t="s">
        <v>226</v>
      </c>
      <c r="I171" s="53">
        <f>G167*H168</f>
        <v>1924</v>
      </c>
    </row>
    <row r="172" spans="1:9" x14ac:dyDescent="0.25">
      <c r="A172" s="44"/>
      <c r="B172" s="7"/>
      <c r="C172" s="47" t="s">
        <v>227</v>
      </c>
      <c r="D172" s="43">
        <f>C167*B168</f>
        <v>0</v>
      </c>
      <c r="E172" s="26"/>
      <c r="F172" s="55"/>
      <c r="G172" s="50"/>
      <c r="H172" s="56" t="s">
        <v>227</v>
      </c>
      <c r="I172" s="53">
        <f>H167*G168</f>
        <v>0</v>
      </c>
    </row>
    <row r="173" spans="1:9" x14ac:dyDescent="0.25">
      <c r="A173" s="44"/>
      <c r="B173" s="7"/>
      <c r="C173" s="47" t="s">
        <v>228</v>
      </c>
      <c r="D173" s="43">
        <f>(B167*C167)+(B168*C168)</f>
        <v>153264</v>
      </c>
      <c r="E173" s="26"/>
      <c r="F173" s="55"/>
      <c r="G173" s="50"/>
      <c r="H173" s="56" t="s">
        <v>228</v>
      </c>
      <c r="I173" s="53">
        <f>(G167*H167)+(G168*H168)</f>
        <v>132</v>
      </c>
    </row>
    <row r="174" spans="1:9" x14ac:dyDescent="0.25">
      <c r="A174" s="44"/>
      <c r="B174" s="7" t="str">
        <f>IF(ABS(D175)&gt;0.8,$F$4,IF(ABS(D175)&gt;0.6,$E$4,IF(ABS(D175)&gt;0.4,$D$4,IF(ABS(D175)&gt;0.2,$C$4,$B$4))))</f>
        <v>Very Weak</v>
      </c>
      <c r="C174" s="47" t="s">
        <v>229</v>
      </c>
      <c r="D174" s="43">
        <f>(B167*B168)+(C167*C168)</f>
        <v>25951056</v>
      </c>
      <c r="E174" s="26"/>
      <c r="F174" s="55"/>
      <c r="G174" s="50" t="str">
        <f>IF(ABS(I175)&gt;0.8,$F$4,IF(ABS(I175)&gt;0.6,$E$4,IF(ABS(I175)&gt;0.4,$D$4,IF(ABS(I175)&gt;0.2,$C$4,$B$4))))</f>
        <v>Weak</v>
      </c>
      <c r="H174" s="56" t="s">
        <v>229</v>
      </c>
      <c r="I174" s="53">
        <f>(G167*G168)+(H167*H168)</f>
        <v>15873</v>
      </c>
    </row>
    <row r="175" spans="1:9" ht="15.75" thickBot="1" x14ac:dyDescent="0.3">
      <c r="A175" s="45"/>
      <c r="B175" s="16"/>
      <c r="C175" s="48" t="s">
        <v>230</v>
      </c>
      <c r="D175" s="46">
        <f>(D171-D172)/(SQRT((D171+D172+D173)*(D171+D172+D174)))</f>
        <v>0.14072648352583414</v>
      </c>
      <c r="E175" s="26"/>
      <c r="F175" s="57"/>
      <c r="G175" s="58"/>
      <c r="H175" s="59" t="s">
        <v>230</v>
      </c>
      <c r="I175" s="60">
        <f>(I171-I172)/(SQRT((I171+I172+I173)*(I171+I172+I174)))</f>
        <v>0.31806809832974015</v>
      </c>
    </row>
    <row r="176" spans="1:9" ht="15.75" thickBot="1" x14ac:dyDescent="0.3"/>
    <row r="177" spans="1:9" ht="45" customHeight="1" x14ac:dyDescent="0.25">
      <c r="A177" s="65" t="str">
        <f>chisquared!A238</f>
        <v>h1: there is an association between being charged with Homicide and found guilty at the Old Bailey (1660-1740 &amp; 1740-1802)</v>
      </c>
      <c r="B177" s="66"/>
      <c r="C177" s="66"/>
      <c r="D177" s="67"/>
      <c r="E177" s="26"/>
      <c r="F177" s="72" t="str">
        <f>chisquared!L238</f>
        <v>h1: there is an association between being charged with Homicide and found guilty in Surrey/Sussex (1660-1740 &amp; 1740-1802)</v>
      </c>
      <c r="G177" s="73"/>
      <c r="H177" s="73"/>
      <c r="I177" s="74"/>
    </row>
    <row r="178" spans="1:9" x14ac:dyDescent="0.25">
      <c r="A178" s="69"/>
      <c r="B178" s="70"/>
      <c r="C178" s="70"/>
      <c r="D178" s="71"/>
      <c r="E178" s="26"/>
      <c r="F178" s="49"/>
      <c r="G178" s="50"/>
      <c r="H178" s="50"/>
      <c r="I178" s="51"/>
    </row>
    <row r="179" spans="1:9" x14ac:dyDescent="0.25">
      <c r="A179" s="5" t="str">
        <f>chisquared!A240</f>
        <v>OBSERVED</v>
      </c>
      <c r="B179" s="21" t="str">
        <f>chisquared!B240</f>
        <v>Guilty</v>
      </c>
      <c r="C179" s="21" t="str">
        <f>chisquared!C240</f>
        <v>Not Guilty</v>
      </c>
      <c r="D179" s="43"/>
      <c r="E179" s="26"/>
      <c r="F179" s="49" t="str">
        <f>chisquared!L240</f>
        <v>OBSERVED</v>
      </c>
      <c r="G179" s="52" t="str">
        <f>chisquared!M240</f>
        <v>Guilty</v>
      </c>
      <c r="H179" s="52" t="str">
        <f>chisquared!N240</f>
        <v>Not Guilty</v>
      </c>
      <c r="I179" s="53"/>
    </row>
    <row r="180" spans="1:9" x14ac:dyDescent="0.25">
      <c r="A180" s="5" t="str">
        <f>chisquared!A241</f>
        <v>1660-1740</v>
      </c>
      <c r="B180" s="24">
        <f>chisquared!B241</f>
        <v>3185</v>
      </c>
      <c r="C180" s="24">
        <f>chisquared!C241</f>
        <v>608</v>
      </c>
      <c r="D180" s="43">
        <f>chisquared!D241</f>
        <v>3793</v>
      </c>
      <c r="E180" s="26"/>
      <c r="F180" s="49" t="str">
        <f>chisquared!L241</f>
        <v>1660-1740</v>
      </c>
      <c r="G180" s="61">
        <f>chisquared!M241</f>
        <v>27.373000000000001</v>
      </c>
      <c r="H180" s="61">
        <f>chisquared!N241</f>
        <v>91.334999999999994</v>
      </c>
      <c r="I180" s="53">
        <f>chisquared!O241</f>
        <v>118.708</v>
      </c>
    </row>
    <row r="181" spans="1:9" x14ac:dyDescent="0.25">
      <c r="A181" s="5" t="str">
        <f>chisquared!A242</f>
        <v>1740-1802</v>
      </c>
      <c r="B181" s="25">
        <f>chisquared!B242</f>
        <v>11576</v>
      </c>
      <c r="C181" s="25">
        <f>chisquared!C242</f>
        <v>4673</v>
      </c>
      <c r="D181" s="43">
        <f>chisquared!D242</f>
        <v>16249</v>
      </c>
      <c r="E181" s="26"/>
      <c r="F181" s="49" t="str">
        <f>chisquared!L242</f>
        <v>1740-1802</v>
      </c>
      <c r="G181" s="62">
        <f>chisquared!M242</f>
        <v>34.695</v>
      </c>
      <c r="H181" s="62">
        <f>chisquared!N242</f>
        <v>29.979999999999997</v>
      </c>
      <c r="I181" s="53">
        <f>chisquared!O242</f>
        <v>64.674999999999997</v>
      </c>
    </row>
    <row r="182" spans="1:9" x14ac:dyDescent="0.25">
      <c r="A182" s="5"/>
      <c r="B182" s="6">
        <f>chisquared!B243</f>
        <v>14761</v>
      </c>
      <c r="C182" s="6">
        <f>chisquared!C243</f>
        <v>5281</v>
      </c>
      <c r="D182" s="43">
        <f>chisquared!D243</f>
        <v>20042</v>
      </c>
      <c r="E182" s="26"/>
      <c r="F182" s="49"/>
      <c r="G182" s="54">
        <f>chisquared!M243</f>
        <v>62.067999999999998</v>
      </c>
      <c r="H182" s="54">
        <f>chisquared!N243</f>
        <v>121.315</v>
      </c>
      <c r="I182" s="53">
        <f>chisquared!O243</f>
        <v>183.38299999999998</v>
      </c>
    </row>
    <row r="183" spans="1:9" x14ac:dyDescent="0.25">
      <c r="A183" s="44"/>
      <c r="B183" s="7"/>
      <c r="C183" s="6"/>
      <c r="D183" s="43"/>
      <c r="E183" s="26"/>
      <c r="F183" s="55"/>
      <c r="G183" s="50"/>
      <c r="H183" s="54"/>
      <c r="I183" s="53"/>
    </row>
    <row r="184" spans="1:9" x14ac:dyDescent="0.25">
      <c r="A184" s="44"/>
      <c r="B184" s="7"/>
      <c r="C184" s="47" t="s">
        <v>226</v>
      </c>
      <c r="D184" s="43">
        <f>B180*C181</f>
        <v>14883505</v>
      </c>
      <c r="E184" s="26"/>
      <c r="F184" s="55"/>
      <c r="G184" s="50"/>
      <c r="H184" s="56" t="s">
        <v>226</v>
      </c>
      <c r="I184" s="53">
        <f>G180*H181</f>
        <v>820.64253999999994</v>
      </c>
    </row>
    <row r="185" spans="1:9" x14ac:dyDescent="0.25">
      <c r="A185" s="44"/>
      <c r="B185" s="7"/>
      <c r="C185" s="47" t="s">
        <v>227</v>
      </c>
      <c r="D185" s="43">
        <f>C180*B181</f>
        <v>7038208</v>
      </c>
      <c r="E185" s="26"/>
      <c r="F185" s="55"/>
      <c r="G185" s="50"/>
      <c r="H185" s="56" t="s">
        <v>227</v>
      </c>
      <c r="I185" s="53">
        <f>H180*G181</f>
        <v>3168.8678249999998</v>
      </c>
    </row>
    <row r="186" spans="1:9" x14ac:dyDescent="0.25">
      <c r="A186" s="44"/>
      <c r="B186" s="7"/>
      <c r="C186" s="47" t="s">
        <v>228</v>
      </c>
      <c r="D186" s="43">
        <f>(B180*C180)+(B181*C181)</f>
        <v>56031128</v>
      </c>
      <c r="E186" s="26"/>
      <c r="F186" s="55"/>
      <c r="G186" s="50"/>
      <c r="H186" s="56" t="s">
        <v>228</v>
      </c>
      <c r="I186" s="53">
        <f>(G180*H180)+(G181*H181)</f>
        <v>3540.2690549999998</v>
      </c>
    </row>
    <row r="187" spans="1:9" x14ac:dyDescent="0.25">
      <c r="A187" s="44"/>
      <c r="B187" s="7" t="str">
        <f>IF(ABS(D188)&gt;0.8,$F$4,IF(ABS(D188)&gt;0.6,$E$4,IF(ABS(D188)&gt;0.4,$D$4,IF(ABS(D188)&gt;0.2,$C$4,$B$4))))</f>
        <v>Very Weak</v>
      </c>
      <c r="C187" s="47" t="s">
        <v>229</v>
      </c>
      <c r="D187" s="43">
        <f>(B180*B181)+(C180*C181)</f>
        <v>39710744</v>
      </c>
      <c r="E187" s="26"/>
      <c r="F187" s="55"/>
      <c r="G187" s="50" t="str">
        <f>IF(ABS(I188)&gt;0.8,$F$4,IF(ABS(I188)&gt;0.6,$E$4,IF(ABS(I188)&gt;0.4,$D$4,IF(ABS(I188)&gt;0.2,$C$4,$B$4))))</f>
        <v>Weak</v>
      </c>
      <c r="H187" s="56" t="s">
        <v>229</v>
      </c>
      <c r="I187" s="53">
        <f>(G180*G181)+(H180*H181)</f>
        <v>3687.9295349999998</v>
      </c>
    </row>
    <row r="188" spans="1:9" ht="15.75" thickBot="1" x14ac:dyDescent="0.3">
      <c r="A188" s="45"/>
      <c r="B188" s="16"/>
      <c r="C188" s="48" t="s">
        <v>230</v>
      </c>
      <c r="D188" s="46">
        <f>(D184-D185)/(SQRT((D184+D185+D186)*(D184+D185+D187)))</f>
        <v>0.11318494777651014</v>
      </c>
      <c r="E188" s="26"/>
      <c r="F188" s="57"/>
      <c r="G188" s="58"/>
      <c r="H188" s="59" t="s">
        <v>230</v>
      </c>
      <c r="I188" s="60">
        <f>(I184-I185)/(SQRT((I184+I185+I186)*(I184+I185+I187)))</f>
        <v>-0.30884489019832889</v>
      </c>
    </row>
  </sheetData>
  <mergeCells count="46">
    <mergeCell ref="A165:D165"/>
    <mergeCell ref="A177:D177"/>
    <mergeCell ref="F177:I177"/>
    <mergeCell ref="A178:D178"/>
    <mergeCell ref="A139:D139"/>
    <mergeCell ref="A151:D151"/>
    <mergeCell ref="F151:I151"/>
    <mergeCell ref="A152:D152"/>
    <mergeCell ref="A164:D164"/>
    <mergeCell ref="F164:I164"/>
    <mergeCell ref="A113:D113"/>
    <mergeCell ref="A125:D125"/>
    <mergeCell ref="F125:I125"/>
    <mergeCell ref="A126:D126"/>
    <mergeCell ref="A138:D138"/>
    <mergeCell ref="F138:I138"/>
    <mergeCell ref="A99:D99"/>
    <mergeCell ref="F99:I99"/>
    <mergeCell ref="A100:D100"/>
    <mergeCell ref="A87:D87"/>
    <mergeCell ref="A112:D112"/>
    <mergeCell ref="F112:I112"/>
    <mergeCell ref="A86:D86"/>
    <mergeCell ref="F86:I86"/>
    <mergeCell ref="A20:D20"/>
    <mergeCell ref="F20:I20"/>
    <mergeCell ref="A33:D33"/>
    <mergeCell ref="F33:I33"/>
    <mergeCell ref="A47:D47"/>
    <mergeCell ref="F47:I47"/>
    <mergeCell ref="A60:D60"/>
    <mergeCell ref="F60:I60"/>
    <mergeCell ref="A73:D73"/>
    <mergeCell ref="F73:I73"/>
    <mergeCell ref="A74:D74"/>
    <mergeCell ref="U6:X6"/>
    <mergeCell ref="Z6:AC6"/>
    <mergeCell ref="P7:S7"/>
    <mergeCell ref="U7:X7"/>
    <mergeCell ref="Z7:AC7"/>
    <mergeCell ref="P6:S6"/>
    <mergeCell ref="A7:D7"/>
    <mergeCell ref="F7:I7"/>
    <mergeCell ref="F6:I6"/>
    <mergeCell ref="K6:N6"/>
    <mergeCell ref="K7:N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84"/>
  <sheetViews>
    <sheetView topLeftCell="A53" workbookViewId="0">
      <selection activeCell="B69" sqref="B69"/>
    </sheetView>
  </sheetViews>
  <sheetFormatPr defaultColWidth="8.85546875" defaultRowHeight="15" x14ac:dyDescent="0.25"/>
  <cols>
    <col min="1" max="1" width="25.7109375" bestFit="1" customWidth="1"/>
    <col min="2" max="2" width="12.7109375" bestFit="1" customWidth="1"/>
    <col min="3" max="3" width="22.42578125" bestFit="1" customWidth="1"/>
    <col min="4" max="4" width="12.7109375" bestFit="1" customWidth="1"/>
    <col min="5" max="5" width="18.140625" bestFit="1" customWidth="1"/>
    <col min="6" max="6" width="12" bestFit="1" customWidth="1"/>
  </cols>
  <sheetData>
    <row r="1" spans="1:12" s="26" customFormat="1" ht="15.75" thickBot="1" x14ac:dyDescent="0.3">
      <c r="A1" s="26" t="s">
        <v>45</v>
      </c>
      <c r="B1" s="26" t="s">
        <v>48</v>
      </c>
    </row>
    <row r="2" spans="1:12" x14ac:dyDescent="0.25">
      <c r="A2" s="27" t="s">
        <v>44</v>
      </c>
      <c r="B2" s="27"/>
      <c r="C2" s="27" t="s">
        <v>29</v>
      </c>
      <c r="D2" s="27"/>
      <c r="E2" s="27" t="s">
        <v>30</v>
      </c>
      <c r="F2" s="27"/>
      <c r="G2" s="27" t="s">
        <v>41</v>
      </c>
      <c r="H2" s="27"/>
      <c r="I2" s="27" t="s">
        <v>42</v>
      </c>
      <c r="J2" s="27"/>
      <c r="K2" s="27" t="s">
        <v>43</v>
      </c>
      <c r="L2" s="27"/>
    </row>
    <row r="3" spans="1:12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 x14ac:dyDescent="0.25">
      <c r="A4" s="28" t="s">
        <v>15</v>
      </c>
      <c r="B4" s="28">
        <v>90.5</v>
      </c>
      <c r="C4" s="28" t="s">
        <v>15</v>
      </c>
      <c r="D4" s="28">
        <v>35.914000000000001</v>
      </c>
      <c r="E4" s="28" t="s">
        <v>15</v>
      </c>
      <c r="F4" s="28">
        <v>15.901000000000002</v>
      </c>
      <c r="G4" s="28" t="s">
        <v>15</v>
      </c>
      <c r="H4" s="28">
        <v>22.001249999999995</v>
      </c>
      <c r="I4" s="28" t="s">
        <v>15</v>
      </c>
      <c r="J4" s="28">
        <v>6.75</v>
      </c>
      <c r="K4" s="28" t="s">
        <v>15</v>
      </c>
      <c r="L4" s="28">
        <v>6.5</v>
      </c>
    </row>
    <row r="5" spans="1:12" x14ac:dyDescent="0.25">
      <c r="A5" s="28" t="s">
        <v>16</v>
      </c>
      <c r="B5" s="28">
        <v>59.35837486544478</v>
      </c>
      <c r="C5" s="28" t="s">
        <v>16</v>
      </c>
      <c r="D5" s="28">
        <v>22.59054429401824</v>
      </c>
      <c r="E5" s="28" t="s">
        <v>16</v>
      </c>
      <c r="F5" s="28">
        <v>12.273130943922446</v>
      </c>
      <c r="G5" s="28" t="s">
        <v>16</v>
      </c>
      <c r="H5" s="28">
        <v>19.013429479252292</v>
      </c>
      <c r="I5" s="28" t="s">
        <v>16</v>
      </c>
      <c r="J5" s="28">
        <v>5.7644745351737541</v>
      </c>
      <c r="K5" s="28" t="s">
        <v>16</v>
      </c>
      <c r="L5" s="28">
        <v>3.7749172176353749</v>
      </c>
    </row>
    <row r="6" spans="1:12" x14ac:dyDescent="0.25">
      <c r="A6" s="28" t="s">
        <v>17</v>
      </c>
      <c r="B6" s="28">
        <v>43.5</v>
      </c>
      <c r="C6" s="28" t="s">
        <v>17</v>
      </c>
      <c r="D6" s="28">
        <v>20.256499999999999</v>
      </c>
      <c r="E6" s="28" t="s">
        <v>17</v>
      </c>
      <c r="F6" s="28">
        <v>5.4874999999999989</v>
      </c>
      <c r="G6" s="28" t="s">
        <v>17</v>
      </c>
      <c r="H6" s="28">
        <v>4.0020000000000007</v>
      </c>
      <c r="I6" s="28" t="s">
        <v>17</v>
      </c>
      <c r="J6" s="28">
        <v>1.5</v>
      </c>
      <c r="K6" s="28" t="s">
        <v>17</v>
      </c>
      <c r="L6" s="28">
        <v>6</v>
      </c>
    </row>
    <row r="7" spans="1:12" x14ac:dyDescent="0.25">
      <c r="A7" s="28" t="s">
        <v>19</v>
      </c>
      <c r="B7" s="28" t="e">
        <v>#N/A</v>
      </c>
      <c r="C7" s="28" t="s">
        <v>19</v>
      </c>
      <c r="D7" s="28" t="e">
        <v>#N/A</v>
      </c>
      <c r="E7" s="28" t="s">
        <v>19</v>
      </c>
      <c r="F7" s="28" t="e">
        <v>#N/A</v>
      </c>
      <c r="G7" s="28" t="s">
        <v>19</v>
      </c>
      <c r="H7" s="28">
        <v>4.0020000000000007</v>
      </c>
      <c r="I7" s="28" t="s">
        <v>19</v>
      </c>
      <c r="J7" s="28" t="e">
        <v>#N/A</v>
      </c>
      <c r="K7" s="28" t="s">
        <v>19</v>
      </c>
      <c r="L7" s="28">
        <v>0</v>
      </c>
    </row>
    <row r="8" spans="1:12" x14ac:dyDescent="0.25">
      <c r="A8" s="28" t="s">
        <v>20</v>
      </c>
      <c r="B8" s="28">
        <v>118.71674973088956</v>
      </c>
      <c r="C8" s="28" t="s">
        <v>20</v>
      </c>
      <c r="D8" s="28">
        <v>45.181088588036481</v>
      </c>
      <c r="E8" s="28" t="s">
        <v>20</v>
      </c>
      <c r="F8" s="28">
        <v>24.546261887844892</v>
      </c>
      <c r="G8" s="28" t="s">
        <v>20</v>
      </c>
      <c r="H8" s="28">
        <v>38.026858958504583</v>
      </c>
      <c r="I8" s="28" t="s">
        <v>20</v>
      </c>
      <c r="J8" s="28">
        <v>11.528949070347508</v>
      </c>
      <c r="K8" s="28" t="s">
        <v>20</v>
      </c>
      <c r="L8" s="28">
        <v>7.5498344352707498</v>
      </c>
    </row>
    <row r="9" spans="1:12" x14ac:dyDescent="0.25">
      <c r="A9" s="28" t="s">
        <v>21</v>
      </c>
      <c r="B9" s="28">
        <v>14093.666666666666</v>
      </c>
      <c r="C9" s="28" t="s">
        <v>21</v>
      </c>
      <c r="D9" s="28">
        <v>2041.330766</v>
      </c>
      <c r="E9" s="28" t="s">
        <v>21</v>
      </c>
      <c r="F9" s="28">
        <v>602.51897266666674</v>
      </c>
      <c r="G9" s="28" t="s">
        <v>21</v>
      </c>
      <c r="H9" s="28">
        <v>1446.0420022500002</v>
      </c>
      <c r="I9" s="28" t="s">
        <v>21</v>
      </c>
      <c r="J9" s="28">
        <v>132.91666666666666</v>
      </c>
      <c r="K9" s="28" t="s">
        <v>21</v>
      </c>
      <c r="L9" s="28">
        <v>57</v>
      </c>
    </row>
    <row r="10" spans="1:12" x14ac:dyDescent="0.25">
      <c r="A10" s="28" t="s">
        <v>22</v>
      </c>
      <c r="B10" s="28">
        <v>3.4190396660607902</v>
      </c>
      <c r="C10" s="28" t="s">
        <v>22</v>
      </c>
      <c r="D10" s="28">
        <v>3.2095876675301582</v>
      </c>
      <c r="E10" s="28" t="s">
        <v>22</v>
      </c>
      <c r="F10" s="28">
        <v>3.3105258585560868</v>
      </c>
      <c r="G10" s="28" t="s">
        <v>22</v>
      </c>
      <c r="H10" s="28">
        <v>3.9730456498281796</v>
      </c>
      <c r="I10" s="28" t="s">
        <v>22</v>
      </c>
      <c r="J10" s="28">
        <v>3.9001267676221758</v>
      </c>
      <c r="K10" s="28" t="s">
        <v>22</v>
      </c>
      <c r="L10" s="28">
        <v>-5.6522006771314244</v>
      </c>
    </row>
    <row r="11" spans="1:12" x14ac:dyDescent="0.25">
      <c r="A11" s="28" t="s">
        <v>23</v>
      </c>
      <c r="B11" s="28">
        <v>1.8317354250148448</v>
      </c>
      <c r="C11" s="28" t="s">
        <v>23</v>
      </c>
      <c r="D11" s="28">
        <v>1.7271881053460865</v>
      </c>
      <c r="E11" s="28" t="s">
        <v>23</v>
      </c>
      <c r="F11" s="28">
        <v>1.8211196985411311</v>
      </c>
      <c r="G11" s="28" t="s">
        <v>23</v>
      </c>
      <c r="H11" s="28">
        <v>1.9916162421783492</v>
      </c>
      <c r="I11" s="28" t="s">
        <v>23</v>
      </c>
      <c r="J11" s="28">
        <v>1.9699626225685913</v>
      </c>
      <c r="K11" s="28" t="s">
        <v>23</v>
      </c>
      <c r="L11" s="28">
        <v>6.0417265409984523E-2</v>
      </c>
    </row>
    <row r="12" spans="1:12" x14ac:dyDescent="0.25">
      <c r="A12" s="28" t="s">
        <v>24</v>
      </c>
      <c r="B12" s="28">
        <v>257</v>
      </c>
      <c r="C12" s="28" t="s">
        <v>24</v>
      </c>
      <c r="D12" s="28">
        <v>101.14500000000001</v>
      </c>
      <c r="E12" s="28" t="s">
        <v>24</v>
      </c>
      <c r="F12" s="28">
        <v>51.643000000000001</v>
      </c>
      <c r="G12" s="28" t="s">
        <v>24</v>
      </c>
      <c r="H12" s="28">
        <v>78.003</v>
      </c>
      <c r="I12" s="28" t="s">
        <v>24</v>
      </c>
      <c r="J12" s="28">
        <v>24</v>
      </c>
      <c r="K12" s="28" t="s">
        <v>24</v>
      </c>
      <c r="L12" s="28">
        <v>14</v>
      </c>
    </row>
    <row r="13" spans="1:12" x14ac:dyDescent="0.25">
      <c r="A13" s="28" t="s">
        <v>25</v>
      </c>
      <c r="B13" s="28">
        <v>9</v>
      </c>
      <c r="C13" s="28" t="s">
        <v>25</v>
      </c>
      <c r="D13" s="28">
        <v>0.999</v>
      </c>
      <c r="E13" s="28" t="s">
        <v>25</v>
      </c>
      <c r="F13" s="28">
        <v>0.49300000000000005</v>
      </c>
      <c r="G13" s="28" t="s">
        <v>25</v>
      </c>
      <c r="H13" s="28">
        <v>0.999</v>
      </c>
      <c r="I13" s="28" t="s">
        <v>25</v>
      </c>
      <c r="J13" s="28">
        <v>0</v>
      </c>
      <c r="K13" s="28" t="s">
        <v>25</v>
      </c>
      <c r="L13" s="28">
        <v>0</v>
      </c>
    </row>
    <row r="14" spans="1:12" x14ac:dyDescent="0.25">
      <c r="A14" s="28" t="s">
        <v>26</v>
      </c>
      <c r="B14" s="28">
        <v>266</v>
      </c>
      <c r="C14" s="28" t="s">
        <v>26</v>
      </c>
      <c r="D14" s="28">
        <v>102.14400000000001</v>
      </c>
      <c r="E14" s="28" t="s">
        <v>26</v>
      </c>
      <c r="F14" s="28">
        <v>52.136000000000003</v>
      </c>
      <c r="G14" s="28" t="s">
        <v>26</v>
      </c>
      <c r="H14" s="28">
        <v>79.001999999999995</v>
      </c>
      <c r="I14" s="28" t="s">
        <v>26</v>
      </c>
      <c r="J14" s="28">
        <v>24</v>
      </c>
      <c r="K14" s="28" t="s">
        <v>26</v>
      </c>
      <c r="L14" s="28">
        <v>14</v>
      </c>
    </row>
    <row r="15" spans="1:12" x14ac:dyDescent="0.25">
      <c r="A15" s="28" t="s">
        <v>27</v>
      </c>
      <c r="B15" s="28">
        <v>362</v>
      </c>
      <c r="C15" s="28" t="s">
        <v>27</v>
      </c>
      <c r="D15" s="28">
        <v>143.65600000000001</v>
      </c>
      <c r="E15" s="28" t="s">
        <v>27</v>
      </c>
      <c r="F15" s="28">
        <v>63.604000000000006</v>
      </c>
      <c r="G15" s="28" t="s">
        <v>27</v>
      </c>
      <c r="H15" s="28">
        <v>88.004999999999981</v>
      </c>
      <c r="I15" s="28" t="s">
        <v>27</v>
      </c>
      <c r="J15" s="28">
        <v>27</v>
      </c>
      <c r="K15" s="28" t="s">
        <v>27</v>
      </c>
      <c r="L15" s="28">
        <v>26</v>
      </c>
    </row>
    <row r="16" spans="1:12" ht="15.75" thickBot="1" x14ac:dyDescent="0.3">
      <c r="A16" s="29" t="s">
        <v>28</v>
      </c>
      <c r="B16" s="29">
        <v>4</v>
      </c>
      <c r="C16" s="29" t="s">
        <v>28</v>
      </c>
      <c r="D16" s="29">
        <v>4</v>
      </c>
      <c r="E16" s="29" t="s">
        <v>28</v>
      </c>
      <c r="F16" s="29">
        <v>4</v>
      </c>
      <c r="G16" s="29" t="s">
        <v>28</v>
      </c>
      <c r="H16" s="29">
        <v>4</v>
      </c>
      <c r="I16" s="29" t="s">
        <v>28</v>
      </c>
      <c r="J16" s="29">
        <v>4</v>
      </c>
      <c r="K16" s="29" t="s">
        <v>28</v>
      </c>
      <c r="L16" s="29">
        <v>4</v>
      </c>
    </row>
    <row r="18" spans="1:10" ht="15.75" thickBot="1" x14ac:dyDescent="0.3">
      <c r="A18" s="26" t="s">
        <v>46</v>
      </c>
      <c r="B18" s="26" t="s">
        <v>49</v>
      </c>
    </row>
    <row r="19" spans="1:10" x14ac:dyDescent="0.25">
      <c r="A19" s="27" t="s">
        <v>47</v>
      </c>
      <c r="B19" s="27"/>
      <c r="C19" s="27" t="s">
        <v>29</v>
      </c>
      <c r="D19" s="27"/>
      <c r="E19" s="27" t="s">
        <v>30</v>
      </c>
      <c r="F19" s="27"/>
      <c r="G19" s="27" t="s">
        <v>41</v>
      </c>
      <c r="H19" s="27"/>
      <c r="I19" s="27" t="s">
        <v>43</v>
      </c>
      <c r="J19" s="27"/>
    </row>
    <row r="20" spans="1:10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</row>
    <row r="21" spans="1:10" x14ac:dyDescent="0.25">
      <c r="A21" s="28" t="s">
        <v>15</v>
      </c>
      <c r="B21" s="28">
        <v>44.857142857142854</v>
      </c>
      <c r="C21" s="28" t="s">
        <v>15</v>
      </c>
      <c r="D21" s="28">
        <v>17.330714285714283</v>
      </c>
      <c r="E21" s="28" t="s">
        <v>15</v>
      </c>
      <c r="F21" s="28">
        <v>8.8668571428571443</v>
      </c>
      <c r="G21" s="28" t="s">
        <v>15</v>
      </c>
      <c r="H21" s="28">
        <v>13.242142857142857</v>
      </c>
      <c r="I21" s="28" t="s">
        <v>15</v>
      </c>
      <c r="J21" s="28">
        <v>5.417428571428573</v>
      </c>
    </row>
    <row r="22" spans="1:10" x14ac:dyDescent="0.25">
      <c r="A22" s="28" t="s">
        <v>16</v>
      </c>
      <c r="B22" s="28">
        <v>6.2313667820783207</v>
      </c>
      <c r="C22" s="28" t="s">
        <v>16</v>
      </c>
      <c r="D22" s="28">
        <v>4.4346287046718267</v>
      </c>
      <c r="E22" s="28" t="s">
        <v>16</v>
      </c>
      <c r="F22" s="28">
        <v>2.4222612853888985</v>
      </c>
      <c r="G22" s="28" t="s">
        <v>16</v>
      </c>
      <c r="H22" s="28">
        <v>1.497722372845665</v>
      </c>
      <c r="I22" s="28" t="s">
        <v>16</v>
      </c>
      <c r="J22" s="28">
        <v>1.4887725666138665</v>
      </c>
    </row>
    <row r="23" spans="1:10" x14ac:dyDescent="0.25">
      <c r="A23" s="28" t="s">
        <v>17</v>
      </c>
      <c r="B23" s="28">
        <v>45</v>
      </c>
      <c r="C23" s="28" t="s">
        <v>17</v>
      </c>
      <c r="D23" s="28">
        <v>16.442999999999998</v>
      </c>
      <c r="E23" s="28" t="s">
        <v>17</v>
      </c>
      <c r="F23" s="28">
        <v>5.7770000000000001</v>
      </c>
      <c r="G23" s="28" t="s">
        <v>17</v>
      </c>
      <c r="H23" s="28">
        <v>12.95</v>
      </c>
      <c r="I23" s="28" t="s">
        <v>17</v>
      </c>
      <c r="J23" s="28">
        <v>4.6109999999999971</v>
      </c>
    </row>
    <row r="24" spans="1:10" x14ac:dyDescent="0.25">
      <c r="A24" s="28" t="s">
        <v>19</v>
      </c>
      <c r="B24" s="28" t="e">
        <v>#N/A</v>
      </c>
      <c r="C24" s="28" t="s">
        <v>19</v>
      </c>
      <c r="D24" s="28" t="e">
        <v>#N/A</v>
      </c>
      <c r="E24" s="28" t="s">
        <v>19</v>
      </c>
      <c r="F24" s="28" t="e">
        <v>#N/A</v>
      </c>
      <c r="G24" s="28" t="s">
        <v>19</v>
      </c>
      <c r="H24" s="28" t="e">
        <v>#N/A</v>
      </c>
      <c r="I24" s="28" t="s">
        <v>19</v>
      </c>
      <c r="J24" s="28" t="e">
        <v>#N/A</v>
      </c>
    </row>
    <row r="25" spans="1:10" x14ac:dyDescent="0.25">
      <c r="A25" s="28" t="s">
        <v>20</v>
      </c>
      <c r="B25" s="28">
        <v>16.486646833408056</v>
      </c>
      <c r="C25" s="28" t="s">
        <v>20</v>
      </c>
      <c r="D25" s="28">
        <v>11.732924709470153</v>
      </c>
      <c r="E25" s="28" t="s">
        <v>20</v>
      </c>
      <c r="F25" s="28">
        <v>6.4087009715586785</v>
      </c>
      <c r="G25" s="28" t="s">
        <v>20</v>
      </c>
      <c r="H25" s="28">
        <v>3.962600931567188</v>
      </c>
      <c r="I25" s="28" t="s">
        <v>20</v>
      </c>
      <c r="J25" s="28">
        <v>3.9389219699956328</v>
      </c>
    </row>
    <row r="26" spans="1:10" x14ac:dyDescent="0.25">
      <c r="A26" s="28" t="s">
        <v>21</v>
      </c>
      <c r="B26" s="28">
        <v>271.80952380952385</v>
      </c>
      <c r="C26" s="28" t="s">
        <v>21</v>
      </c>
      <c r="D26" s="28">
        <v>137.66152223809527</v>
      </c>
      <c r="E26" s="28" t="s">
        <v>21</v>
      </c>
      <c r="F26" s="28">
        <v>41.07144814285715</v>
      </c>
      <c r="G26" s="28" t="s">
        <v>21</v>
      </c>
      <c r="H26" s="28">
        <v>15.702206142857145</v>
      </c>
      <c r="I26" s="28" t="s">
        <v>21</v>
      </c>
      <c r="J26" s="28">
        <v>15.515106285714277</v>
      </c>
    </row>
    <row r="27" spans="1:10" x14ac:dyDescent="0.25">
      <c r="A27" s="28" t="s">
        <v>22</v>
      </c>
      <c r="B27" s="28">
        <v>0.63035661231559725</v>
      </c>
      <c r="C27" s="28" t="s">
        <v>22</v>
      </c>
      <c r="D27" s="28">
        <v>1.1003176559046919</v>
      </c>
      <c r="E27" s="28" t="s">
        <v>22</v>
      </c>
      <c r="F27" s="28">
        <v>-2.1635332231160214</v>
      </c>
      <c r="G27" s="28" t="s">
        <v>22</v>
      </c>
      <c r="H27" s="28">
        <v>-2.2998680833015248</v>
      </c>
      <c r="I27" s="28" t="s">
        <v>22</v>
      </c>
      <c r="J27" s="28">
        <v>0.66156901909145116</v>
      </c>
    </row>
    <row r="28" spans="1:10" x14ac:dyDescent="0.25">
      <c r="A28" s="28" t="s">
        <v>23</v>
      </c>
      <c r="B28" s="28">
        <v>0.66898122428096451</v>
      </c>
      <c r="C28" s="28" t="s">
        <v>23</v>
      </c>
      <c r="D28" s="28">
        <v>1.036147535817215</v>
      </c>
      <c r="E28" s="28" t="s">
        <v>23</v>
      </c>
      <c r="F28" s="28">
        <v>0.25841845549988307</v>
      </c>
      <c r="G28" s="28" t="s">
        <v>23</v>
      </c>
      <c r="H28" s="28">
        <v>-6.3528238851812802E-2</v>
      </c>
      <c r="I28" s="28" t="s">
        <v>23</v>
      </c>
      <c r="J28" s="28">
        <v>1.0722612532978359</v>
      </c>
    </row>
    <row r="29" spans="1:10" x14ac:dyDescent="0.25">
      <c r="A29" s="28" t="s">
        <v>24</v>
      </c>
      <c r="B29" s="28">
        <v>48</v>
      </c>
      <c r="C29" s="28" t="s">
        <v>24</v>
      </c>
      <c r="D29" s="28">
        <v>35.484000000000002</v>
      </c>
      <c r="E29" s="28" t="s">
        <v>24</v>
      </c>
      <c r="F29" s="28">
        <v>15.683999999999999</v>
      </c>
      <c r="G29" s="28" t="s">
        <v>24</v>
      </c>
      <c r="H29" s="28">
        <v>9.0700000000000021</v>
      </c>
      <c r="I29" s="28" t="s">
        <v>24</v>
      </c>
      <c r="J29" s="28">
        <v>11.393999999999998</v>
      </c>
    </row>
    <row r="30" spans="1:10" x14ac:dyDescent="0.25">
      <c r="A30" s="28" t="s">
        <v>25</v>
      </c>
      <c r="B30" s="28">
        <v>26</v>
      </c>
      <c r="C30" s="28" t="s">
        <v>25</v>
      </c>
      <c r="D30" s="28">
        <v>3.4399999999999995</v>
      </c>
      <c r="E30" s="28" t="s">
        <v>25</v>
      </c>
      <c r="F30" s="28">
        <v>1.1879999999999999</v>
      </c>
      <c r="G30" s="28" t="s">
        <v>25</v>
      </c>
      <c r="H30" s="28">
        <v>8.2080000000000002</v>
      </c>
      <c r="I30" s="28" t="s">
        <v>25</v>
      </c>
      <c r="J30" s="28">
        <v>1.1610000000000014</v>
      </c>
    </row>
    <row r="31" spans="1:10" x14ac:dyDescent="0.25">
      <c r="A31" s="28" t="s">
        <v>26</v>
      </c>
      <c r="B31" s="28">
        <v>74</v>
      </c>
      <c r="C31" s="28" t="s">
        <v>26</v>
      </c>
      <c r="D31" s="28">
        <v>38.923999999999999</v>
      </c>
      <c r="E31" s="28" t="s">
        <v>26</v>
      </c>
      <c r="F31" s="28">
        <v>16.872</v>
      </c>
      <c r="G31" s="28" t="s">
        <v>26</v>
      </c>
      <c r="H31" s="28">
        <v>17.278000000000002</v>
      </c>
      <c r="I31" s="28" t="s">
        <v>26</v>
      </c>
      <c r="J31" s="28">
        <v>12.555</v>
      </c>
    </row>
    <row r="32" spans="1:10" x14ac:dyDescent="0.25">
      <c r="A32" s="28" t="s">
        <v>27</v>
      </c>
      <c r="B32" s="28">
        <v>314</v>
      </c>
      <c r="C32" s="28" t="s">
        <v>27</v>
      </c>
      <c r="D32" s="28">
        <v>121.31499999999998</v>
      </c>
      <c r="E32" s="28" t="s">
        <v>27</v>
      </c>
      <c r="F32" s="28">
        <v>62.068000000000005</v>
      </c>
      <c r="G32" s="28" t="s">
        <v>27</v>
      </c>
      <c r="H32" s="28">
        <v>92.695000000000007</v>
      </c>
      <c r="I32" s="28" t="s">
        <v>27</v>
      </c>
      <c r="J32" s="28">
        <v>37.922000000000011</v>
      </c>
    </row>
    <row r="33" spans="1:30" ht="15.75" thickBot="1" x14ac:dyDescent="0.3">
      <c r="A33" s="29" t="s">
        <v>28</v>
      </c>
      <c r="B33" s="29">
        <v>7</v>
      </c>
      <c r="C33" s="29" t="s">
        <v>28</v>
      </c>
      <c r="D33" s="29">
        <v>7</v>
      </c>
      <c r="E33" s="29" t="s">
        <v>28</v>
      </c>
      <c r="F33" s="29">
        <v>7</v>
      </c>
      <c r="G33" s="29" t="s">
        <v>28</v>
      </c>
      <c r="H33" s="29">
        <v>7</v>
      </c>
      <c r="I33" s="29" t="s">
        <v>28</v>
      </c>
      <c r="J33" s="29">
        <v>7</v>
      </c>
    </row>
    <row r="35" spans="1:30" ht="15.75" thickBot="1" x14ac:dyDescent="0.3">
      <c r="A35" s="26" t="s">
        <v>50</v>
      </c>
      <c r="B35" s="26" t="s">
        <v>51</v>
      </c>
    </row>
    <row r="36" spans="1:30" x14ac:dyDescent="0.25">
      <c r="A36" s="27" t="s">
        <v>10</v>
      </c>
      <c r="B36" s="27"/>
      <c r="C36" s="27" t="s">
        <v>11</v>
      </c>
      <c r="D36" s="27"/>
      <c r="E36" s="27" t="s">
        <v>12</v>
      </c>
      <c r="F36" s="27"/>
      <c r="G36" s="27" t="s">
        <v>52</v>
      </c>
      <c r="H36" s="27"/>
      <c r="I36" s="27" t="s">
        <v>53</v>
      </c>
      <c r="J36" s="27"/>
      <c r="K36" s="27" t="s">
        <v>54</v>
      </c>
      <c r="L36" s="27"/>
      <c r="M36" s="27" t="s">
        <v>55</v>
      </c>
      <c r="N36" s="27"/>
      <c r="O36" s="27" t="s">
        <v>56</v>
      </c>
      <c r="P36" s="27"/>
      <c r="Q36" s="27" t="s">
        <v>57</v>
      </c>
      <c r="R36" s="27"/>
      <c r="S36" s="27" t="s">
        <v>58</v>
      </c>
      <c r="T36" s="27"/>
      <c r="U36" s="27" t="s">
        <v>59</v>
      </c>
      <c r="V36" s="27"/>
      <c r="W36" s="27" t="s">
        <v>60</v>
      </c>
      <c r="X36" s="27"/>
      <c r="Y36" s="27" t="s">
        <v>18</v>
      </c>
      <c r="Z36" s="27"/>
      <c r="AA36" s="27" t="s">
        <v>13</v>
      </c>
      <c r="AB36" s="27"/>
      <c r="AC36" s="27" t="s">
        <v>14</v>
      </c>
      <c r="AD36" s="27"/>
    </row>
    <row r="37" spans="1:30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 x14ac:dyDescent="0.25">
      <c r="A38" s="28" t="s">
        <v>15</v>
      </c>
      <c r="B38" s="28">
        <v>280.5</v>
      </c>
      <c r="C38" s="28" t="s">
        <v>15</v>
      </c>
      <c r="D38" s="28">
        <v>306</v>
      </c>
      <c r="E38" s="28" t="s">
        <v>15</v>
      </c>
      <c r="F38" s="28">
        <v>130.5</v>
      </c>
      <c r="G38" s="28" t="s">
        <v>15</v>
      </c>
      <c r="H38" s="28">
        <v>110</v>
      </c>
      <c r="I38" s="28" t="s">
        <v>15</v>
      </c>
      <c r="J38" s="28">
        <v>45</v>
      </c>
      <c r="K38" s="28" t="s">
        <v>15</v>
      </c>
      <c r="L38" s="28">
        <v>19.5</v>
      </c>
      <c r="M38" s="28" t="s">
        <v>15</v>
      </c>
      <c r="N38" s="28">
        <v>14</v>
      </c>
      <c r="O38" s="28" t="s">
        <v>15</v>
      </c>
      <c r="P38" s="28">
        <v>14.5</v>
      </c>
      <c r="Q38" s="28" t="s">
        <v>15</v>
      </c>
      <c r="R38" s="28">
        <v>47.5</v>
      </c>
      <c r="S38" s="28" t="s">
        <v>15</v>
      </c>
      <c r="T38" s="28">
        <v>58</v>
      </c>
      <c r="U38" s="28" t="s">
        <v>15</v>
      </c>
      <c r="V38" s="28">
        <v>3</v>
      </c>
      <c r="W38" s="28" t="s">
        <v>15</v>
      </c>
      <c r="X38" s="28">
        <v>169</v>
      </c>
      <c r="Y38" s="28" t="s">
        <v>15</v>
      </c>
      <c r="Z38" s="28">
        <v>2141.5</v>
      </c>
      <c r="AA38" s="28" t="s">
        <v>15</v>
      </c>
      <c r="AB38" s="28">
        <v>654.5</v>
      </c>
      <c r="AC38" s="28" t="s">
        <v>15</v>
      </c>
      <c r="AD38" s="28">
        <v>126.5</v>
      </c>
    </row>
    <row r="39" spans="1:30" x14ac:dyDescent="0.25">
      <c r="A39" s="28" t="s">
        <v>16</v>
      </c>
      <c r="B39" s="28">
        <v>206.5</v>
      </c>
      <c r="C39" s="28" t="s">
        <v>16</v>
      </c>
      <c r="D39" s="28">
        <v>157</v>
      </c>
      <c r="E39" s="28" t="s">
        <v>16</v>
      </c>
      <c r="F39" s="28">
        <v>13.5</v>
      </c>
      <c r="G39" s="28" t="s">
        <v>16</v>
      </c>
      <c r="H39" s="28">
        <v>81</v>
      </c>
      <c r="I39" s="28" t="s">
        <v>16</v>
      </c>
      <c r="J39" s="28">
        <v>33.999999999999993</v>
      </c>
      <c r="K39" s="28" t="s">
        <v>16</v>
      </c>
      <c r="L39" s="28">
        <v>13.5</v>
      </c>
      <c r="M39" s="28" t="s">
        <v>16</v>
      </c>
      <c r="N39" s="28">
        <v>12.999999999999998</v>
      </c>
      <c r="O39" s="28" t="s">
        <v>16</v>
      </c>
      <c r="P39" s="28">
        <v>14.499999999999998</v>
      </c>
      <c r="Q39" s="28" t="s">
        <v>16</v>
      </c>
      <c r="R39" s="28">
        <v>44.499999999999993</v>
      </c>
      <c r="S39" s="28" t="s">
        <v>16</v>
      </c>
      <c r="T39" s="28">
        <v>15</v>
      </c>
      <c r="U39" s="28" t="s">
        <v>16</v>
      </c>
      <c r="V39" s="28">
        <v>0</v>
      </c>
      <c r="W39" s="28" t="s">
        <v>16</v>
      </c>
      <c r="X39" s="28">
        <v>57.999999999999993</v>
      </c>
      <c r="Y39" s="28" t="s">
        <v>16</v>
      </c>
      <c r="Z39" s="28">
        <v>1372.5</v>
      </c>
      <c r="AA39" s="28" t="s">
        <v>16</v>
      </c>
      <c r="AB39" s="28">
        <v>200.5</v>
      </c>
      <c r="AC39" s="28" t="s">
        <v>16</v>
      </c>
      <c r="AD39" s="28">
        <v>93.499999999999986</v>
      </c>
    </row>
    <row r="40" spans="1:30" x14ac:dyDescent="0.25">
      <c r="A40" s="28" t="s">
        <v>17</v>
      </c>
      <c r="B40" s="28">
        <v>280.5</v>
      </c>
      <c r="C40" s="28" t="s">
        <v>17</v>
      </c>
      <c r="D40" s="28">
        <v>306</v>
      </c>
      <c r="E40" s="28" t="s">
        <v>17</v>
      </c>
      <c r="F40" s="28">
        <v>130.5</v>
      </c>
      <c r="G40" s="28" t="s">
        <v>17</v>
      </c>
      <c r="H40" s="28">
        <v>110</v>
      </c>
      <c r="I40" s="28" t="s">
        <v>17</v>
      </c>
      <c r="J40" s="28">
        <v>45</v>
      </c>
      <c r="K40" s="28" t="s">
        <v>17</v>
      </c>
      <c r="L40" s="28">
        <v>19.5</v>
      </c>
      <c r="M40" s="28" t="s">
        <v>17</v>
      </c>
      <c r="N40" s="28">
        <v>14</v>
      </c>
      <c r="O40" s="28" t="s">
        <v>17</v>
      </c>
      <c r="P40" s="28">
        <v>14.5</v>
      </c>
      <c r="Q40" s="28" t="s">
        <v>17</v>
      </c>
      <c r="R40" s="28">
        <v>47.5</v>
      </c>
      <c r="S40" s="28" t="s">
        <v>17</v>
      </c>
      <c r="T40" s="28">
        <v>58</v>
      </c>
      <c r="U40" s="28" t="s">
        <v>17</v>
      </c>
      <c r="V40" s="28">
        <v>3</v>
      </c>
      <c r="W40" s="28" t="s">
        <v>17</v>
      </c>
      <c r="X40" s="28">
        <v>169</v>
      </c>
      <c r="Y40" s="28" t="s">
        <v>17</v>
      </c>
      <c r="Z40" s="28">
        <v>2141.5</v>
      </c>
      <c r="AA40" s="28" t="s">
        <v>17</v>
      </c>
      <c r="AB40" s="28">
        <v>654.5</v>
      </c>
      <c r="AC40" s="28" t="s">
        <v>17</v>
      </c>
      <c r="AD40" s="28">
        <v>126.5</v>
      </c>
    </row>
    <row r="41" spans="1:30" x14ac:dyDescent="0.25">
      <c r="A41" s="28" t="s">
        <v>19</v>
      </c>
      <c r="B41" s="28" t="e">
        <v>#N/A</v>
      </c>
      <c r="C41" s="28" t="s">
        <v>19</v>
      </c>
      <c r="D41" s="28" t="e">
        <v>#N/A</v>
      </c>
      <c r="E41" s="28" t="s">
        <v>19</v>
      </c>
      <c r="F41" s="28" t="e">
        <v>#N/A</v>
      </c>
      <c r="G41" s="28" t="s">
        <v>19</v>
      </c>
      <c r="H41" s="28" t="e">
        <v>#N/A</v>
      </c>
      <c r="I41" s="28" t="s">
        <v>19</v>
      </c>
      <c r="J41" s="28" t="e">
        <v>#N/A</v>
      </c>
      <c r="K41" s="28" t="s">
        <v>19</v>
      </c>
      <c r="L41" s="28" t="e">
        <v>#N/A</v>
      </c>
      <c r="M41" s="28" t="s">
        <v>19</v>
      </c>
      <c r="N41" s="28" t="e">
        <v>#N/A</v>
      </c>
      <c r="O41" s="28" t="s">
        <v>19</v>
      </c>
      <c r="P41" s="28" t="e">
        <v>#N/A</v>
      </c>
      <c r="Q41" s="28" t="s">
        <v>19</v>
      </c>
      <c r="R41" s="28" t="e">
        <v>#N/A</v>
      </c>
      <c r="S41" s="28" t="s">
        <v>19</v>
      </c>
      <c r="T41" s="28" t="e">
        <v>#N/A</v>
      </c>
      <c r="U41" s="28" t="s">
        <v>19</v>
      </c>
      <c r="V41" s="28">
        <v>3</v>
      </c>
      <c r="W41" s="28" t="s">
        <v>19</v>
      </c>
      <c r="X41" s="28" t="e">
        <v>#N/A</v>
      </c>
      <c r="Y41" s="28" t="s">
        <v>19</v>
      </c>
      <c r="Z41" s="28" t="e">
        <v>#N/A</v>
      </c>
      <c r="AA41" s="28" t="s">
        <v>19</v>
      </c>
      <c r="AB41" s="28" t="e">
        <v>#N/A</v>
      </c>
      <c r="AC41" s="28" t="s">
        <v>19</v>
      </c>
      <c r="AD41" s="28" t="e">
        <v>#N/A</v>
      </c>
    </row>
    <row r="42" spans="1:30" x14ac:dyDescent="0.25">
      <c r="A42" s="28" t="s">
        <v>20</v>
      </c>
      <c r="B42" s="28">
        <v>292.03510063004416</v>
      </c>
      <c r="C42" s="28" t="s">
        <v>20</v>
      </c>
      <c r="D42" s="28">
        <v>222.03152929257593</v>
      </c>
      <c r="E42" s="28" t="s">
        <v>20</v>
      </c>
      <c r="F42" s="28">
        <v>19.091883092036785</v>
      </c>
      <c r="G42" s="28" t="s">
        <v>20</v>
      </c>
      <c r="H42" s="28">
        <v>114.5512985522207</v>
      </c>
      <c r="I42" s="28" t="s">
        <v>20</v>
      </c>
      <c r="J42" s="28">
        <v>48.083261120685229</v>
      </c>
      <c r="K42" s="28" t="s">
        <v>20</v>
      </c>
      <c r="L42" s="28">
        <v>19.091883092036785</v>
      </c>
      <c r="M42" s="28" t="s">
        <v>20</v>
      </c>
      <c r="N42" s="28">
        <v>18.384776310850235</v>
      </c>
      <c r="O42" s="28" t="s">
        <v>20</v>
      </c>
      <c r="P42" s="28">
        <v>20.506096654409877</v>
      </c>
      <c r="Q42" s="28" t="s">
        <v>20</v>
      </c>
      <c r="R42" s="28">
        <v>62.932503525602726</v>
      </c>
      <c r="S42" s="28" t="s">
        <v>20</v>
      </c>
      <c r="T42" s="28">
        <v>21.213203435596427</v>
      </c>
      <c r="U42" s="28" t="s">
        <v>20</v>
      </c>
      <c r="V42" s="28">
        <v>0</v>
      </c>
      <c r="W42" s="28" t="s">
        <v>20</v>
      </c>
      <c r="X42" s="28">
        <v>82.024386617639507</v>
      </c>
      <c r="Y42" s="28" t="s">
        <v>20</v>
      </c>
      <c r="Z42" s="28">
        <v>1941.0081143570731</v>
      </c>
      <c r="AA42" s="28" t="s">
        <v>20</v>
      </c>
      <c r="AB42" s="28">
        <v>283.54981925580557</v>
      </c>
      <c r="AC42" s="28" t="s">
        <v>20</v>
      </c>
      <c r="AD42" s="28">
        <v>132.22896808188437</v>
      </c>
    </row>
    <row r="43" spans="1:30" x14ac:dyDescent="0.25">
      <c r="A43" s="28" t="s">
        <v>21</v>
      </c>
      <c r="B43" s="28">
        <v>85284.5</v>
      </c>
      <c r="C43" s="28" t="s">
        <v>21</v>
      </c>
      <c r="D43" s="28">
        <v>49298</v>
      </c>
      <c r="E43" s="28" t="s">
        <v>21</v>
      </c>
      <c r="F43" s="28">
        <v>364.5</v>
      </c>
      <c r="G43" s="28" t="s">
        <v>21</v>
      </c>
      <c r="H43" s="28">
        <v>13122</v>
      </c>
      <c r="I43" s="28" t="s">
        <v>21</v>
      </c>
      <c r="J43" s="28">
        <v>2312</v>
      </c>
      <c r="K43" s="28" t="s">
        <v>21</v>
      </c>
      <c r="L43" s="28">
        <v>364.5</v>
      </c>
      <c r="M43" s="28" t="s">
        <v>21</v>
      </c>
      <c r="N43" s="28">
        <v>338</v>
      </c>
      <c r="O43" s="28" t="s">
        <v>21</v>
      </c>
      <c r="P43" s="28">
        <v>420.5</v>
      </c>
      <c r="Q43" s="28" t="s">
        <v>21</v>
      </c>
      <c r="R43" s="28">
        <v>3960.5</v>
      </c>
      <c r="S43" s="28" t="s">
        <v>21</v>
      </c>
      <c r="T43" s="28">
        <v>450</v>
      </c>
      <c r="U43" s="28" t="s">
        <v>21</v>
      </c>
      <c r="V43" s="28">
        <v>0</v>
      </c>
      <c r="W43" s="28" t="s">
        <v>21</v>
      </c>
      <c r="X43" s="28">
        <v>6728</v>
      </c>
      <c r="Y43" s="28" t="s">
        <v>21</v>
      </c>
      <c r="Z43" s="28">
        <v>3767512.5</v>
      </c>
      <c r="AA43" s="28" t="s">
        <v>21</v>
      </c>
      <c r="AB43" s="28">
        <v>80400.5</v>
      </c>
      <c r="AC43" s="28" t="s">
        <v>21</v>
      </c>
      <c r="AD43" s="28">
        <v>17484.5</v>
      </c>
    </row>
    <row r="44" spans="1:30" x14ac:dyDescent="0.25">
      <c r="A44" s="28" t="s">
        <v>22</v>
      </c>
      <c r="B44" s="28" t="e">
        <v>#DIV/0!</v>
      </c>
      <c r="C44" s="28" t="s">
        <v>22</v>
      </c>
      <c r="D44" s="28" t="e">
        <v>#DIV/0!</v>
      </c>
      <c r="E44" s="28" t="s">
        <v>22</v>
      </c>
      <c r="F44" s="28" t="e">
        <v>#DIV/0!</v>
      </c>
      <c r="G44" s="28" t="s">
        <v>22</v>
      </c>
      <c r="H44" s="28" t="e">
        <v>#DIV/0!</v>
      </c>
      <c r="I44" s="28" t="s">
        <v>22</v>
      </c>
      <c r="J44" s="28" t="e">
        <v>#DIV/0!</v>
      </c>
      <c r="K44" s="28" t="s">
        <v>22</v>
      </c>
      <c r="L44" s="28" t="e">
        <v>#DIV/0!</v>
      </c>
      <c r="M44" s="28" t="s">
        <v>22</v>
      </c>
      <c r="N44" s="28" t="e">
        <v>#DIV/0!</v>
      </c>
      <c r="O44" s="28" t="s">
        <v>22</v>
      </c>
      <c r="P44" s="28" t="e">
        <v>#DIV/0!</v>
      </c>
      <c r="Q44" s="28" t="s">
        <v>22</v>
      </c>
      <c r="R44" s="28" t="e">
        <v>#DIV/0!</v>
      </c>
      <c r="S44" s="28" t="s">
        <v>22</v>
      </c>
      <c r="T44" s="28" t="e">
        <v>#DIV/0!</v>
      </c>
      <c r="U44" s="28" t="s">
        <v>22</v>
      </c>
      <c r="V44" s="28" t="e">
        <v>#DIV/0!</v>
      </c>
      <c r="W44" s="28" t="s">
        <v>22</v>
      </c>
      <c r="X44" s="28" t="e">
        <v>#DIV/0!</v>
      </c>
      <c r="Y44" s="28" t="s">
        <v>22</v>
      </c>
      <c r="Z44" s="28" t="e">
        <v>#DIV/0!</v>
      </c>
      <c r="AA44" s="28" t="s">
        <v>22</v>
      </c>
      <c r="AB44" s="28" t="e">
        <v>#DIV/0!</v>
      </c>
      <c r="AC44" s="28" t="s">
        <v>22</v>
      </c>
      <c r="AD44" s="28" t="e">
        <v>#DIV/0!</v>
      </c>
    </row>
    <row r="45" spans="1:30" x14ac:dyDescent="0.25">
      <c r="A45" s="28" t="s">
        <v>23</v>
      </c>
      <c r="B45" s="28" t="e">
        <v>#DIV/0!</v>
      </c>
      <c r="C45" s="28" t="s">
        <v>23</v>
      </c>
      <c r="D45" s="28" t="e">
        <v>#DIV/0!</v>
      </c>
      <c r="E45" s="28" t="s">
        <v>23</v>
      </c>
      <c r="F45" s="28" t="e">
        <v>#DIV/0!</v>
      </c>
      <c r="G45" s="28" t="s">
        <v>23</v>
      </c>
      <c r="H45" s="28" t="e">
        <v>#DIV/0!</v>
      </c>
      <c r="I45" s="28" t="s">
        <v>23</v>
      </c>
      <c r="J45" s="28" t="e">
        <v>#DIV/0!</v>
      </c>
      <c r="K45" s="28" t="s">
        <v>23</v>
      </c>
      <c r="L45" s="28" t="e">
        <v>#DIV/0!</v>
      </c>
      <c r="M45" s="28" t="s">
        <v>23</v>
      </c>
      <c r="N45" s="28" t="e">
        <v>#DIV/0!</v>
      </c>
      <c r="O45" s="28" t="s">
        <v>23</v>
      </c>
      <c r="P45" s="28" t="e">
        <v>#DIV/0!</v>
      </c>
      <c r="Q45" s="28" t="s">
        <v>23</v>
      </c>
      <c r="R45" s="28" t="e">
        <v>#DIV/0!</v>
      </c>
      <c r="S45" s="28" t="s">
        <v>23</v>
      </c>
      <c r="T45" s="28" t="e">
        <v>#DIV/0!</v>
      </c>
      <c r="U45" s="28" t="s">
        <v>23</v>
      </c>
      <c r="V45" s="28" t="e">
        <v>#DIV/0!</v>
      </c>
      <c r="W45" s="28" t="s">
        <v>23</v>
      </c>
      <c r="X45" s="28" t="e">
        <v>#DIV/0!</v>
      </c>
      <c r="Y45" s="28" t="s">
        <v>23</v>
      </c>
      <c r="Z45" s="28" t="e">
        <v>#DIV/0!</v>
      </c>
      <c r="AA45" s="28" t="s">
        <v>23</v>
      </c>
      <c r="AB45" s="28" t="e">
        <v>#DIV/0!</v>
      </c>
      <c r="AC45" s="28" t="s">
        <v>23</v>
      </c>
      <c r="AD45" s="28" t="e">
        <v>#DIV/0!</v>
      </c>
    </row>
    <row r="46" spans="1:30" x14ac:dyDescent="0.25">
      <c r="A46" s="28" t="s">
        <v>24</v>
      </c>
      <c r="B46" s="28">
        <v>413</v>
      </c>
      <c r="C46" s="28" t="s">
        <v>24</v>
      </c>
      <c r="D46" s="28">
        <v>314</v>
      </c>
      <c r="E46" s="28" t="s">
        <v>24</v>
      </c>
      <c r="F46" s="28">
        <v>27</v>
      </c>
      <c r="G46" s="28" t="s">
        <v>24</v>
      </c>
      <c r="H46" s="28">
        <v>162</v>
      </c>
      <c r="I46" s="28" t="s">
        <v>24</v>
      </c>
      <c r="J46" s="28">
        <v>68</v>
      </c>
      <c r="K46" s="28" t="s">
        <v>24</v>
      </c>
      <c r="L46" s="28">
        <v>27</v>
      </c>
      <c r="M46" s="28" t="s">
        <v>24</v>
      </c>
      <c r="N46" s="28">
        <v>26</v>
      </c>
      <c r="O46" s="28" t="s">
        <v>24</v>
      </c>
      <c r="P46" s="28">
        <v>29</v>
      </c>
      <c r="Q46" s="28" t="s">
        <v>24</v>
      </c>
      <c r="R46" s="28">
        <v>89</v>
      </c>
      <c r="S46" s="28" t="s">
        <v>24</v>
      </c>
      <c r="T46" s="28">
        <v>30</v>
      </c>
      <c r="U46" s="28" t="s">
        <v>24</v>
      </c>
      <c r="V46" s="28">
        <v>0</v>
      </c>
      <c r="W46" s="28" t="s">
        <v>24</v>
      </c>
      <c r="X46" s="28">
        <v>116</v>
      </c>
      <c r="Y46" s="28" t="s">
        <v>24</v>
      </c>
      <c r="Z46" s="28">
        <v>2745</v>
      </c>
      <c r="AA46" s="28" t="s">
        <v>24</v>
      </c>
      <c r="AB46" s="28">
        <v>401</v>
      </c>
      <c r="AC46" s="28" t="s">
        <v>24</v>
      </c>
      <c r="AD46" s="28">
        <v>187</v>
      </c>
    </row>
    <row r="47" spans="1:30" x14ac:dyDescent="0.25">
      <c r="A47" s="28" t="s">
        <v>25</v>
      </c>
      <c r="B47" s="28">
        <v>74</v>
      </c>
      <c r="C47" s="28" t="s">
        <v>25</v>
      </c>
      <c r="D47" s="28">
        <v>149</v>
      </c>
      <c r="E47" s="28" t="s">
        <v>25</v>
      </c>
      <c r="F47" s="28">
        <v>117</v>
      </c>
      <c r="G47" s="28" t="s">
        <v>25</v>
      </c>
      <c r="H47" s="28">
        <v>29</v>
      </c>
      <c r="I47" s="28" t="s">
        <v>25</v>
      </c>
      <c r="J47" s="28">
        <v>11</v>
      </c>
      <c r="K47" s="28" t="s">
        <v>25</v>
      </c>
      <c r="L47" s="28">
        <v>6</v>
      </c>
      <c r="M47" s="28" t="s">
        <v>25</v>
      </c>
      <c r="N47" s="28">
        <v>1</v>
      </c>
      <c r="O47" s="28" t="s">
        <v>25</v>
      </c>
      <c r="P47" s="28">
        <v>0</v>
      </c>
      <c r="Q47" s="28" t="s">
        <v>25</v>
      </c>
      <c r="R47" s="28">
        <v>3</v>
      </c>
      <c r="S47" s="28" t="s">
        <v>25</v>
      </c>
      <c r="T47" s="28">
        <v>43</v>
      </c>
      <c r="U47" s="28" t="s">
        <v>25</v>
      </c>
      <c r="V47" s="28">
        <v>3</v>
      </c>
      <c r="W47" s="28" t="s">
        <v>25</v>
      </c>
      <c r="X47" s="28">
        <v>111</v>
      </c>
      <c r="Y47" s="28" t="s">
        <v>25</v>
      </c>
      <c r="Z47" s="28">
        <v>769</v>
      </c>
      <c r="AA47" s="28" t="s">
        <v>25</v>
      </c>
      <c r="AB47" s="28">
        <v>454</v>
      </c>
      <c r="AC47" s="28" t="s">
        <v>25</v>
      </c>
      <c r="AD47" s="28">
        <v>33</v>
      </c>
    </row>
    <row r="48" spans="1:30" x14ac:dyDescent="0.25">
      <c r="A48" s="28" t="s">
        <v>26</v>
      </c>
      <c r="B48" s="28">
        <v>487</v>
      </c>
      <c r="C48" s="28" t="s">
        <v>26</v>
      </c>
      <c r="D48" s="28">
        <v>463</v>
      </c>
      <c r="E48" s="28" t="s">
        <v>26</v>
      </c>
      <c r="F48" s="28">
        <v>144</v>
      </c>
      <c r="G48" s="28" t="s">
        <v>26</v>
      </c>
      <c r="H48" s="28">
        <v>191</v>
      </c>
      <c r="I48" s="28" t="s">
        <v>26</v>
      </c>
      <c r="J48" s="28">
        <v>79</v>
      </c>
      <c r="K48" s="28" t="s">
        <v>26</v>
      </c>
      <c r="L48" s="28">
        <v>33</v>
      </c>
      <c r="M48" s="28" t="s">
        <v>26</v>
      </c>
      <c r="N48" s="28">
        <v>27</v>
      </c>
      <c r="O48" s="28" t="s">
        <v>26</v>
      </c>
      <c r="P48" s="28">
        <v>29</v>
      </c>
      <c r="Q48" s="28" t="s">
        <v>26</v>
      </c>
      <c r="R48" s="28">
        <v>92</v>
      </c>
      <c r="S48" s="28" t="s">
        <v>26</v>
      </c>
      <c r="T48" s="28">
        <v>73</v>
      </c>
      <c r="U48" s="28" t="s">
        <v>26</v>
      </c>
      <c r="V48" s="28">
        <v>3</v>
      </c>
      <c r="W48" s="28" t="s">
        <v>26</v>
      </c>
      <c r="X48" s="28">
        <v>227</v>
      </c>
      <c r="Y48" s="28" t="s">
        <v>26</v>
      </c>
      <c r="Z48" s="28">
        <v>3514</v>
      </c>
      <c r="AA48" s="28" t="s">
        <v>26</v>
      </c>
      <c r="AB48" s="28">
        <v>855</v>
      </c>
      <c r="AC48" s="28" t="s">
        <v>26</v>
      </c>
      <c r="AD48" s="28">
        <v>220</v>
      </c>
    </row>
    <row r="49" spans="1:30" x14ac:dyDescent="0.25">
      <c r="A49" s="28" t="s">
        <v>27</v>
      </c>
      <c r="B49" s="28">
        <v>561</v>
      </c>
      <c r="C49" s="28" t="s">
        <v>27</v>
      </c>
      <c r="D49" s="28">
        <v>612</v>
      </c>
      <c r="E49" s="28" t="s">
        <v>27</v>
      </c>
      <c r="F49" s="28">
        <v>261</v>
      </c>
      <c r="G49" s="28" t="s">
        <v>27</v>
      </c>
      <c r="H49" s="28">
        <v>220</v>
      </c>
      <c r="I49" s="28" t="s">
        <v>27</v>
      </c>
      <c r="J49" s="28">
        <v>90</v>
      </c>
      <c r="K49" s="28" t="s">
        <v>27</v>
      </c>
      <c r="L49" s="28">
        <v>39</v>
      </c>
      <c r="M49" s="28" t="s">
        <v>27</v>
      </c>
      <c r="N49" s="28">
        <v>28</v>
      </c>
      <c r="O49" s="28" t="s">
        <v>27</v>
      </c>
      <c r="P49" s="28">
        <v>29</v>
      </c>
      <c r="Q49" s="28" t="s">
        <v>27</v>
      </c>
      <c r="R49" s="28">
        <v>95</v>
      </c>
      <c r="S49" s="28" t="s">
        <v>27</v>
      </c>
      <c r="T49" s="28">
        <v>116</v>
      </c>
      <c r="U49" s="28" t="s">
        <v>27</v>
      </c>
      <c r="V49" s="28">
        <v>6</v>
      </c>
      <c r="W49" s="28" t="s">
        <v>27</v>
      </c>
      <c r="X49" s="28">
        <v>338</v>
      </c>
      <c r="Y49" s="28" t="s">
        <v>27</v>
      </c>
      <c r="Z49" s="28">
        <v>4283</v>
      </c>
      <c r="AA49" s="28" t="s">
        <v>27</v>
      </c>
      <c r="AB49" s="28">
        <v>1309</v>
      </c>
      <c r="AC49" s="28" t="s">
        <v>27</v>
      </c>
      <c r="AD49" s="28">
        <v>253</v>
      </c>
    </row>
    <row r="50" spans="1:30" ht="15.75" thickBot="1" x14ac:dyDescent="0.3">
      <c r="A50" s="29" t="s">
        <v>28</v>
      </c>
      <c r="B50" s="29">
        <v>2</v>
      </c>
      <c r="C50" s="29" t="s">
        <v>28</v>
      </c>
      <c r="D50" s="29">
        <v>2</v>
      </c>
      <c r="E50" s="29" t="s">
        <v>28</v>
      </c>
      <c r="F50" s="29">
        <v>2</v>
      </c>
      <c r="G50" s="29" t="s">
        <v>28</v>
      </c>
      <c r="H50" s="29">
        <v>2</v>
      </c>
      <c r="I50" s="29" t="s">
        <v>28</v>
      </c>
      <c r="J50" s="29">
        <v>2</v>
      </c>
      <c r="K50" s="29" t="s">
        <v>28</v>
      </c>
      <c r="L50" s="29">
        <v>2</v>
      </c>
      <c r="M50" s="29" t="s">
        <v>28</v>
      </c>
      <c r="N50" s="29">
        <v>2</v>
      </c>
      <c r="O50" s="29" t="s">
        <v>28</v>
      </c>
      <c r="P50" s="29">
        <v>2</v>
      </c>
      <c r="Q50" s="29" t="s">
        <v>28</v>
      </c>
      <c r="R50" s="29">
        <v>2</v>
      </c>
      <c r="S50" s="29" t="s">
        <v>28</v>
      </c>
      <c r="T50" s="29">
        <v>2</v>
      </c>
      <c r="U50" s="29" t="s">
        <v>28</v>
      </c>
      <c r="V50" s="29">
        <v>2</v>
      </c>
      <c r="W50" s="29" t="s">
        <v>28</v>
      </c>
      <c r="X50" s="29">
        <v>2</v>
      </c>
      <c r="Y50" s="29" t="s">
        <v>28</v>
      </c>
      <c r="Z50" s="29">
        <v>2</v>
      </c>
      <c r="AA50" s="29" t="s">
        <v>28</v>
      </c>
      <c r="AB50" s="29">
        <v>2</v>
      </c>
      <c r="AC50" s="29" t="s">
        <v>28</v>
      </c>
      <c r="AD50" s="29">
        <v>2</v>
      </c>
    </row>
    <row r="52" spans="1:30" ht="15.75" thickBot="1" x14ac:dyDescent="0.3">
      <c r="A52" s="26" t="s">
        <v>61</v>
      </c>
      <c r="B52" s="26" t="s">
        <v>69</v>
      </c>
    </row>
    <row r="53" spans="1:30" x14ac:dyDescent="0.25">
      <c r="A53" s="27" t="s">
        <v>29</v>
      </c>
      <c r="B53" s="27"/>
      <c r="C53" s="27" t="s">
        <v>30</v>
      </c>
      <c r="D53" s="27"/>
      <c r="E53" s="27" t="s">
        <v>62</v>
      </c>
      <c r="F53" s="27"/>
    </row>
    <row r="54" spans="1:30" x14ac:dyDescent="0.25">
      <c r="A54" s="28"/>
      <c r="B54" s="28"/>
      <c r="C54" s="28"/>
      <c r="D54" s="28"/>
      <c r="E54" s="28"/>
      <c r="F54" s="28"/>
    </row>
    <row r="55" spans="1:30" x14ac:dyDescent="0.25">
      <c r="A55" s="28" t="s">
        <v>15</v>
      </c>
      <c r="B55" s="28">
        <v>291</v>
      </c>
      <c r="C55" s="28" t="s">
        <v>15</v>
      </c>
      <c r="D55" s="28">
        <v>387.125</v>
      </c>
      <c r="E55" s="28" t="s">
        <v>15</v>
      </c>
      <c r="F55" s="28">
        <v>112.875</v>
      </c>
    </row>
    <row r="56" spans="1:30" x14ac:dyDescent="0.25">
      <c r="A56" s="28" t="s">
        <v>16</v>
      </c>
      <c r="B56" s="28">
        <v>216.16057193008822</v>
      </c>
      <c r="C56" s="28" t="s">
        <v>16</v>
      </c>
      <c r="D56" s="28">
        <v>315.36177850095544</v>
      </c>
      <c r="E56" s="28" t="s">
        <v>16</v>
      </c>
      <c r="F56" s="28">
        <v>101.07748751400014</v>
      </c>
    </row>
    <row r="57" spans="1:30" x14ac:dyDescent="0.25">
      <c r="A57" s="28" t="s">
        <v>17</v>
      </c>
      <c r="B57" s="28">
        <v>36</v>
      </c>
      <c r="C57" s="28" t="s">
        <v>17</v>
      </c>
      <c r="D57" s="28">
        <v>30</v>
      </c>
      <c r="E57" s="28" t="s">
        <v>17</v>
      </c>
      <c r="F57" s="28">
        <v>1.5</v>
      </c>
    </row>
    <row r="58" spans="1:30" x14ac:dyDescent="0.25">
      <c r="A58" s="28" t="s">
        <v>19</v>
      </c>
      <c r="B58" s="28">
        <v>15</v>
      </c>
      <c r="C58" s="28" t="s">
        <v>19</v>
      </c>
      <c r="D58" s="28" t="e">
        <v>#N/A</v>
      </c>
      <c r="E58" s="28" t="s">
        <v>19</v>
      </c>
      <c r="F58" s="28">
        <v>0</v>
      </c>
    </row>
    <row r="59" spans="1:30" x14ac:dyDescent="0.25">
      <c r="A59" s="28" t="s">
        <v>20</v>
      </c>
      <c r="B59" s="28">
        <v>611.39442494771151</v>
      </c>
      <c r="C59" s="28" t="s">
        <v>20</v>
      </c>
      <c r="D59" s="28">
        <v>891.97780842030238</v>
      </c>
      <c r="E59" s="28" t="s">
        <v>20</v>
      </c>
      <c r="F59" s="28">
        <v>285.89030738579237</v>
      </c>
    </row>
    <row r="60" spans="1:30" x14ac:dyDescent="0.25">
      <c r="A60" s="28" t="s">
        <v>21</v>
      </c>
      <c r="B60" s="28">
        <v>373803.14285714284</v>
      </c>
      <c r="C60" s="28" t="s">
        <v>21</v>
      </c>
      <c r="D60" s="28">
        <v>795624.41071428568</v>
      </c>
      <c r="E60" s="28" t="s">
        <v>21</v>
      </c>
      <c r="F60" s="28">
        <v>81733.267857142855</v>
      </c>
    </row>
    <row r="61" spans="1:30" x14ac:dyDescent="0.25">
      <c r="A61" s="28" t="s">
        <v>22</v>
      </c>
      <c r="B61" s="28">
        <v>7.2935105560973135</v>
      </c>
      <c r="C61" s="28" t="s">
        <v>22</v>
      </c>
      <c r="D61" s="28">
        <v>7.4783544722780295</v>
      </c>
      <c r="E61" s="28" t="s">
        <v>22</v>
      </c>
      <c r="F61" s="28">
        <v>7.7643911561537244</v>
      </c>
    </row>
    <row r="62" spans="1:30" x14ac:dyDescent="0.25">
      <c r="A62" s="28" t="s">
        <v>23</v>
      </c>
      <c r="B62" s="28">
        <v>2.6767602184199779</v>
      </c>
      <c r="C62" s="28" t="s">
        <v>23</v>
      </c>
      <c r="D62" s="28">
        <v>2.716770374179819</v>
      </c>
      <c r="E62" s="28" t="s">
        <v>23</v>
      </c>
      <c r="F62" s="28">
        <v>2.7766485722248841</v>
      </c>
    </row>
    <row r="63" spans="1:30" x14ac:dyDescent="0.25">
      <c r="A63" s="28" t="s">
        <v>24</v>
      </c>
      <c r="B63" s="28">
        <v>1772</v>
      </c>
      <c r="C63" s="28" t="s">
        <v>24</v>
      </c>
      <c r="D63" s="28">
        <v>2568</v>
      </c>
      <c r="E63" s="28" t="s">
        <v>24</v>
      </c>
      <c r="F63" s="28">
        <v>817</v>
      </c>
    </row>
    <row r="64" spans="1:30" x14ac:dyDescent="0.25">
      <c r="A64" s="28" t="s">
        <v>25</v>
      </c>
      <c r="B64" s="28">
        <v>10</v>
      </c>
      <c r="C64" s="28" t="s">
        <v>25</v>
      </c>
      <c r="D64" s="28">
        <v>3</v>
      </c>
      <c r="E64" s="28" t="s">
        <v>25</v>
      </c>
      <c r="F64" s="28">
        <v>0</v>
      </c>
    </row>
    <row r="65" spans="1:22" x14ac:dyDescent="0.25">
      <c r="A65" s="28" t="s">
        <v>26</v>
      </c>
      <c r="B65" s="28">
        <v>1782</v>
      </c>
      <c r="C65" s="28" t="s">
        <v>26</v>
      </c>
      <c r="D65" s="28">
        <v>2571</v>
      </c>
      <c r="E65" s="28" t="s">
        <v>26</v>
      </c>
      <c r="F65" s="28">
        <v>817</v>
      </c>
    </row>
    <row r="66" spans="1:22" x14ac:dyDescent="0.25">
      <c r="A66" s="28" t="s">
        <v>27</v>
      </c>
      <c r="B66" s="28">
        <v>2328</v>
      </c>
      <c r="C66" s="28" t="s">
        <v>27</v>
      </c>
      <c r="D66" s="28">
        <v>3097</v>
      </c>
      <c r="E66" s="28" t="s">
        <v>27</v>
      </c>
      <c r="F66" s="28">
        <v>903</v>
      </c>
    </row>
    <row r="67" spans="1:22" ht="15.75" thickBot="1" x14ac:dyDescent="0.3">
      <c r="A67" s="29" t="s">
        <v>28</v>
      </c>
      <c r="B67" s="29">
        <v>8</v>
      </c>
      <c r="C67" s="29" t="s">
        <v>28</v>
      </c>
      <c r="D67" s="29">
        <v>8</v>
      </c>
      <c r="E67" s="29" t="s">
        <v>28</v>
      </c>
      <c r="F67" s="29">
        <v>8</v>
      </c>
    </row>
    <row r="69" spans="1:22" ht="15.75" thickBot="1" x14ac:dyDescent="0.3">
      <c r="A69" s="26" t="s">
        <v>72</v>
      </c>
      <c r="B69" s="26" t="s">
        <v>73</v>
      </c>
    </row>
    <row r="70" spans="1:22" x14ac:dyDescent="0.25">
      <c r="A70" s="27" t="s">
        <v>31</v>
      </c>
      <c r="B70" s="27"/>
      <c r="C70" s="27" t="s">
        <v>33</v>
      </c>
      <c r="D70" s="27"/>
      <c r="E70" s="27" t="s">
        <v>9</v>
      </c>
      <c r="F70" s="27"/>
      <c r="G70" s="27" t="s">
        <v>34</v>
      </c>
      <c r="H70" s="27"/>
      <c r="I70" s="27" t="s">
        <v>65</v>
      </c>
      <c r="J70" s="27"/>
      <c r="K70" s="27" t="s">
        <v>64</v>
      </c>
      <c r="L70" s="27"/>
      <c r="M70" s="27" t="s">
        <v>63</v>
      </c>
      <c r="N70" s="27"/>
      <c r="O70" s="27" t="s">
        <v>35</v>
      </c>
      <c r="P70" s="27"/>
      <c r="Q70" s="27" t="s">
        <v>32</v>
      </c>
      <c r="R70" s="27"/>
      <c r="S70" s="27" t="s">
        <v>67</v>
      </c>
      <c r="T70" s="27"/>
      <c r="U70" s="27" t="s">
        <v>66</v>
      </c>
      <c r="V70" s="27"/>
    </row>
    <row r="71" spans="1:22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 x14ac:dyDescent="0.25">
      <c r="A72" s="28" t="s">
        <v>15</v>
      </c>
      <c r="B72" s="28">
        <v>120.5</v>
      </c>
      <c r="C72" s="28" t="s">
        <v>15</v>
      </c>
      <c r="D72" s="28">
        <v>13</v>
      </c>
      <c r="E72" s="28" t="s">
        <v>15</v>
      </c>
      <c r="F72" s="28">
        <v>0.5</v>
      </c>
      <c r="G72" s="28" t="s">
        <v>15</v>
      </c>
      <c r="H72" s="28">
        <v>1</v>
      </c>
      <c r="I72" s="28" t="s">
        <v>15</v>
      </c>
      <c r="J72" s="28">
        <v>1</v>
      </c>
      <c r="K72" s="28" t="s">
        <v>15</v>
      </c>
      <c r="L72" s="28">
        <v>2</v>
      </c>
      <c r="M72" s="28" t="s">
        <v>15</v>
      </c>
      <c r="N72" s="28">
        <v>0.5</v>
      </c>
      <c r="O72" s="28" t="s">
        <v>15</v>
      </c>
      <c r="P72" s="28">
        <v>4.5</v>
      </c>
      <c r="Q72" s="28" t="s">
        <v>15</v>
      </c>
      <c r="R72" s="28">
        <v>2.5</v>
      </c>
      <c r="S72" s="28" t="s">
        <v>15</v>
      </c>
      <c r="T72" s="28">
        <v>1</v>
      </c>
      <c r="U72" s="28" t="s">
        <v>15</v>
      </c>
      <c r="V72" s="28">
        <v>2</v>
      </c>
    </row>
    <row r="73" spans="1:22" x14ac:dyDescent="0.25">
      <c r="A73" s="28" t="s">
        <v>16</v>
      </c>
      <c r="B73" s="28">
        <v>112.5</v>
      </c>
      <c r="C73" s="28" t="s">
        <v>16</v>
      </c>
      <c r="D73" s="28">
        <v>10.999999999999998</v>
      </c>
      <c r="E73" s="28" t="s">
        <v>16</v>
      </c>
      <c r="F73" s="28">
        <v>0.5</v>
      </c>
      <c r="G73" s="28" t="s">
        <v>16</v>
      </c>
      <c r="H73" s="28">
        <v>1</v>
      </c>
      <c r="I73" s="28" t="s">
        <v>16</v>
      </c>
      <c r="J73" s="28">
        <v>1</v>
      </c>
      <c r="K73" s="28" t="s">
        <v>16</v>
      </c>
      <c r="L73" s="28">
        <v>2</v>
      </c>
      <c r="M73" s="28" t="s">
        <v>16</v>
      </c>
      <c r="N73" s="28">
        <v>0.5</v>
      </c>
      <c r="O73" s="28" t="s">
        <v>16</v>
      </c>
      <c r="P73" s="28">
        <v>3.4999999999999996</v>
      </c>
      <c r="Q73" s="28" t="s">
        <v>16</v>
      </c>
      <c r="R73" s="28">
        <v>2.5</v>
      </c>
      <c r="S73" s="28" t="s">
        <v>16</v>
      </c>
      <c r="T73" s="28">
        <v>1</v>
      </c>
      <c r="U73" s="28" t="s">
        <v>16</v>
      </c>
      <c r="V73" s="28">
        <v>2</v>
      </c>
    </row>
    <row r="74" spans="1:22" x14ac:dyDescent="0.25">
      <c r="A74" s="28" t="s">
        <v>17</v>
      </c>
      <c r="B74" s="28">
        <v>120.5</v>
      </c>
      <c r="C74" s="28" t="s">
        <v>17</v>
      </c>
      <c r="D74" s="28">
        <v>13</v>
      </c>
      <c r="E74" s="28" t="s">
        <v>17</v>
      </c>
      <c r="F74" s="28">
        <v>0.5</v>
      </c>
      <c r="G74" s="28" t="s">
        <v>17</v>
      </c>
      <c r="H74" s="28">
        <v>1</v>
      </c>
      <c r="I74" s="28" t="s">
        <v>17</v>
      </c>
      <c r="J74" s="28">
        <v>1</v>
      </c>
      <c r="K74" s="28" t="s">
        <v>17</v>
      </c>
      <c r="L74" s="28">
        <v>2</v>
      </c>
      <c r="M74" s="28" t="s">
        <v>17</v>
      </c>
      <c r="N74" s="28">
        <v>0.5</v>
      </c>
      <c r="O74" s="28" t="s">
        <v>17</v>
      </c>
      <c r="P74" s="28">
        <v>4.5</v>
      </c>
      <c r="Q74" s="28" t="s">
        <v>17</v>
      </c>
      <c r="R74" s="28">
        <v>2.5</v>
      </c>
      <c r="S74" s="28" t="s">
        <v>17</v>
      </c>
      <c r="T74" s="28">
        <v>1</v>
      </c>
      <c r="U74" s="28" t="s">
        <v>17</v>
      </c>
      <c r="V74" s="28">
        <v>2</v>
      </c>
    </row>
    <row r="75" spans="1:22" x14ac:dyDescent="0.25">
      <c r="A75" s="28" t="s">
        <v>19</v>
      </c>
      <c r="B75" s="28" t="e">
        <v>#N/A</v>
      </c>
      <c r="C75" s="28" t="s">
        <v>19</v>
      </c>
      <c r="D75" s="28" t="e">
        <v>#N/A</v>
      </c>
      <c r="E75" s="28" t="s">
        <v>19</v>
      </c>
      <c r="F75" s="28" t="e">
        <v>#N/A</v>
      </c>
      <c r="G75" s="28" t="s">
        <v>19</v>
      </c>
      <c r="H75" s="28" t="e">
        <v>#N/A</v>
      </c>
      <c r="I75" s="28" t="s">
        <v>19</v>
      </c>
      <c r="J75" s="28" t="e">
        <v>#N/A</v>
      </c>
      <c r="K75" s="28" t="s">
        <v>19</v>
      </c>
      <c r="L75" s="28" t="e">
        <v>#N/A</v>
      </c>
      <c r="M75" s="28" t="s">
        <v>19</v>
      </c>
      <c r="N75" s="28" t="e">
        <v>#N/A</v>
      </c>
      <c r="O75" s="28" t="s">
        <v>19</v>
      </c>
      <c r="P75" s="28" t="e">
        <v>#N/A</v>
      </c>
      <c r="Q75" s="28" t="s">
        <v>19</v>
      </c>
      <c r="R75" s="28" t="e">
        <v>#N/A</v>
      </c>
      <c r="S75" s="28" t="s">
        <v>19</v>
      </c>
      <c r="T75" s="28" t="e">
        <v>#N/A</v>
      </c>
      <c r="U75" s="28" t="s">
        <v>19</v>
      </c>
      <c r="V75" s="28" t="e">
        <v>#N/A</v>
      </c>
    </row>
    <row r="76" spans="1:22" x14ac:dyDescent="0.25">
      <c r="A76" s="28" t="s">
        <v>20</v>
      </c>
      <c r="B76" s="28">
        <v>159.0990257669732</v>
      </c>
      <c r="C76" s="28" t="s">
        <v>20</v>
      </c>
      <c r="D76" s="28">
        <v>15.556349186104045</v>
      </c>
      <c r="E76" s="28" t="s">
        <v>20</v>
      </c>
      <c r="F76" s="28">
        <v>0.70710678118654757</v>
      </c>
      <c r="G76" s="28" t="s">
        <v>20</v>
      </c>
      <c r="H76" s="28">
        <v>1.4142135623730951</v>
      </c>
      <c r="I76" s="28" t="s">
        <v>20</v>
      </c>
      <c r="J76" s="28">
        <v>1.4142135623730951</v>
      </c>
      <c r="K76" s="28" t="s">
        <v>20</v>
      </c>
      <c r="L76" s="28">
        <v>2.8284271247461903</v>
      </c>
      <c r="M76" s="28" t="s">
        <v>20</v>
      </c>
      <c r="N76" s="28">
        <v>0.70710678118654757</v>
      </c>
      <c r="O76" s="28" t="s">
        <v>20</v>
      </c>
      <c r="P76" s="28">
        <v>4.9497474683058327</v>
      </c>
      <c r="Q76" s="28" t="s">
        <v>20</v>
      </c>
      <c r="R76" s="28">
        <v>3.5355339059327378</v>
      </c>
      <c r="S76" s="28" t="s">
        <v>20</v>
      </c>
      <c r="T76" s="28">
        <v>1.4142135623730951</v>
      </c>
      <c r="U76" s="28" t="s">
        <v>20</v>
      </c>
      <c r="V76" s="28">
        <v>2.8284271247461903</v>
      </c>
    </row>
    <row r="77" spans="1:22" x14ac:dyDescent="0.25">
      <c r="A77" s="28" t="s">
        <v>21</v>
      </c>
      <c r="B77" s="28">
        <v>25312.5</v>
      </c>
      <c r="C77" s="28" t="s">
        <v>21</v>
      </c>
      <c r="D77" s="28">
        <v>242</v>
      </c>
      <c r="E77" s="28" t="s">
        <v>21</v>
      </c>
      <c r="F77" s="28">
        <v>0.5</v>
      </c>
      <c r="G77" s="28" t="s">
        <v>21</v>
      </c>
      <c r="H77" s="28">
        <v>2</v>
      </c>
      <c r="I77" s="28" t="s">
        <v>21</v>
      </c>
      <c r="J77" s="28">
        <v>2</v>
      </c>
      <c r="K77" s="28" t="s">
        <v>21</v>
      </c>
      <c r="L77" s="28">
        <v>8</v>
      </c>
      <c r="M77" s="28" t="s">
        <v>21</v>
      </c>
      <c r="N77" s="28">
        <v>0.5</v>
      </c>
      <c r="O77" s="28" t="s">
        <v>21</v>
      </c>
      <c r="P77" s="28">
        <v>24.5</v>
      </c>
      <c r="Q77" s="28" t="s">
        <v>21</v>
      </c>
      <c r="R77" s="28">
        <v>12.5</v>
      </c>
      <c r="S77" s="28" t="s">
        <v>21</v>
      </c>
      <c r="T77" s="28">
        <v>2</v>
      </c>
      <c r="U77" s="28" t="s">
        <v>21</v>
      </c>
      <c r="V77" s="28">
        <v>8</v>
      </c>
    </row>
    <row r="78" spans="1:22" x14ac:dyDescent="0.25">
      <c r="A78" s="28" t="s">
        <v>22</v>
      </c>
      <c r="B78" s="28" t="e">
        <v>#DIV/0!</v>
      </c>
      <c r="C78" s="28" t="s">
        <v>22</v>
      </c>
      <c r="D78" s="28" t="e">
        <v>#DIV/0!</v>
      </c>
      <c r="E78" s="28" t="s">
        <v>22</v>
      </c>
      <c r="F78" s="28" t="e">
        <v>#DIV/0!</v>
      </c>
      <c r="G78" s="28" t="s">
        <v>22</v>
      </c>
      <c r="H78" s="28" t="e">
        <v>#DIV/0!</v>
      </c>
      <c r="I78" s="28" t="s">
        <v>22</v>
      </c>
      <c r="J78" s="28" t="e">
        <v>#DIV/0!</v>
      </c>
      <c r="K78" s="28" t="s">
        <v>22</v>
      </c>
      <c r="L78" s="28" t="e">
        <v>#DIV/0!</v>
      </c>
      <c r="M78" s="28" t="s">
        <v>22</v>
      </c>
      <c r="N78" s="28" t="e">
        <v>#DIV/0!</v>
      </c>
      <c r="O78" s="28" t="s">
        <v>22</v>
      </c>
      <c r="P78" s="28" t="e">
        <v>#DIV/0!</v>
      </c>
      <c r="Q78" s="28" t="s">
        <v>22</v>
      </c>
      <c r="R78" s="28" t="e">
        <v>#DIV/0!</v>
      </c>
      <c r="S78" s="28" t="s">
        <v>22</v>
      </c>
      <c r="T78" s="28" t="e">
        <v>#DIV/0!</v>
      </c>
      <c r="U78" s="28" t="s">
        <v>22</v>
      </c>
      <c r="V78" s="28" t="e">
        <v>#DIV/0!</v>
      </c>
    </row>
    <row r="79" spans="1:22" x14ac:dyDescent="0.25">
      <c r="A79" s="28" t="s">
        <v>23</v>
      </c>
      <c r="B79" s="28" t="e">
        <v>#DIV/0!</v>
      </c>
      <c r="C79" s="28" t="s">
        <v>23</v>
      </c>
      <c r="D79" s="28" t="e">
        <v>#DIV/0!</v>
      </c>
      <c r="E79" s="28" t="s">
        <v>23</v>
      </c>
      <c r="F79" s="28" t="e">
        <v>#DIV/0!</v>
      </c>
      <c r="G79" s="28" t="s">
        <v>23</v>
      </c>
      <c r="H79" s="28" t="e">
        <v>#DIV/0!</v>
      </c>
      <c r="I79" s="28" t="s">
        <v>23</v>
      </c>
      <c r="J79" s="28" t="e">
        <v>#DIV/0!</v>
      </c>
      <c r="K79" s="28" t="s">
        <v>23</v>
      </c>
      <c r="L79" s="28" t="e">
        <v>#DIV/0!</v>
      </c>
      <c r="M79" s="28" t="s">
        <v>23</v>
      </c>
      <c r="N79" s="28" t="e">
        <v>#DIV/0!</v>
      </c>
      <c r="O79" s="28" t="s">
        <v>23</v>
      </c>
      <c r="P79" s="28" t="e">
        <v>#DIV/0!</v>
      </c>
      <c r="Q79" s="28" t="s">
        <v>23</v>
      </c>
      <c r="R79" s="28" t="e">
        <v>#DIV/0!</v>
      </c>
      <c r="S79" s="28" t="s">
        <v>23</v>
      </c>
      <c r="T79" s="28" t="e">
        <v>#DIV/0!</v>
      </c>
      <c r="U79" s="28" t="s">
        <v>23</v>
      </c>
      <c r="V79" s="28" t="e">
        <v>#DIV/0!</v>
      </c>
    </row>
    <row r="80" spans="1:22" x14ac:dyDescent="0.25">
      <c r="A80" s="28" t="s">
        <v>24</v>
      </c>
      <c r="B80" s="28">
        <v>225</v>
      </c>
      <c r="C80" s="28" t="s">
        <v>24</v>
      </c>
      <c r="D80" s="28">
        <v>22</v>
      </c>
      <c r="E80" s="28" t="s">
        <v>24</v>
      </c>
      <c r="F80" s="28">
        <v>1</v>
      </c>
      <c r="G80" s="28" t="s">
        <v>24</v>
      </c>
      <c r="H80" s="28">
        <v>2</v>
      </c>
      <c r="I80" s="28" t="s">
        <v>24</v>
      </c>
      <c r="J80" s="28">
        <v>2</v>
      </c>
      <c r="K80" s="28" t="s">
        <v>24</v>
      </c>
      <c r="L80" s="28">
        <v>4</v>
      </c>
      <c r="M80" s="28" t="s">
        <v>24</v>
      </c>
      <c r="N80" s="28">
        <v>1</v>
      </c>
      <c r="O80" s="28" t="s">
        <v>24</v>
      </c>
      <c r="P80" s="28">
        <v>7</v>
      </c>
      <c r="Q80" s="28" t="s">
        <v>24</v>
      </c>
      <c r="R80" s="28">
        <v>5</v>
      </c>
      <c r="S80" s="28" t="s">
        <v>24</v>
      </c>
      <c r="T80" s="28">
        <v>2</v>
      </c>
      <c r="U80" s="28" t="s">
        <v>24</v>
      </c>
      <c r="V80" s="28">
        <v>4</v>
      </c>
    </row>
    <row r="81" spans="1:22" x14ac:dyDescent="0.25">
      <c r="A81" s="28" t="s">
        <v>25</v>
      </c>
      <c r="B81" s="28">
        <v>8</v>
      </c>
      <c r="C81" s="28" t="s">
        <v>25</v>
      </c>
      <c r="D81" s="28">
        <v>2</v>
      </c>
      <c r="E81" s="28" t="s">
        <v>25</v>
      </c>
      <c r="F81" s="28">
        <v>0</v>
      </c>
      <c r="G81" s="28" t="s">
        <v>25</v>
      </c>
      <c r="H81" s="28">
        <v>0</v>
      </c>
      <c r="I81" s="28" t="s">
        <v>25</v>
      </c>
      <c r="J81" s="28">
        <v>0</v>
      </c>
      <c r="K81" s="28" t="s">
        <v>25</v>
      </c>
      <c r="L81" s="28">
        <v>0</v>
      </c>
      <c r="M81" s="28" t="s">
        <v>25</v>
      </c>
      <c r="N81" s="28">
        <v>0</v>
      </c>
      <c r="O81" s="28" t="s">
        <v>25</v>
      </c>
      <c r="P81" s="28">
        <v>1</v>
      </c>
      <c r="Q81" s="28" t="s">
        <v>25</v>
      </c>
      <c r="R81" s="28">
        <v>0</v>
      </c>
      <c r="S81" s="28" t="s">
        <v>25</v>
      </c>
      <c r="T81" s="28">
        <v>0</v>
      </c>
      <c r="U81" s="28" t="s">
        <v>25</v>
      </c>
      <c r="V81" s="28">
        <v>0</v>
      </c>
    </row>
    <row r="82" spans="1:22" x14ac:dyDescent="0.25">
      <c r="A82" s="28" t="s">
        <v>26</v>
      </c>
      <c r="B82" s="28">
        <v>233</v>
      </c>
      <c r="C82" s="28" t="s">
        <v>26</v>
      </c>
      <c r="D82" s="28">
        <v>24</v>
      </c>
      <c r="E82" s="28" t="s">
        <v>26</v>
      </c>
      <c r="F82" s="28">
        <v>1</v>
      </c>
      <c r="G82" s="28" t="s">
        <v>26</v>
      </c>
      <c r="H82" s="28">
        <v>2</v>
      </c>
      <c r="I82" s="28" t="s">
        <v>26</v>
      </c>
      <c r="J82" s="28">
        <v>2</v>
      </c>
      <c r="K82" s="28" t="s">
        <v>26</v>
      </c>
      <c r="L82" s="28">
        <v>4</v>
      </c>
      <c r="M82" s="28" t="s">
        <v>26</v>
      </c>
      <c r="N82" s="28">
        <v>1</v>
      </c>
      <c r="O82" s="28" t="s">
        <v>26</v>
      </c>
      <c r="P82" s="28">
        <v>8</v>
      </c>
      <c r="Q82" s="28" t="s">
        <v>26</v>
      </c>
      <c r="R82" s="28">
        <v>5</v>
      </c>
      <c r="S82" s="28" t="s">
        <v>26</v>
      </c>
      <c r="T82" s="28">
        <v>2</v>
      </c>
      <c r="U82" s="28" t="s">
        <v>26</v>
      </c>
      <c r="V82" s="28">
        <v>4</v>
      </c>
    </row>
    <row r="83" spans="1:22" x14ac:dyDescent="0.25">
      <c r="A83" s="28" t="s">
        <v>27</v>
      </c>
      <c r="B83" s="28">
        <v>241</v>
      </c>
      <c r="C83" s="28" t="s">
        <v>27</v>
      </c>
      <c r="D83" s="28">
        <v>26</v>
      </c>
      <c r="E83" s="28" t="s">
        <v>27</v>
      </c>
      <c r="F83" s="28">
        <v>1</v>
      </c>
      <c r="G83" s="28" t="s">
        <v>27</v>
      </c>
      <c r="H83" s="28">
        <v>2</v>
      </c>
      <c r="I83" s="28" t="s">
        <v>27</v>
      </c>
      <c r="J83" s="28">
        <v>2</v>
      </c>
      <c r="K83" s="28" t="s">
        <v>27</v>
      </c>
      <c r="L83" s="28">
        <v>4</v>
      </c>
      <c r="M83" s="28" t="s">
        <v>27</v>
      </c>
      <c r="N83" s="28">
        <v>1</v>
      </c>
      <c r="O83" s="28" t="s">
        <v>27</v>
      </c>
      <c r="P83" s="28">
        <v>9</v>
      </c>
      <c r="Q83" s="28" t="s">
        <v>27</v>
      </c>
      <c r="R83" s="28">
        <v>5</v>
      </c>
      <c r="S83" s="28" t="s">
        <v>27</v>
      </c>
      <c r="T83" s="28">
        <v>2</v>
      </c>
      <c r="U83" s="28" t="s">
        <v>27</v>
      </c>
      <c r="V83" s="28">
        <v>4</v>
      </c>
    </row>
    <row r="84" spans="1:22" ht="15.75" thickBot="1" x14ac:dyDescent="0.3">
      <c r="A84" s="29" t="s">
        <v>28</v>
      </c>
      <c r="B84" s="29">
        <v>2</v>
      </c>
      <c r="C84" s="29" t="s">
        <v>28</v>
      </c>
      <c r="D84" s="29">
        <v>2</v>
      </c>
      <c r="E84" s="29" t="s">
        <v>28</v>
      </c>
      <c r="F84" s="29">
        <v>2</v>
      </c>
      <c r="G84" s="29" t="s">
        <v>28</v>
      </c>
      <c r="H84" s="29">
        <v>2</v>
      </c>
      <c r="I84" s="29" t="s">
        <v>28</v>
      </c>
      <c r="J84" s="29">
        <v>2</v>
      </c>
      <c r="K84" s="29" t="s">
        <v>28</v>
      </c>
      <c r="L84" s="29">
        <v>2</v>
      </c>
      <c r="M84" s="29" t="s">
        <v>28</v>
      </c>
      <c r="N84" s="29">
        <v>2</v>
      </c>
      <c r="O84" s="29" t="s">
        <v>28</v>
      </c>
      <c r="P84" s="29">
        <v>2</v>
      </c>
      <c r="Q84" s="29" t="s">
        <v>28</v>
      </c>
      <c r="R84" s="29">
        <v>2</v>
      </c>
      <c r="S84" s="29" t="s">
        <v>28</v>
      </c>
      <c r="T84" s="29">
        <v>2</v>
      </c>
      <c r="U84" s="29" t="s">
        <v>28</v>
      </c>
      <c r="V84" s="2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5"/>
  <sheetViews>
    <sheetView workbookViewId="0"/>
  </sheetViews>
  <sheetFormatPr defaultColWidth="8.85546875" defaultRowHeight="15" x14ac:dyDescent="0.25"/>
  <cols>
    <col min="1" max="1" width="18.140625" bestFit="1" customWidth="1"/>
    <col min="2" max="2" width="12" bestFit="1" customWidth="1"/>
    <col min="3" max="3" width="18.140625" bestFit="1" customWidth="1"/>
    <col min="4" max="4" width="12" bestFit="1" customWidth="1"/>
    <col min="5" max="5" width="18.140625" bestFit="1" customWidth="1"/>
    <col min="6" max="6" width="12" bestFit="1" customWidth="1"/>
    <col min="7" max="7" width="18.140625" bestFit="1" customWidth="1"/>
    <col min="8" max="8" width="12" bestFit="1" customWidth="1"/>
    <col min="9" max="9" width="18.140625" bestFit="1" customWidth="1"/>
    <col min="10" max="10" width="12" bestFit="1" customWidth="1"/>
    <col min="11" max="11" width="18.140625" bestFit="1" customWidth="1"/>
    <col min="12" max="12" width="12" bestFit="1" customWidth="1"/>
    <col min="13" max="13" width="18.140625" bestFit="1" customWidth="1"/>
    <col min="14" max="14" width="12" bestFit="1" customWidth="1"/>
    <col min="15" max="15" width="18.140625" bestFit="1" customWidth="1"/>
    <col min="16" max="16" width="12" bestFit="1" customWidth="1"/>
    <col min="17" max="17" width="18.140625" bestFit="1" customWidth="1"/>
    <col min="18" max="18" width="12" bestFit="1" customWidth="1"/>
    <col min="19" max="19" width="18.140625" bestFit="1" customWidth="1"/>
    <col min="20" max="20" width="12" bestFit="1" customWidth="1"/>
    <col min="21" max="21" width="18.140625" bestFit="1" customWidth="1"/>
    <col min="22" max="22" width="12" bestFit="1" customWidth="1"/>
    <col min="23" max="23" width="18.140625" bestFit="1" customWidth="1"/>
    <col min="24" max="24" width="12" bestFit="1" customWidth="1"/>
    <col min="25" max="25" width="18.140625" bestFit="1" customWidth="1"/>
    <col min="26" max="26" width="12" bestFit="1" customWidth="1"/>
    <col min="27" max="27" width="18.140625" bestFit="1" customWidth="1"/>
    <col min="28" max="28" width="12" bestFit="1" customWidth="1"/>
    <col min="29" max="29" width="18.140625" bestFit="1" customWidth="1"/>
    <col min="30" max="30" width="12" bestFit="1" customWidth="1"/>
    <col min="31" max="31" width="18.140625" bestFit="1" customWidth="1"/>
    <col min="32" max="32" width="12" bestFit="1" customWidth="1"/>
    <col min="33" max="33" width="18.140625" bestFit="1" customWidth="1"/>
    <col min="34" max="34" width="12" bestFit="1" customWidth="1"/>
    <col min="35" max="35" width="18.140625" bestFit="1" customWidth="1"/>
    <col min="36" max="36" width="12" bestFit="1" customWidth="1"/>
    <col min="37" max="37" width="18.140625" bestFit="1" customWidth="1"/>
    <col min="38" max="38" width="12" bestFit="1" customWidth="1"/>
  </cols>
  <sheetData>
    <row r="1" spans="1:38" x14ac:dyDescent="0.25">
      <c r="A1" s="18" t="s">
        <v>77</v>
      </c>
      <c r="B1" s="18"/>
      <c r="C1" s="18" t="s">
        <v>78</v>
      </c>
      <c r="D1" s="18"/>
      <c r="E1" s="18" t="s">
        <v>80</v>
      </c>
      <c r="F1" s="18"/>
      <c r="G1" s="18" t="s">
        <v>81</v>
      </c>
      <c r="H1" s="18"/>
      <c r="I1" s="18" t="s">
        <v>83</v>
      </c>
      <c r="J1" s="18"/>
      <c r="K1" s="18" t="s">
        <v>84</v>
      </c>
      <c r="L1" s="18"/>
      <c r="M1" s="18" t="s">
        <v>76</v>
      </c>
      <c r="N1" s="18"/>
      <c r="O1" s="18" t="s">
        <v>79</v>
      </c>
      <c r="P1" s="18"/>
      <c r="Q1" s="18" t="s">
        <v>82</v>
      </c>
      <c r="R1" s="18"/>
      <c r="S1" s="18" t="s">
        <v>85</v>
      </c>
      <c r="T1" s="18"/>
      <c r="U1" s="18" t="s">
        <v>86</v>
      </c>
      <c r="V1" s="18"/>
      <c r="W1" s="18" t="s">
        <v>87</v>
      </c>
      <c r="X1" s="18"/>
      <c r="Y1" s="18" t="s">
        <v>88</v>
      </c>
      <c r="Z1" s="18"/>
      <c r="AA1" s="18" t="s">
        <v>89</v>
      </c>
      <c r="AB1" s="18"/>
      <c r="AC1" s="18" t="s">
        <v>90</v>
      </c>
      <c r="AD1" s="18"/>
      <c r="AE1" s="18" t="s">
        <v>91</v>
      </c>
      <c r="AF1" s="18"/>
      <c r="AG1" s="18" t="s">
        <v>92</v>
      </c>
      <c r="AH1" s="18"/>
      <c r="AI1" s="18" t="s">
        <v>93</v>
      </c>
      <c r="AJ1" s="18"/>
      <c r="AK1" s="18" t="s">
        <v>94</v>
      </c>
      <c r="AL1" s="18"/>
    </row>
    <row r="2" spans="1:38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</row>
    <row r="3" spans="1:38" x14ac:dyDescent="0.25">
      <c r="A3" s="19" t="s">
        <v>15</v>
      </c>
      <c r="B3" s="19">
        <v>2.8878625902981235E-3</v>
      </c>
      <c r="C3" s="19" t="s">
        <v>15</v>
      </c>
      <c r="D3" s="19">
        <v>8.337619931563528E-2</v>
      </c>
      <c r="E3" s="19" t="s">
        <v>15</v>
      </c>
      <c r="F3" s="19">
        <v>4.5459374231207925E-2</v>
      </c>
      <c r="G3" s="19" t="s">
        <v>15</v>
      </c>
      <c r="H3" s="19">
        <v>0.10403294343926822</v>
      </c>
      <c r="I3" s="19" t="s">
        <v>15</v>
      </c>
      <c r="J3" s="19">
        <v>2.1105439134032609</v>
      </c>
      <c r="K3" s="19" t="s">
        <v>15</v>
      </c>
      <c r="L3" s="19">
        <v>0.23689419184577193</v>
      </c>
      <c r="M3" s="19" t="s">
        <v>15</v>
      </c>
      <c r="N3" s="19">
        <v>1.5976897099277614E-2</v>
      </c>
      <c r="O3" s="19" t="s">
        <v>15</v>
      </c>
      <c r="P3" s="19">
        <v>8.7150269496566998E-2</v>
      </c>
      <c r="Q3" s="19" t="s">
        <v>15</v>
      </c>
      <c r="R3" s="19">
        <v>1.7981347706483575E-2</v>
      </c>
      <c r="S3" s="19" t="s">
        <v>15</v>
      </c>
      <c r="T3" s="19">
        <v>2.2313700713439046</v>
      </c>
      <c r="U3" s="19" t="s">
        <v>15</v>
      </c>
      <c r="V3" s="19">
        <v>0.47206069823093955</v>
      </c>
      <c r="W3" s="19" t="s">
        <v>15</v>
      </c>
      <c r="X3" s="19">
        <v>1.6214523740299241E-4</v>
      </c>
      <c r="Y3" s="19" t="s">
        <v>15</v>
      </c>
      <c r="Z3" s="19">
        <v>7.1008431552344953E-4</v>
      </c>
      <c r="AA3" s="19" t="s">
        <v>15</v>
      </c>
      <c r="AB3" s="19">
        <v>0.14641714937490216</v>
      </c>
      <c r="AC3" s="19" t="s">
        <v>15</v>
      </c>
      <c r="AD3" s="19">
        <v>0.89358519893543265</v>
      </c>
      <c r="AE3" s="19" t="s">
        <v>15</v>
      </c>
      <c r="AF3" s="19">
        <v>0.42610370585735691</v>
      </c>
      <c r="AG3" s="19" t="s">
        <v>15</v>
      </c>
      <c r="AH3" s="19">
        <v>0.23279303558249279</v>
      </c>
      <c r="AI3" s="19" t="s">
        <v>15</v>
      </c>
      <c r="AJ3" s="19">
        <v>4.1271554134144434E-2</v>
      </c>
      <c r="AK3" s="19" t="s">
        <v>15</v>
      </c>
      <c r="AL3" s="19">
        <v>0.96413235524344154</v>
      </c>
    </row>
    <row r="4" spans="1:38" x14ac:dyDescent="0.25">
      <c r="A4" s="19" t="s">
        <v>16</v>
      </c>
      <c r="B4" s="19">
        <v>1.694983818244132E-4</v>
      </c>
      <c r="C4" s="19" t="s">
        <v>16</v>
      </c>
      <c r="D4" s="19">
        <v>3.0625274446666358E-3</v>
      </c>
      <c r="E4" s="19" t="s">
        <v>16</v>
      </c>
      <c r="F4" s="19">
        <v>3.3146236263272085E-3</v>
      </c>
      <c r="G4" s="19" t="s">
        <v>16</v>
      </c>
      <c r="H4" s="19">
        <v>4.0009484083460651E-3</v>
      </c>
      <c r="I4" s="19" t="s">
        <v>16</v>
      </c>
      <c r="J4" s="19">
        <v>2.3540925714965036E-2</v>
      </c>
      <c r="K4" s="19" t="s">
        <v>16</v>
      </c>
      <c r="L4" s="19">
        <v>6.7432779477059439E-3</v>
      </c>
      <c r="M4" s="19" t="s">
        <v>16</v>
      </c>
      <c r="N4" s="19">
        <v>6.9312951764187707E-4</v>
      </c>
      <c r="O4" s="19" t="s">
        <v>16</v>
      </c>
      <c r="P4" s="19">
        <v>3.7622420061878383E-3</v>
      </c>
      <c r="Q4" s="19" t="s">
        <v>16</v>
      </c>
      <c r="R4" s="19">
        <v>5.9526402546148153E-4</v>
      </c>
      <c r="S4" s="19" t="s">
        <v>16</v>
      </c>
      <c r="T4" s="19">
        <v>1.8299763204833376E-2</v>
      </c>
      <c r="U4" s="19" t="s">
        <v>16</v>
      </c>
      <c r="V4" s="19">
        <v>8.8302443510466476E-3</v>
      </c>
      <c r="W4" s="19" t="s">
        <v>16</v>
      </c>
      <c r="X4" s="19">
        <v>3.4916123305701237E-5</v>
      </c>
      <c r="Y4" s="19" t="s">
        <v>16</v>
      </c>
      <c r="Z4" s="19">
        <v>8.2544878812872897E-5</v>
      </c>
      <c r="AA4" s="19" t="s">
        <v>16</v>
      </c>
      <c r="AB4" s="19">
        <v>2.1134814202362654E-3</v>
      </c>
      <c r="AC4" s="19" t="s">
        <v>16</v>
      </c>
      <c r="AD4" s="19">
        <v>1.5431837067431359E-2</v>
      </c>
      <c r="AE4" s="19" t="s">
        <v>16</v>
      </c>
      <c r="AF4" s="19">
        <v>4.8912389728412E-3</v>
      </c>
      <c r="AG4" s="19" t="s">
        <v>16</v>
      </c>
      <c r="AH4" s="19">
        <v>4.181982527705028E-3</v>
      </c>
      <c r="AI4" s="19" t="s">
        <v>16</v>
      </c>
      <c r="AJ4" s="19">
        <v>8.0960689423631481E-4</v>
      </c>
      <c r="AK4" s="19" t="s">
        <v>16</v>
      </c>
      <c r="AL4" s="19">
        <v>8.1360140765355561E-3</v>
      </c>
    </row>
    <row r="5" spans="1:38" x14ac:dyDescent="0.25">
      <c r="A5" s="19" t="s">
        <v>17</v>
      </c>
      <c r="B5" s="19">
        <v>0</v>
      </c>
      <c r="C5" s="19" t="s">
        <v>17</v>
      </c>
      <c r="D5" s="19">
        <v>0</v>
      </c>
      <c r="E5" s="19" t="s">
        <v>17</v>
      </c>
      <c r="F5" s="19">
        <v>0</v>
      </c>
      <c r="G5" s="19" t="s">
        <v>17</v>
      </c>
      <c r="H5" s="19">
        <v>0</v>
      </c>
      <c r="I5" s="19" t="s">
        <v>17</v>
      </c>
      <c r="J5" s="19">
        <v>1</v>
      </c>
      <c r="K5" s="19" t="s">
        <v>17</v>
      </c>
      <c r="L5" s="19">
        <v>0</v>
      </c>
      <c r="M5" s="19" t="s">
        <v>17</v>
      </c>
      <c r="N5" s="19">
        <v>0</v>
      </c>
      <c r="O5" s="19" t="s">
        <v>17</v>
      </c>
      <c r="P5" s="19">
        <v>0</v>
      </c>
      <c r="Q5" s="19" t="s">
        <v>17</v>
      </c>
      <c r="R5" s="19">
        <v>0</v>
      </c>
      <c r="S5" s="19" t="s">
        <v>17</v>
      </c>
      <c r="T5" s="19">
        <v>1</v>
      </c>
      <c r="U5" s="19" t="s">
        <v>17</v>
      </c>
      <c r="V5" s="19">
        <v>0</v>
      </c>
      <c r="W5" s="19" t="s">
        <v>17</v>
      </c>
      <c r="X5" s="19">
        <v>0</v>
      </c>
      <c r="Y5" s="19" t="s">
        <v>17</v>
      </c>
      <c r="Z5" s="19">
        <v>0</v>
      </c>
      <c r="AA5" s="19" t="s">
        <v>17</v>
      </c>
      <c r="AB5" s="19">
        <v>0</v>
      </c>
      <c r="AC5" s="19" t="s">
        <v>17</v>
      </c>
      <c r="AD5" s="19">
        <v>0</v>
      </c>
      <c r="AE5" s="19" t="s">
        <v>17</v>
      </c>
      <c r="AF5" s="19">
        <v>0</v>
      </c>
      <c r="AG5" s="19" t="s">
        <v>17</v>
      </c>
      <c r="AH5" s="19">
        <v>0</v>
      </c>
      <c r="AI5" s="19" t="s">
        <v>17</v>
      </c>
      <c r="AJ5" s="19">
        <v>0</v>
      </c>
      <c r="AK5" s="19" t="s">
        <v>17</v>
      </c>
      <c r="AL5" s="19">
        <v>0</v>
      </c>
    </row>
    <row r="6" spans="1:38" x14ac:dyDescent="0.25">
      <c r="A6" s="19" t="s">
        <v>19</v>
      </c>
      <c r="B6" s="19">
        <v>0</v>
      </c>
      <c r="C6" s="19" t="s">
        <v>19</v>
      </c>
      <c r="D6" s="19">
        <v>0</v>
      </c>
      <c r="E6" s="19" t="s">
        <v>19</v>
      </c>
      <c r="F6" s="19">
        <v>0</v>
      </c>
      <c r="G6" s="19" t="s">
        <v>19</v>
      </c>
      <c r="H6" s="19">
        <v>0</v>
      </c>
      <c r="I6" s="19" t="s">
        <v>19</v>
      </c>
      <c r="J6" s="19">
        <v>1</v>
      </c>
      <c r="K6" s="19" t="s">
        <v>19</v>
      </c>
      <c r="L6" s="19">
        <v>0</v>
      </c>
      <c r="M6" s="19" t="s">
        <v>19</v>
      </c>
      <c r="N6" s="19">
        <v>0</v>
      </c>
      <c r="O6" s="19" t="s">
        <v>19</v>
      </c>
      <c r="P6" s="19">
        <v>0</v>
      </c>
      <c r="Q6" s="19" t="s">
        <v>19</v>
      </c>
      <c r="R6" s="19">
        <v>0</v>
      </c>
      <c r="S6" s="19" t="s">
        <v>19</v>
      </c>
      <c r="T6" s="19">
        <v>1</v>
      </c>
      <c r="U6" s="19" t="s">
        <v>19</v>
      </c>
      <c r="V6" s="19">
        <v>0</v>
      </c>
      <c r="W6" s="19" t="s">
        <v>19</v>
      </c>
      <c r="X6" s="19">
        <v>0</v>
      </c>
      <c r="Y6" s="19" t="s">
        <v>19</v>
      </c>
      <c r="Z6" s="19">
        <v>0</v>
      </c>
      <c r="AA6" s="19" t="s">
        <v>19</v>
      </c>
      <c r="AB6" s="19">
        <v>0</v>
      </c>
      <c r="AC6" s="19" t="s">
        <v>19</v>
      </c>
      <c r="AD6" s="19">
        <v>0</v>
      </c>
      <c r="AE6" s="19" t="s">
        <v>19</v>
      </c>
      <c r="AF6" s="19">
        <v>0</v>
      </c>
      <c r="AG6" s="19" t="s">
        <v>19</v>
      </c>
      <c r="AH6" s="19">
        <v>0</v>
      </c>
      <c r="AI6" s="19" t="s">
        <v>19</v>
      </c>
      <c r="AJ6" s="19">
        <v>0</v>
      </c>
      <c r="AK6" s="19" t="s">
        <v>19</v>
      </c>
      <c r="AL6" s="19">
        <v>0</v>
      </c>
    </row>
    <row r="7" spans="1:38" x14ac:dyDescent="0.25">
      <c r="A7" s="19" t="s">
        <v>20</v>
      </c>
      <c r="B7" s="19">
        <v>0.10137420344587321</v>
      </c>
      <c r="C7" s="19" t="s">
        <v>20</v>
      </c>
      <c r="D7" s="19">
        <v>1.8316474581793873</v>
      </c>
      <c r="E7" s="19" t="s">
        <v>20</v>
      </c>
      <c r="F7" s="19">
        <v>1.9824220516150979</v>
      </c>
      <c r="G7" s="19" t="s">
        <v>20</v>
      </c>
      <c r="H7" s="19">
        <v>2.3929016522663829</v>
      </c>
      <c r="I7" s="19" t="s">
        <v>20</v>
      </c>
      <c r="J7" s="19">
        <v>14.07944174479033</v>
      </c>
      <c r="K7" s="19" t="s">
        <v>20</v>
      </c>
      <c r="L7" s="19">
        <v>4.0330439925436101</v>
      </c>
      <c r="M7" s="19" t="s">
        <v>20</v>
      </c>
      <c r="N7" s="19">
        <v>0.41454940147190905</v>
      </c>
      <c r="O7" s="19" t="s">
        <v>20</v>
      </c>
      <c r="P7" s="19">
        <v>2.2501352664416001</v>
      </c>
      <c r="Q7" s="19" t="s">
        <v>20</v>
      </c>
      <c r="R7" s="19">
        <v>0.35601765498654536</v>
      </c>
      <c r="S7" s="19" t="s">
        <v>20</v>
      </c>
      <c r="T7" s="19">
        <v>10.944788370073312</v>
      </c>
      <c r="U7" s="19" t="s">
        <v>20</v>
      </c>
      <c r="V7" s="19">
        <v>5.2812243850627949</v>
      </c>
      <c r="W7" s="19" t="s">
        <v>20</v>
      </c>
      <c r="X7" s="19">
        <v>2.0882760941045971E-2</v>
      </c>
      <c r="Y7" s="19" t="s">
        <v>20</v>
      </c>
      <c r="Z7" s="19">
        <v>4.9368738793386387E-2</v>
      </c>
      <c r="AA7" s="19" t="s">
        <v>20</v>
      </c>
      <c r="AB7" s="19">
        <v>1.2640385894424213</v>
      </c>
      <c r="AC7" s="19" t="s">
        <v>20</v>
      </c>
      <c r="AD7" s="19">
        <v>9.2295287635131373</v>
      </c>
      <c r="AE7" s="19" t="s">
        <v>20</v>
      </c>
      <c r="AF7" s="19">
        <v>2.9253698436415991</v>
      </c>
      <c r="AG7" s="19" t="s">
        <v>20</v>
      </c>
      <c r="AH7" s="19">
        <v>2.5011751912170461</v>
      </c>
      <c r="AI7" s="19" t="s">
        <v>20</v>
      </c>
      <c r="AJ7" s="19">
        <v>0.48421261090571982</v>
      </c>
      <c r="AK7" s="19" t="s">
        <v>20</v>
      </c>
      <c r="AL7" s="19">
        <v>4.8660166389530017</v>
      </c>
    </row>
    <row r="8" spans="1:38" x14ac:dyDescent="0.25">
      <c r="A8" s="19" t="s">
        <v>21</v>
      </c>
      <c r="B8" s="19">
        <v>1.0276729124285292E-2</v>
      </c>
      <c r="C8" s="19" t="s">
        <v>21</v>
      </c>
      <c r="D8" s="19">
        <v>3.3549324110550103</v>
      </c>
      <c r="E8" s="19" t="s">
        <v>21</v>
      </c>
      <c r="F8" s="19">
        <v>3.9299971907298135</v>
      </c>
      <c r="G8" s="19" t="s">
        <v>21</v>
      </c>
      <c r="H8" s="19">
        <v>5.7259783174191847</v>
      </c>
      <c r="I8" s="19" t="s">
        <v>21</v>
      </c>
      <c r="J8" s="19">
        <v>198.23067984494458</v>
      </c>
      <c r="K8" s="19" t="s">
        <v>21</v>
      </c>
      <c r="L8" s="19">
        <v>16.265443845792102</v>
      </c>
      <c r="M8" s="19" t="s">
        <v>21</v>
      </c>
      <c r="N8" s="19">
        <v>0.17185120626071804</v>
      </c>
      <c r="O8" s="19" t="s">
        <v>21</v>
      </c>
      <c r="P8" s="19">
        <v>5.0631087172842104</v>
      </c>
      <c r="Q8" s="19" t="s">
        <v>21</v>
      </c>
      <c r="R8" s="19">
        <v>0.12674857066211884</v>
      </c>
      <c r="S8" s="19" t="s">
        <v>21</v>
      </c>
      <c r="T8" s="19">
        <v>119.78839246569203</v>
      </c>
      <c r="U8" s="19" t="s">
        <v>21</v>
      </c>
      <c r="V8" s="19">
        <v>27.891331005381897</v>
      </c>
      <c r="W8" s="19" t="s">
        <v>21</v>
      </c>
      <c r="X8" s="19">
        <v>4.360897045208752E-4</v>
      </c>
      <c r="Y8" s="19" t="s">
        <v>21</v>
      </c>
      <c r="Z8" s="19">
        <v>2.4372723700496137E-3</v>
      </c>
      <c r="AA8" s="19" t="s">
        <v>21</v>
      </c>
      <c r="AB8" s="19">
        <v>1.5977935555995864</v>
      </c>
      <c r="AC8" s="19" t="s">
        <v>21</v>
      </c>
      <c r="AD8" s="19">
        <v>85.184201196516327</v>
      </c>
      <c r="AE8" s="19" t="s">
        <v>21</v>
      </c>
      <c r="AF8" s="19">
        <v>8.5577887220876754</v>
      </c>
      <c r="AG8" s="19" t="s">
        <v>21</v>
      </c>
      <c r="AH8" s="19">
        <v>6.2558773371596281</v>
      </c>
      <c r="AI8" s="19" t="s">
        <v>21</v>
      </c>
      <c r="AJ8" s="19">
        <v>0.23446185256013402</v>
      </c>
      <c r="AK8" s="19" t="s">
        <v>21</v>
      </c>
      <c r="AL8" s="19">
        <v>23.678117930567463</v>
      </c>
    </row>
    <row r="9" spans="1:38" x14ac:dyDescent="0.25">
      <c r="A9" s="19" t="s">
        <v>22</v>
      </c>
      <c r="B9" s="19">
        <v>30543.468880324232</v>
      </c>
      <c r="C9" s="19" t="s">
        <v>22</v>
      </c>
      <c r="D9" s="19">
        <v>42733.397372158084</v>
      </c>
      <c r="E9" s="19" t="s">
        <v>22</v>
      </c>
      <c r="F9" s="19">
        <v>132407.79345121546</v>
      </c>
      <c r="G9" s="19" t="s">
        <v>22</v>
      </c>
      <c r="H9" s="19">
        <v>6241.8365588949355</v>
      </c>
      <c r="I9" s="19" t="s">
        <v>22</v>
      </c>
      <c r="J9" s="19">
        <v>73237.345511843072</v>
      </c>
      <c r="K9" s="19" t="s">
        <v>22</v>
      </c>
      <c r="L9" s="19">
        <v>8411.5053616201003</v>
      </c>
      <c r="M9" s="19" t="s">
        <v>22</v>
      </c>
      <c r="N9" s="19">
        <v>17349.116437926576</v>
      </c>
      <c r="O9" s="19" t="s">
        <v>22</v>
      </c>
      <c r="P9" s="19">
        <v>31434.821614380562</v>
      </c>
      <c r="Q9" s="19" t="s">
        <v>22</v>
      </c>
      <c r="R9" s="19">
        <v>12667.822464956262</v>
      </c>
      <c r="S9" s="19" t="s">
        <v>22</v>
      </c>
      <c r="T9" s="19">
        <v>52288.037214585587</v>
      </c>
      <c r="U9" s="19" t="s">
        <v>22</v>
      </c>
      <c r="V9" s="19">
        <v>25457.413493929296</v>
      </c>
      <c r="W9" s="19" t="s">
        <v>22</v>
      </c>
      <c r="X9" s="19">
        <v>23278.141837190087</v>
      </c>
      <c r="Y9" s="19" t="s">
        <v>22</v>
      </c>
      <c r="Z9" s="19">
        <v>24955.152780987839</v>
      </c>
      <c r="AA9" s="19" t="s">
        <v>22</v>
      </c>
      <c r="AB9" s="19">
        <v>51258.469943437165</v>
      </c>
      <c r="AC9" s="19" t="s">
        <v>22</v>
      </c>
      <c r="AD9" s="19">
        <v>25509.536272868729</v>
      </c>
      <c r="AE9" s="19" t="s">
        <v>22</v>
      </c>
      <c r="AF9" s="19">
        <v>36196.229979719268</v>
      </c>
      <c r="AG9" s="19" t="s">
        <v>22</v>
      </c>
      <c r="AH9" s="19">
        <v>57617.327583291655</v>
      </c>
      <c r="AI9" s="19" t="s">
        <v>22</v>
      </c>
      <c r="AJ9" s="19">
        <v>12670.333326471875</v>
      </c>
      <c r="AK9" s="19" t="s">
        <v>22</v>
      </c>
      <c r="AL9" s="19">
        <v>7864.6042488935509</v>
      </c>
    </row>
    <row r="10" spans="1:38" x14ac:dyDescent="0.25">
      <c r="A10" s="19" t="s">
        <v>23</v>
      </c>
      <c r="B10" s="19">
        <v>123.37849570925231</v>
      </c>
      <c r="C10" s="19" t="s">
        <v>23</v>
      </c>
      <c r="D10" s="19">
        <v>171.21684399323047</v>
      </c>
      <c r="E10" s="19" t="s">
        <v>23</v>
      </c>
      <c r="F10" s="19">
        <v>330.98815206378555</v>
      </c>
      <c r="G10" s="19" t="s">
        <v>23</v>
      </c>
      <c r="H10" s="19">
        <v>68.885847239743626</v>
      </c>
      <c r="I10" s="19" t="s">
        <v>23</v>
      </c>
      <c r="J10" s="19">
        <v>214.07840892265585</v>
      </c>
      <c r="K10" s="19" t="s">
        <v>23</v>
      </c>
      <c r="L10" s="19">
        <v>72.101192688075088</v>
      </c>
      <c r="M10" s="19" t="s">
        <v>23</v>
      </c>
      <c r="N10" s="19">
        <v>94.704690247741397</v>
      </c>
      <c r="O10" s="19" t="s">
        <v>23</v>
      </c>
      <c r="P10" s="19">
        <v>145.45549189148082</v>
      </c>
      <c r="Q10" s="19" t="s">
        <v>23</v>
      </c>
      <c r="R10" s="19">
        <v>82.524188653378175</v>
      </c>
      <c r="S10" s="19" t="s">
        <v>23</v>
      </c>
      <c r="T10" s="19">
        <v>169.58509733506494</v>
      </c>
      <c r="U10" s="19" t="s">
        <v>23</v>
      </c>
      <c r="V10" s="19">
        <v>109.56457211471051</v>
      </c>
      <c r="W10" s="19" t="s">
        <v>23</v>
      </c>
      <c r="X10" s="19">
        <v>144.8732720332423</v>
      </c>
      <c r="Y10" s="19" t="s">
        <v>23</v>
      </c>
      <c r="Z10" s="19">
        <v>132.99465832544647</v>
      </c>
      <c r="AA10" s="19" t="s">
        <v>23</v>
      </c>
      <c r="AB10" s="19">
        <v>175.11967425460028</v>
      </c>
      <c r="AC10" s="19" t="s">
        <v>23</v>
      </c>
      <c r="AD10" s="19">
        <v>109.29569011740649</v>
      </c>
      <c r="AE10" s="19" t="s">
        <v>23</v>
      </c>
      <c r="AF10" s="19">
        <v>149.08386521744833</v>
      </c>
      <c r="AG10" s="19" t="s">
        <v>23</v>
      </c>
      <c r="AH10" s="19">
        <v>186.49773781786453</v>
      </c>
      <c r="AI10" s="19" t="s">
        <v>23</v>
      </c>
      <c r="AJ10" s="19">
        <v>74.551428193412249</v>
      </c>
      <c r="AK10" s="19" t="s">
        <v>23</v>
      </c>
      <c r="AL10" s="19">
        <v>61.734604463553467</v>
      </c>
    </row>
    <row r="11" spans="1:38" x14ac:dyDescent="0.25">
      <c r="A11" s="19" t="s">
        <v>24</v>
      </c>
      <c r="B11" s="19">
        <v>32</v>
      </c>
      <c r="C11" s="19" t="s">
        <v>24</v>
      </c>
      <c r="D11" s="19">
        <v>576</v>
      </c>
      <c r="E11" s="19" t="s">
        <v>24</v>
      </c>
      <c r="F11" s="19">
        <v>870</v>
      </c>
      <c r="G11" s="19" t="s">
        <v>24</v>
      </c>
      <c r="H11" s="19">
        <v>378</v>
      </c>
      <c r="I11" s="19" t="s">
        <v>24</v>
      </c>
      <c r="J11" s="19">
        <v>5544</v>
      </c>
      <c r="K11" s="19" t="s">
        <v>24</v>
      </c>
      <c r="L11" s="19">
        <v>800</v>
      </c>
      <c r="M11" s="19" t="s">
        <v>24</v>
      </c>
      <c r="N11" s="19">
        <v>108</v>
      </c>
      <c r="O11" s="19" t="s">
        <v>24</v>
      </c>
      <c r="P11" s="19">
        <v>624</v>
      </c>
      <c r="Q11" s="19" t="s">
        <v>24</v>
      </c>
      <c r="R11" s="19">
        <v>80</v>
      </c>
      <c r="S11" s="19" t="s">
        <v>24</v>
      </c>
      <c r="T11" s="19">
        <v>3960</v>
      </c>
      <c r="U11" s="19" t="s">
        <v>24</v>
      </c>
      <c r="V11" s="19">
        <v>1584</v>
      </c>
      <c r="W11" s="19" t="s">
        <v>24</v>
      </c>
      <c r="X11" s="19">
        <v>4</v>
      </c>
      <c r="Y11" s="19" t="s">
        <v>24</v>
      </c>
      <c r="Z11" s="19">
        <v>13</v>
      </c>
      <c r="AA11" s="19" t="s">
        <v>24</v>
      </c>
      <c r="AB11" s="19">
        <v>435</v>
      </c>
      <c r="AC11" s="19" t="s">
        <v>24</v>
      </c>
      <c r="AD11" s="19">
        <v>2772</v>
      </c>
      <c r="AE11" s="19" t="s">
        <v>24</v>
      </c>
      <c r="AF11" s="19">
        <v>924</v>
      </c>
      <c r="AG11" s="19" t="s">
        <v>24</v>
      </c>
      <c r="AH11" s="19">
        <v>924</v>
      </c>
      <c r="AI11" s="19" t="s">
        <v>24</v>
      </c>
      <c r="AJ11" s="19">
        <v>117</v>
      </c>
      <c r="AK11" s="19" t="s">
        <v>24</v>
      </c>
      <c r="AL11" s="19">
        <v>924</v>
      </c>
    </row>
    <row r="12" spans="1:38" x14ac:dyDescent="0.25">
      <c r="A12" s="19" t="s">
        <v>25</v>
      </c>
      <c r="B12" s="19">
        <v>0</v>
      </c>
      <c r="C12" s="19" t="s">
        <v>25</v>
      </c>
      <c r="D12" s="19">
        <v>0</v>
      </c>
      <c r="E12" s="19" t="s">
        <v>25</v>
      </c>
      <c r="F12" s="19">
        <v>0</v>
      </c>
      <c r="G12" s="19" t="s">
        <v>25</v>
      </c>
      <c r="H12" s="19">
        <v>0</v>
      </c>
      <c r="I12" s="19" t="s">
        <v>25</v>
      </c>
      <c r="J12" s="19">
        <v>0</v>
      </c>
      <c r="K12" s="19" t="s">
        <v>25</v>
      </c>
      <c r="L12" s="19">
        <v>0</v>
      </c>
      <c r="M12" s="19" t="s">
        <v>25</v>
      </c>
      <c r="N12" s="19">
        <v>0</v>
      </c>
      <c r="O12" s="19" t="s">
        <v>25</v>
      </c>
      <c r="P12" s="19">
        <v>0</v>
      </c>
      <c r="Q12" s="19" t="s">
        <v>25</v>
      </c>
      <c r="R12" s="19">
        <v>0</v>
      </c>
      <c r="S12" s="19" t="s">
        <v>25</v>
      </c>
      <c r="T12" s="19">
        <v>0</v>
      </c>
      <c r="U12" s="19" t="s">
        <v>25</v>
      </c>
      <c r="V12" s="19">
        <v>0</v>
      </c>
      <c r="W12" s="19" t="s">
        <v>25</v>
      </c>
      <c r="X12" s="19">
        <v>0</v>
      </c>
      <c r="Y12" s="19" t="s">
        <v>25</v>
      </c>
      <c r="Z12" s="19">
        <v>0</v>
      </c>
      <c r="AA12" s="19" t="s">
        <v>25</v>
      </c>
      <c r="AB12" s="19">
        <v>0</v>
      </c>
      <c r="AC12" s="19" t="s">
        <v>25</v>
      </c>
      <c r="AD12" s="19">
        <v>0</v>
      </c>
      <c r="AE12" s="19" t="s">
        <v>25</v>
      </c>
      <c r="AF12" s="19">
        <v>0</v>
      </c>
      <c r="AG12" s="19" t="s">
        <v>25</v>
      </c>
      <c r="AH12" s="19">
        <v>0</v>
      </c>
      <c r="AI12" s="19" t="s">
        <v>25</v>
      </c>
      <c r="AJ12" s="19">
        <v>0</v>
      </c>
      <c r="AK12" s="19" t="s">
        <v>25</v>
      </c>
      <c r="AL12" s="19">
        <v>0</v>
      </c>
    </row>
    <row r="13" spans="1:38" x14ac:dyDescent="0.25">
      <c r="A13" s="19" t="s">
        <v>26</v>
      </c>
      <c r="B13" s="19">
        <v>32</v>
      </c>
      <c r="C13" s="19" t="s">
        <v>26</v>
      </c>
      <c r="D13" s="19">
        <v>576</v>
      </c>
      <c r="E13" s="19" t="s">
        <v>26</v>
      </c>
      <c r="F13" s="19">
        <v>870</v>
      </c>
      <c r="G13" s="19" t="s">
        <v>26</v>
      </c>
      <c r="H13" s="19">
        <v>378</v>
      </c>
      <c r="I13" s="19" t="s">
        <v>26</v>
      </c>
      <c r="J13" s="19">
        <v>5544</v>
      </c>
      <c r="K13" s="19" t="s">
        <v>26</v>
      </c>
      <c r="L13" s="19">
        <v>800</v>
      </c>
      <c r="M13" s="19" t="s">
        <v>26</v>
      </c>
      <c r="N13" s="19">
        <v>108</v>
      </c>
      <c r="O13" s="19" t="s">
        <v>26</v>
      </c>
      <c r="P13" s="19">
        <v>624</v>
      </c>
      <c r="Q13" s="19" t="s">
        <v>26</v>
      </c>
      <c r="R13" s="19">
        <v>80</v>
      </c>
      <c r="S13" s="19" t="s">
        <v>26</v>
      </c>
      <c r="T13" s="19">
        <v>3960</v>
      </c>
      <c r="U13" s="19" t="s">
        <v>26</v>
      </c>
      <c r="V13" s="19">
        <v>1584</v>
      </c>
      <c r="W13" s="19" t="s">
        <v>26</v>
      </c>
      <c r="X13" s="19">
        <v>4</v>
      </c>
      <c r="Y13" s="19" t="s">
        <v>26</v>
      </c>
      <c r="Z13" s="19">
        <v>13</v>
      </c>
      <c r="AA13" s="19" t="s">
        <v>26</v>
      </c>
      <c r="AB13" s="19">
        <v>435</v>
      </c>
      <c r="AC13" s="19" t="s">
        <v>26</v>
      </c>
      <c r="AD13" s="19">
        <v>2772</v>
      </c>
      <c r="AE13" s="19" t="s">
        <v>26</v>
      </c>
      <c r="AF13" s="19">
        <v>924</v>
      </c>
      <c r="AG13" s="19" t="s">
        <v>26</v>
      </c>
      <c r="AH13" s="19">
        <v>924</v>
      </c>
      <c r="AI13" s="19" t="s">
        <v>26</v>
      </c>
      <c r="AJ13" s="19">
        <v>117</v>
      </c>
      <c r="AK13" s="19" t="s">
        <v>26</v>
      </c>
      <c r="AL13" s="19">
        <v>924</v>
      </c>
    </row>
    <row r="14" spans="1:38" x14ac:dyDescent="0.25">
      <c r="A14" s="19" t="s">
        <v>27</v>
      </c>
      <c r="B14" s="19">
        <v>1033</v>
      </c>
      <c r="C14" s="19" t="s">
        <v>27</v>
      </c>
      <c r="D14" s="19">
        <v>29824</v>
      </c>
      <c r="E14" s="19" t="s">
        <v>27</v>
      </c>
      <c r="F14" s="19">
        <v>16261</v>
      </c>
      <c r="G14" s="19" t="s">
        <v>27</v>
      </c>
      <c r="H14" s="19">
        <v>37213</v>
      </c>
      <c r="I14" s="19" t="s">
        <v>27</v>
      </c>
      <c r="J14" s="19">
        <v>754950</v>
      </c>
      <c r="K14" s="19" t="s">
        <v>27</v>
      </c>
      <c r="L14" s="19">
        <v>84738</v>
      </c>
      <c r="M14" s="19" t="s">
        <v>27</v>
      </c>
      <c r="N14" s="19">
        <v>5715</v>
      </c>
      <c r="O14" s="19" t="s">
        <v>27</v>
      </c>
      <c r="P14" s="19">
        <v>31174</v>
      </c>
      <c r="Q14" s="19" t="s">
        <v>27</v>
      </c>
      <c r="R14" s="19">
        <v>6432</v>
      </c>
      <c r="S14" s="19" t="s">
        <v>27</v>
      </c>
      <c r="T14" s="19">
        <v>798170</v>
      </c>
      <c r="U14" s="19" t="s">
        <v>27</v>
      </c>
      <c r="V14" s="19">
        <v>168858</v>
      </c>
      <c r="W14" s="19" t="s">
        <v>27</v>
      </c>
      <c r="X14" s="19">
        <v>58</v>
      </c>
      <c r="Y14" s="19" t="s">
        <v>27</v>
      </c>
      <c r="Z14" s="19">
        <v>254</v>
      </c>
      <c r="AA14" s="19" t="s">
        <v>27</v>
      </c>
      <c r="AB14" s="19">
        <v>52374</v>
      </c>
      <c r="AC14" s="19" t="s">
        <v>27</v>
      </c>
      <c r="AD14" s="19">
        <v>319639</v>
      </c>
      <c r="AE14" s="19" t="s">
        <v>27</v>
      </c>
      <c r="AF14" s="19">
        <v>152419</v>
      </c>
      <c r="AG14" s="19" t="s">
        <v>27</v>
      </c>
      <c r="AH14" s="19">
        <v>83271</v>
      </c>
      <c r="AI14" s="19" t="s">
        <v>27</v>
      </c>
      <c r="AJ14" s="19">
        <v>14763</v>
      </c>
      <c r="AK14" s="19" t="s">
        <v>27</v>
      </c>
      <c r="AL14" s="19">
        <v>344874</v>
      </c>
    </row>
    <row r="15" spans="1:38" ht="15.75" thickBot="1" x14ac:dyDescent="0.3">
      <c r="A15" s="20" t="s">
        <v>28</v>
      </c>
      <c r="B15" s="20">
        <v>357704</v>
      </c>
      <c r="C15" s="20" t="s">
        <v>28</v>
      </c>
      <c r="D15" s="20">
        <v>357704</v>
      </c>
      <c r="E15" s="20" t="s">
        <v>28</v>
      </c>
      <c r="F15" s="20">
        <v>357704</v>
      </c>
      <c r="G15" s="20" t="s">
        <v>28</v>
      </c>
      <c r="H15" s="20">
        <v>357704</v>
      </c>
      <c r="I15" s="20" t="s">
        <v>28</v>
      </c>
      <c r="J15" s="20">
        <v>357704</v>
      </c>
      <c r="K15" s="20" t="s">
        <v>28</v>
      </c>
      <c r="L15" s="20">
        <v>357704</v>
      </c>
      <c r="M15" s="20" t="s">
        <v>28</v>
      </c>
      <c r="N15" s="20">
        <v>357704</v>
      </c>
      <c r="O15" s="20" t="s">
        <v>28</v>
      </c>
      <c r="P15" s="20">
        <v>357704</v>
      </c>
      <c r="Q15" s="20" t="s">
        <v>28</v>
      </c>
      <c r="R15" s="20">
        <v>357704</v>
      </c>
      <c r="S15" s="20" t="s">
        <v>28</v>
      </c>
      <c r="T15" s="20">
        <v>357704</v>
      </c>
      <c r="U15" s="20" t="s">
        <v>28</v>
      </c>
      <c r="V15" s="20">
        <v>357704</v>
      </c>
      <c r="W15" s="20" t="s">
        <v>28</v>
      </c>
      <c r="X15" s="20">
        <v>357704</v>
      </c>
      <c r="Y15" s="20" t="s">
        <v>28</v>
      </c>
      <c r="Z15" s="20">
        <v>357704</v>
      </c>
      <c r="AA15" s="20" t="s">
        <v>28</v>
      </c>
      <c r="AB15" s="20">
        <v>357704</v>
      </c>
      <c r="AC15" s="20" t="s">
        <v>28</v>
      </c>
      <c r="AD15" s="20">
        <v>357704</v>
      </c>
      <c r="AE15" s="20" t="s">
        <v>28</v>
      </c>
      <c r="AF15" s="20">
        <v>357704</v>
      </c>
      <c r="AG15" s="20" t="s">
        <v>28</v>
      </c>
      <c r="AH15" s="20">
        <v>357704</v>
      </c>
      <c r="AI15" s="20" t="s">
        <v>28</v>
      </c>
      <c r="AJ15" s="20">
        <v>357704</v>
      </c>
      <c r="AK15" s="20" t="s">
        <v>28</v>
      </c>
      <c r="AL15" s="20">
        <v>357704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workbookViewId="0">
      <selection activeCell="A16" sqref="A16"/>
    </sheetView>
  </sheetViews>
  <sheetFormatPr defaultColWidth="8.85546875" defaultRowHeight="15" x14ac:dyDescent="0.25"/>
  <cols>
    <col min="1" max="1" width="15.140625" customWidth="1"/>
  </cols>
  <sheetData>
    <row r="1" spans="1:10" x14ac:dyDescent="0.25">
      <c r="A1" t="s">
        <v>70</v>
      </c>
    </row>
    <row r="2" spans="1:10" x14ac:dyDescent="0.25">
      <c r="A2" t="s">
        <v>71</v>
      </c>
    </row>
    <row r="3" spans="1:10" x14ac:dyDescent="0.25">
      <c r="A3" t="s">
        <v>97</v>
      </c>
    </row>
    <row r="5" spans="1:10" x14ac:dyDescent="0.25">
      <c r="A5" t="s">
        <v>95</v>
      </c>
      <c r="B5">
        <v>66504</v>
      </c>
      <c r="C5">
        <v>357658</v>
      </c>
    </row>
    <row r="6" spans="1:10" x14ac:dyDescent="0.25">
      <c r="A6" t="s">
        <v>96</v>
      </c>
      <c r="B6">
        <v>63070</v>
      </c>
      <c r="C6">
        <v>66503</v>
      </c>
    </row>
    <row r="8" spans="1:10" x14ac:dyDescent="0.25">
      <c r="A8" t="s">
        <v>98</v>
      </c>
      <c r="G8" t="s">
        <v>99</v>
      </c>
      <c r="I8" t="s">
        <v>100</v>
      </c>
      <c r="J8" t="s">
        <v>101</v>
      </c>
    </row>
    <row r="10" spans="1:10" x14ac:dyDescent="0.25">
      <c r="A10" t="s">
        <v>102</v>
      </c>
    </row>
    <row r="12" spans="1:10" x14ac:dyDescent="0.25">
      <c r="A12" t="s">
        <v>103</v>
      </c>
    </row>
    <row r="14" spans="1:10" x14ac:dyDescent="0.25">
      <c r="A14" t="s">
        <v>104</v>
      </c>
    </row>
    <row r="15" spans="1:10" x14ac:dyDescent="0.25">
      <c r="A15" t="s">
        <v>105</v>
      </c>
    </row>
    <row r="16" spans="1:10" x14ac:dyDescent="0.25">
      <c r="A16" t="s">
        <v>106</v>
      </c>
    </row>
    <row r="17" spans="1:8" x14ac:dyDescent="0.25">
      <c r="A17" t="s">
        <v>112</v>
      </c>
      <c r="E17" t="s">
        <v>113</v>
      </c>
      <c r="H17" t="s">
        <v>114</v>
      </c>
    </row>
    <row r="19" spans="1:8" x14ac:dyDescent="0.25">
      <c r="A19" t="s">
        <v>107</v>
      </c>
    </row>
    <row r="20" spans="1:8" x14ac:dyDescent="0.25">
      <c r="A20" t="s">
        <v>108</v>
      </c>
    </row>
    <row r="22" spans="1:8" x14ac:dyDescent="0.25">
      <c r="A22" t="s">
        <v>109</v>
      </c>
    </row>
    <row r="23" spans="1:8" x14ac:dyDescent="0.25">
      <c r="A23" t="s">
        <v>110</v>
      </c>
    </row>
    <row r="24" spans="1:8" x14ac:dyDescent="0.25">
      <c r="A24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chisquared</vt:lpstr>
      <vt:lpstr>phi_cramersv</vt:lpstr>
      <vt:lpstr>kendallstau</vt:lpstr>
      <vt:lpstr>Beattie_descStats</vt:lpstr>
      <vt:lpstr>oldBailey_descStats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Dodd</dc:creator>
  <cp:lastModifiedBy>Matthew Dodd</cp:lastModifiedBy>
  <dcterms:created xsi:type="dcterms:W3CDTF">2018-02-11T21:16:54Z</dcterms:created>
  <dcterms:modified xsi:type="dcterms:W3CDTF">2018-03-30T01:49:46Z</dcterms:modified>
</cp:coreProperties>
</file>