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080" tabRatio="500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2-IN" sheetId="20" r:id="rId11"/>
    <sheet name="Wave2-airtime" sheetId="19" r:id="rId12"/>
    <sheet name="Wave2-t'put" sheetId="21" r:id="rId13"/>
    <sheet name="Wave 2 data tables" sheetId="16" r:id="rId14"/>
    <sheet name="Aggregate data tables" sheetId="18" r:id="rId15"/>
    <sheet name="Graphing Calculations" sheetId="12" r:id="rId16"/>
    <sheet name="Errors" sheetId="3" r:id="rId17"/>
    <sheet name="Constants" sheetId="8" r:id="rId18"/>
    <sheet name="Version History" sheetId="13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0" l="1"/>
  <c r="C25" i="20"/>
  <c r="C17" i="20"/>
  <c r="B22" i="20"/>
  <c r="B23" i="20"/>
  <c r="B24" i="20"/>
  <c r="B25" i="20"/>
  <c r="B14" i="20"/>
  <c r="B15" i="20"/>
  <c r="B16" i="20"/>
  <c r="B17" i="20"/>
  <c r="B7" i="20"/>
  <c r="B8" i="20"/>
  <c r="B9" i="20"/>
  <c r="B29" i="20"/>
  <c r="C177" i="19"/>
  <c r="C176" i="19"/>
  <c r="F176" i="19"/>
  <c r="F177" i="19"/>
  <c r="F178" i="19"/>
  <c r="B190" i="19"/>
  <c r="C22" i="20"/>
  <c r="J190" i="19"/>
  <c r="B197" i="19"/>
  <c r="C190" i="19"/>
  <c r="K190" i="19"/>
  <c r="C197" i="19"/>
  <c r="D190" i="19"/>
  <c r="L190" i="19"/>
  <c r="D197" i="19"/>
  <c r="E190" i="19"/>
  <c r="M190" i="19"/>
  <c r="E197" i="19"/>
  <c r="C180" i="19"/>
  <c r="F180" i="19"/>
  <c r="C181" i="19"/>
  <c r="F181" i="19"/>
  <c r="F182" i="19"/>
  <c r="B191" i="19"/>
  <c r="C23" i="20"/>
  <c r="J191" i="19"/>
  <c r="B198" i="19"/>
  <c r="C191" i="19"/>
  <c r="K191" i="19"/>
  <c r="C198" i="19"/>
  <c r="D191" i="19"/>
  <c r="L191" i="19"/>
  <c r="D198" i="19"/>
  <c r="E191" i="19"/>
  <c r="M191" i="19"/>
  <c r="E198" i="19"/>
  <c r="C185" i="19"/>
  <c r="C184" i="19"/>
  <c r="F184" i="19"/>
  <c r="F185" i="19"/>
  <c r="F186" i="19"/>
  <c r="B192" i="19"/>
  <c r="C24" i="20"/>
  <c r="J192" i="19"/>
  <c r="B199" i="19"/>
  <c r="C192" i="19"/>
  <c r="K192" i="19"/>
  <c r="C199" i="19"/>
  <c r="D192" i="19"/>
  <c r="L192" i="19"/>
  <c r="D199" i="19"/>
  <c r="E192" i="19"/>
  <c r="M192" i="19"/>
  <c r="E199" i="19"/>
  <c r="J193" i="19"/>
  <c r="B200" i="19"/>
  <c r="K193" i="19"/>
  <c r="C200" i="19"/>
  <c r="L193" i="19"/>
  <c r="D200" i="19"/>
  <c r="M193" i="19"/>
  <c r="E200" i="19"/>
  <c r="F201" i="19"/>
  <c r="B33" i="21"/>
  <c r="D33" i="21"/>
  <c r="C14" i="20"/>
  <c r="F88" i="19"/>
  <c r="B96" i="19"/>
  <c r="G88" i="19"/>
  <c r="C96" i="19"/>
  <c r="C15" i="20"/>
  <c r="F89" i="19"/>
  <c r="B97" i="19"/>
  <c r="G89" i="19"/>
  <c r="C97" i="19"/>
  <c r="C16" i="20"/>
  <c r="F90" i="19"/>
  <c r="B98" i="19"/>
  <c r="G90" i="19"/>
  <c r="C98" i="19"/>
  <c r="F91" i="19"/>
  <c r="B99" i="19"/>
  <c r="G91" i="19"/>
  <c r="C99" i="19"/>
  <c r="D100" i="19"/>
  <c r="B32" i="21"/>
  <c r="D32" i="21"/>
  <c r="D34" i="21"/>
  <c r="B8" i="16"/>
  <c r="B7" i="21"/>
  <c r="E201" i="19"/>
  <c r="E83" i="21"/>
  <c r="D201" i="19"/>
  <c r="D83" i="21"/>
  <c r="C201" i="19"/>
  <c r="C83" i="21"/>
  <c r="B201" i="19"/>
  <c r="B83" i="21"/>
  <c r="C100" i="19"/>
  <c r="C82" i="21"/>
  <c r="B100" i="19"/>
  <c r="B82" i="21"/>
  <c r="B81" i="21"/>
  <c r="F200" i="19"/>
  <c r="E61" i="21"/>
  <c r="F199" i="19"/>
  <c r="D61" i="21"/>
  <c r="F198" i="19"/>
  <c r="C61" i="21"/>
  <c r="F197" i="19"/>
  <c r="B61" i="21"/>
  <c r="D98" i="19"/>
  <c r="D60" i="21"/>
  <c r="D97" i="19"/>
  <c r="C60" i="21"/>
  <c r="D96" i="19"/>
  <c r="B60" i="21"/>
  <c r="B59" i="21"/>
  <c r="B206" i="19"/>
  <c r="B207" i="19"/>
  <c r="B208" i="19"/>
  <c r="B211" i="19"/>
  <c r="B212" i="19"/>
  <c r="B213" i="19"/>
  <c r="B216" i="19"/>
  <c r="B217" i="19"/>
  <c r="B218" i="19"/>
  <c r="B220" i="19"/>
  <c r="C206" i="19"/>
  <c r="C207" i="19"/>
  <c r="C208" i="19"/>
  <c r="C211" i="19"/>
  <c r="C212" i="19"/>
  <c r="C213" i="19"/>
  <c r="C216" i="19"/>
  <c r="C217" i="19"/>
  <c r="C218" i="19"/>
  <c r="C220" i="19"/>
  <c r="D206" i="19"/>
  <c r="D207" i="19"/>
  <c r="D208" i="19"/>
  <c r="D211" i="19"/>
  <c r="D212" i="19"/>
  <c r="D213" i="19"/>
  <c r="D216" i="19"/>
  <c r="D217" i="19"/>
  <c r="D218" i="19"/>
  <c r="D220" i="19"/>
  <c r="E206" i="19"/>
  <c r="E207" i="19"/>
  <c r="E208" i="19"/>
  <c r="E211" i="19"/>
  <c r="E212" i="19"/>
  <c r="E213" i="19"/>
  <c r="E216" i="19"/>
  <c r="E217" i="19"/>
  <c r="E218" i="19"/>
  <c r="E220" i="19"/>
  <c r="F220" i="19"/>
  <c r="D42" i="21"/>
  <c r="B31" i="21"/>
  <c r="E9" i="21"/>
  <c r="D9" i="21"/>
  <c r="C9" i="21"/>
  <c r="B9" i="21"/>
  <c r="E8" i="21"/>
  <c r="D8" i="21"/>
  <c r="C8" i="21"/>
  <c r="B8" i="21"/>
  <c r="B14" i="21"/>
  <c r="B20" i="21"/>
  <c r="C14" i="21"/>
  <c r="C20" i="21"/>
  <c r="D14" i="21"/>
  <c r="D20" i="21"/>
  <c r="E14" i="21"/>
  <c r="E20" i="21"/>
  <c r="F20" i="21"/>
  <c r="B26" i="21"/>
  <c r="C26" i="21"/>
  <c r="D26" i="21"/>
  <c r="E26" i="21"/>
  <c r="B13" i="21"/>
  <c r="B19" i="21"/>
  <c r="F19" i="21"/>
  <c r="B25" i="21"/>
  <c r="C25" i="21"/>
  <c r="D25" i="21"/>
  <c r="E25" i="21"/>
  <c r="B15" i="21"/>
  <c r="B21" i="21"/>
  <c r="C15" i="21"/>
  <c r="C21" i="21"/>
  <c r="D15" i="21"/>
  <c r="D21" i="21"/>
  <c r="E15" i="21"/>
  <c r="E21" i="21"/>
  <c r="F21" i="21"/>
  <c r="B27" i="21"/>
  <c r="C27" i="21"/>
  <c r="D27" i="21"/>
  <c r="E27" i="21"/>
  <c r="F26" i="21"/>
  <c r="C32" i="21"/>
  <c r="E90" i="21"/>
  <c r="F27" i="21"/>
  <c r="C33" i="21"/>
  <c r="E91" i="21"/>
  <c r="E92" i="21"/>
  <c r="F25" i="21"/>
  <c r="C31" i="21"/>
  <c r="D31" i="21"/>
  <c r="B89" i="21"/>
  <c r="B90" i="21"/>
  <c r="B91" i="21"/>
  <c r="B92" i="21"/>
  <c r="C90" i="21"/>
  <c r="C91" i="21"/>
  <c r="C92" i="21"/>
  <c r="D90" i="21"/>
  <c r="D91" i="21"/>
  <c r="D92" i="21"/>
  <c r="B96" i="21"/>
  <c r="E93" i="21"/>
  <c r="B95" i="21"/>
  <c r="D93" i="21"/>
  <c r="C93" i="21"/>
  <c r="B93" i="21"/>
  <c r="E85" i="21"/>
  <c r="D84" i="21"/>
  <c r="B84" i="21"/>
  <c r="C84" i="21"/>
  <c r="E84" i="21"/>
  <c r="D85" i="21"/>
  <c r="C85" i="21"/>
  <c r="B85" i="21"/>
  <c r="E68" i="21"/>
  <c r="E69" i="21"/>
  <c r="E70" i="21"/>
  <c r="B67" i="21"/>
  <c r="B68" i="21"/>
  <c r="B69" i="21"/>
  <c r="B70" i="21"/>
  <c r="C68" i="21"/>
  <c r="C69" i="21"/>
  <c r="C70" i="21"/>
  <c r="D68" i="21"/>
  <c r="D69" i="21"/>
  <c r="D70" i="21"/>
  <c r="B74" i="21"/>
  <c r="E71" i="21"/>
  <c r="B73" i="21"/>
  <c r="D71" i="21"/>
  <c r="C71" i="21"/>
  <c r="B71" i="21"/>
  <c r="E63" i="21"/>
  <c r="D62" i="21"/>
  <c r="B62" i="21"/>
  <c r="C62" i="21"/>
  <c r="E62" i="21"/>
  <c r="D63" i="21"/>
  <c r="C63" i="21"/>
  <c r="B63" i="21"/>
  <c r="D49" i="21"/>
  <c r="D50" i="21"/>
  <c r="C48" i="21"/>
  <c r="C42" i="21"/>
  <c r="C49" i="21"/>
  <c r="C50" i="21"/>
  <c r="B53" i="21"/>
  <c r="B40" i="21"/>
  <c r="B47" i="21"/>
  <c r="B50" i="21"/>
  <c r="B52" i="21"/>
  <c r="D43" i="21"/>
  <c r="C41" i="21"/>
  <c r="C43" i="21"/>
  <c r="B43" i="21"/>
  <c r="D185" i="19"/>
  <c r="D181" i="19"/>
  <c r="D177" i="19"/>
  <c r="B109" i="19"/>
  <c r="B108" i="19"/>
  <c r="B30" i="19"/>
  <c r="B29" i="19"/>
  <c r="B8" i="19"/>
  <c r="G25" i="20"/>
  <c r="G24" i="20"/>
  <c r="G23" i="20"/>
  <c r="G22" i="20"/>
  <c r="G15" i="20"/>
  <c r="G14" i="20"/>
  <c r="K8" i="20"/>
  <c r="K7" i="20"/>
  <c r="K6" i="20"/>
  <c r="B34" i="20"/>
  <c r="B33" i="20"/>
  <c r="B30" i="20"/>
  <c r="G26" i="20"/>
  <c r="H26" i="20"/>
  <c r="C18" i="20"/>
  <c r="D17" i="20"/>
  <c r="G16" i="20"/>
  <c r="H16" i="20"/>
  <c r="B105" i="19"/>
  <c r="B111" i="19"/>
  <c r="E104" i="19"/>
  <c r="C116" i="19"/>
  <c r="E26" i="19"/>
  <c r="D116" i="19"/>
  <c r="E116" i="19"/>
  <c r="E29" i="19"/>
  <c r="E32" i="19"/>
  <c r="F116" i="19"/>
  <c r="G116" i="19"/>
  <c r="J116" i="19"/>
  <c r="L116" i="19"/>
  <c r="C117" i="19"/>
  <c r="D117" i="19"/>
  <c r="E117" i="19"/>
  <c r="F117" i="19"/>
  <c r="G117" i="19"/>
  <c r="J117" i="19"/>
  <c r="L117" i="19"/>
  <c r="C118" i="19"/>
  <c r="D118" i="19"/>
  <c r="E118" i="19"/>
  <c r="F118" i="19"/>
  <c r="G118" i="19"/>
  <c r="J118" i="19"/>
  <c r="L118" i="19"/>
  <c r="C119" i="19"/>
  <c r="D119" i="19"/>
  <c r="E119" i="19"/>
  <c r="F119" i="19"/>
  <c r="G119" i="19"/>
  <c r="J119" i="19"/>
  <c r="L119" i="19"/>
  <c r="C120" i="19"/>
  <c r="D120" i="19"/>
  <c r="E120" i="19"/>
  <c r="F120" i="19"/>
  <c r="G120" i="19"/>
  <c r="J120" i="19"/>
  <c r="L120" i="19"/>
  <c r="C121" i="19"/>
  <c r="D121" i="19"/>
  <c r="E121" i="19"/>
  <c r="F121" i="19"/>
  <c r="G121" i="19"/>
  <c r="J121" i="19"/>
  <c r="L121" i="19"/>
  <c r="C122" i="19"/>
  <c r="D122" i="19"/>
  <c r="E122" i="19"/>
  <c r="F122" i="19"/>
  <c r="G122" i="19"/>
  <c r="J122" i="19"/>
  <c r="L122" i="19"/>
  <c r="C123" i="19"/>
  <c r="D123" i="19"/>
  <c r="E123" i="19"/>
  <c r="F123" i="19"/>
  <c r="G123" i="19"/>
  <c r="J123" i="19"/>
  <c r="L123" i="19"/>
  <c r="C124" i="19"/>
  <c r="D124" i="19"/>
  <c r="E124" i="19"/>
  <c r="F124" i="19"/>
  <c r="G124" i="19"/>
  <c r="J124" i="19"/>
  <c r="L124" i="19"/>
  <c r="C125" i="19"/>
  <c r="D125" i="19"/>
  <c r="E125" i="19"/>
  <c r="F125" i="19"/>
  <c r="G125" i="19"/>
  <c r="J125" i="19"/>
  <c r="L125" i="19"/>
  <c r="L126" i="19"/>
  <c r="B176" i="19"/>
  <c r="E176" i="19"/>
  <c r="E177" i="19"/>
  <c r="B205" i="19"/>
  <c r="C132" i="19"/>
  <c r="D132" i="19"/>
  <c r="E132" i="19"/>
  <c r="F132" i="19"/>
  <c r="G132" i="19"/>
  <c r="J132" i="19"/>
  <c r="L132" i="19"/>
  <c r="C133" i="19"/>
  <c r="D133" i="19"/>
  <c r="E133" i="19"/>
  <c r="F133" i="19"/>
  <c r="G133" i="19"/>
  <c r="J133" i="19"/>
  <c r="L133" i="19"/>
  <c r="C134" i="19"/>
  <c r="D134" i="19"/>
  <c r="E134" i="19"/>
  <c r="F134" i="19"/>
  <c r="G134" i="19"/>
  <c r="J134" i="19"/>
  <c r="L134" i="19"/>
  <c r="C135" i="19"/>
  <c r="D135" i="19"/>
  <c r="E135" i="19"/>
  <c r="F135" i="19"/>
  <c r="G135" i="19"/>
  <c r="J135" i="19"/>
  <c r="L135" i="19"/>
  <c r="C136" i="19"/>
  <c r="D136" i="19"/>
  <c r="E136" i="19"/>
  <c r="F136" i="19"/>
  <c r="G136" i="19"/>
  <c r="J136" i="19"/>
  <c r="L136" i="19"/>
  <c r="C137" i="19"/>
  <c r="D137" i="19"/>
  <c r="E137" i="19"/>
  <c r="F137" i="19"/>
  <c r="G137" i="19"/>
  <c r="J137" i="19"/>
  <c r="L137" i="19"/>
  <c r="C138" i="19"/>
  <c r="D138" i="19"/>
  <c r="E138" i="19"/>
  <c r="F138" i="19"/>
  <c r="G138" i="19"/>
  <c r="J138" i="19"/>
  <c r="L138" i="19"/>
  <c r="C139" i="19"/>
  <c r="D139" i="19"/>
  <c r="E139" i="19"/>
  <c r="F139" i="19"/>
  <c r="G139" i="19"/>
  <c r="J139" i="19"/>
  <c r="L139" i="19"/>
  <c r="C140" i="19"/>
  <c r="D140" i="19"/>
  <c r="E140" i="19"/>
  <c r="F140" i="19"/>
  <c r="G140" i="19"/>
  <c r="J140" i="19"/>
  <c r="L140" i="19"/>
  <c r="C141" i="19"/>
  <c r="D141" i="19"/>
  <c r="E141" i="19"/>
  <c r="F141" i="19"/>
  <c r="G141" i="19"/>
  <c r="J141" i="19"/>
  <c r="L141" i="19"/>
  <c r="L142" i="19"/>
  <c r="B180" i="19"/>
  <c r="E180" i="19"/>
  <c r="B181" i="19"/>
  <c r="E181" i="19"/>
  <c r="B210" i="19"/>
  <c r="C147" i="19"/>
  <c r="D147" i="19"/>
  <c r="E147" i="19"/>
  <c r="F147" i="19"/>
  <c r="G147" i="19"/>
  <c r="J147" i="19"/>
  <c r="L147" i="19"/>
  <c r="C148" i="19"/>
  <c r="D148" i="19"/>
  <c r="E148" i="19"/>
  <c r="F148" i="19"/>
  <c r="G148" i="19"/>
  <c r="J148" i="19"/>
  <c r="L148" i="19"/>
  <c r="C149" i="19"/>
  <c r="D149" i="19"/>
  <c r="E149" i="19"/>
  <c r="F149" i="19"/>
  <c r="G149" i="19"/>
  <c r="J149" i="19"/>
  <c r="L149" i="19"/>
  <c r="C150" i="19"/>
  <c r="D150" i="19"/>
  <c r="E150" i="19"/>
  <c r="F150" i="19"/>
  <c r="G150" i="19"/>
  <c r="J150" i="19"/>
  <c r="L150" i="19"/>
  <c r="C151" i="19"/>
  <c r="D151" i="19"/>
  <c r="E151" i="19"/>
  <c r="F151" i="19"/>
  <c r="G151" i="19"/>
  <c r="J151" i="19"/>
  <c r="L151" i="19"/>
  <c r="C152" i="19"/>
  <c r="D152" i="19"/>
  <c r="E152" i="19"/>
  <c r="F152" i="19"/>
  <c r="G152" i="19"/>
  <c r="J152" i="19"/>
  <c r="L152" i="19"/>
  <c r="C153" i="19"/>
  <c r="D153" i="19"/>
  <c r="E153" i="19"/>
  <c r="F153" i="19"/>
  <c r="G153" i="19"/>
  <c r="J153" i="19"/>
  <c r="L153" i="19"/>
  <c r="C154" i="19"/>
  <c r="D154" i="19"/>
  <c r="E154" i="19"/>
  <c r="F154" i="19"/>
  <c r="G154" i="19"/>
  <c r="J154" i="19"/>
  <c r="L154" i="19"/>
  <c r="C155" i="19"/>
  <c r="D155" i="19"/>
  <c r="E155" i="19"/>
  <c r="F155" i="19"/>
  <c r="G155" i="19"/>
  <c r="J155" i="19"/>
  <c r="L155" i="19"/>
  <c r="C156" i="19"/>
  <c r="D156" i="19"/>
  <c r="E156" i="19"/>
  <c r="F156" i="19"/>
  <c r="G156" i="19"/>
  <c r="J156" i="19"/>
  <c r="L156" i="19"/>
  <c r="L157" i="19"/>
  <c r="B184" i="19"/>
  <c r="B185" i="19"/>
  <c r="E185" i="19"/>
  <c r="B215" i="19"/>
  <c r="C205" i="19"/>
  <c r="C210" i="19"/>
  <c r="C215" i="19"/>
  <c r="D205" i="19"/>
  <c r="D210" i="19"/>
  <c r="D215" i="19"/>
  <c r="E205" i="19"/>
  <c r="E210" i="19"/>
  <c r="E215" i="19"/>
  <c r="F218" i="19"/>
  <c r="F217" i="19"/>
  <c r="F213" i="19"/>
  <c r="F212" i="19"/>
  <c r="F208" i="19"/>
  <c r="F207" i="19"/>
  <c r="C162" i="19"/>
  <c r="D162" i="19"/>
  <c r="E162" i="19"/>
  <c r="F162" i="19"/>
  <c r="G162" i="19"/>
  <c r="J162" i="19"/>
  <c r="L162" i="19"/>
  <c r="C163" i="19"/>
  <c r="D163" i="19"/>
  <c r="E163" i="19"/>
  <c r="F163" i="19"/>
  <c r="G163" i="19"/>
  <c r="J163" i="19"/>
  <c r="L163" i="19"/>
  <c r="C164" i="19"/>
  <c r="D164" i="19"/>
  <c r="E164" i="19"/>
  <c r="F164" i="19"/>
  <c r="G164" i="19"/>
  <c r="J164" i="19"/>
  <c r="L164" i="19"/>
  <c r="C165" i="19"/>
  <c r="D165" i="19"/>
  <c r="E165" i="19"/>
  <c r="F165" i="19"/>
  <c r="G165" i="19"/>
  <c r="J165" i="19"/>
  <c r="L165" i="19"/>
  <c r="C166" i="19"/>
  <c r="D166" i="19"/>
  <c r="E166" i="19"/>
  <c r="F166" i="19"/>
  <c r="G166" i="19"/>
  <c r="J166" i="19"/>
  <c r="L166" i="19"/>
  <c r="C167" i="19"/>
  <c r="D167" i="19"/>
  <c r="E167" i="19"/>
  <c r="F167" i="19"/>
  <c r="G167" i="19"/>
  <c r="J167" i="19"/>
  <c r="L167" i="19"/>
  <c r="C168" i="19"/>
  <c r="D168" i="19"/>
  <c r="E168" i="19"/>
  <c r="F168" i="19"/>
  <c r="G168" i="19"/>
  <c r="J168" i="19"/>
  <c r="L168" i="19"/>
  <c r="C169" i="19"/>
  <c r="D169" i="19"/>
  <c r="E169" i="19"/>
  <c r="F169" i="19"/>
  <c r="G169" i="19"/>
  <c r="J169" i="19"/>
  <c r="L169" i="19"/>
  <c r="C170" i="19"/>
  <c r="D170" i="19"/>
  <c r="E170" i="19"/>
  <c r="F170" i="19"/>
  <c r="G170" i="19"/>
  <c r="J170" i="19"/>
  <c r="L170" i="19"/>
  <c r="C171" i="19"/>
  <c r="D171" i="19"/>
  <c r="E171" i="19"/>
  <c r="F171" i="19"/>
  <c r="G171" i="19"/>
  <c r="J171" i="19"/>
  <c r="L171" i="19"/>
  <c r="L172" i="19"/>
  <c r="B193" i="19"/>
  <c r="C193" i="19"/>
  <c r="D193" i="19"/>
  <c r="E193" i="19"/>
  <c r="E184" i="19"/>
  <c r="B177" i="19"/>
  <c r="H162" i="19"/>
  <c r="I162" i="19"/>
  <c r="H163" i="19"/>
  <c r="I163" i="19"/>
  <c r="H164" i="19"/>
  <c r="I164" i="19"/>
  <c r="H165" i="19"/>
  <c r="I165" i="19"/>
  <c r="H166" i="19"/>
  <c r="I166" i="19"/>
  <c r="H167" i="19"/>
  <c r="I167" i="19"/>
  <c r="H168" i="19"/>
  <c r="I168" i="19"/>
  <c r="H169" i="19"/>
  <c r="I169" i="19"/>
  <c r="H170" i="19"/>
  <c r="I170" i="19"/>
  <c r="H171" i="19"/>
  <c r="I171" i="19"/>
  <c r="I172" i="19"/>
  <c r="M171" i="19"/>
  <c r="K171" i="19"/>
  <c r="M170" i="19"/>
  <c r="K170" i="19"/>
  <c r="M169" i="19"/>
  <c r="K169" i="19"/>
  <c r="M168" i="19"/>
  <c r="K168" i="19"/>
  <c r="M167" i="19"/>
  <c r="K167" i="19"/>
  <c r="M166" i="19"/>
  <c r="K166" i="19"/>
  <c r="M165" i="19"/>
  <c r="K165" i="19"/>
  <c r="M164" i="19"/>
  <c r="K164" i="19"/>
  <c r="M163" i="19"/>
  <c r="K163" i="19"/>
  <c r="M162" i="19"/>
  <c r="K162" i="19"/>
  <c r="H147" i="19"/>
  <c r="I147" i="19"/>
  <c r="H148" i="19"/>
  <c r="I148" i="19"/>
  <c r="H149" i="19"/>
  <c r="I149" i="19"/>
  <c r="H150" i="19"/>
  <c r="I150" i="19"/>
  <c r="H151" i="19"/>
  <c r="I151" i="19"/>
  <c r="H152" i="19"/>
  <c r="I152" i="19"/>
  <c r="H153" i="19"/>
  <c r="I153" i="19"/>
  <c r="H154" i="19"/>
  <c r="I154" i="19"/>
  <c r="H155" i="19"/>
  <c r="I155" i="19"/>
  <c r="H156" i="19"/>
  <c r="I156" i="19"/>
  <c r="I157" i="19"/>
  <c r="M156" i="19"/>
  <c r="K156" i="19"/>
  <c r="M155" i="19"/>
  <c r="K155" i="19"/>
  <c r="M154" i="19"/>
  <c r="K154" i="19"/>
  <c r="M153" i="19"/>
  <c r="K153" i="19"/>
  <c r="M152" i="19"/>
  <c r="K152" i="19"/>
  <c r="M151" i="19"/>
  <c r="K151" i="19"/>
  <c r="M150" i="19"/>
  <c r="K150" i="19"/>
  <c r="M149" i="19"/>
  <c r="K149" i="19"/>
  <c r="M148" i="19"/>
  <c r="K148" i="19"/>
  <c r="M147" i="19"/>
  <c r="K147" i="19"/>
  <c r="H132" i="19"/>
  <c r="I132" i="19"/>
  <c r="H133" i="19"/>
  <c r="I133" i="19"/>
  <c r="H134" i="19"/>
  <c r="I134" i="19"/>
  <c r="H135" i="19"/>
  <c r="I135" i="19"/>
  <c r="H136" i="19"/>
  <c r="I136" i="19"/>
  <c r="H137" i="19"/>
  <c r="I137" i="19"/>
  <c r="H138" i="19"/>
  <c r="I138" i="19"/>
  <c r="H139" i="19"/>
  <c r="I139" i="19"/>
  <c r="H140" i="19"/>
  <c r="I140" i="19"/>
  <c r="H141" i="19"/>
  <c r="I141" i="19"/>
  <c r="I142" i="19"/>
  <c r="M141" i="19"/>
  <c r="K141" i="19"/>
  <c r="M140" i="19"/>
  <c r="K140" i="19"/>
  <c r="M139" i="19"/>
  <c r="K139" i="19"/>
  <c r="M138" i="19"/>
  <c r="K138" i="19"/>
  <c r="M137" i="19"/>
  <c r="K137" i="19"/>
  <c r="M136" i="19"/>
  <c r="K136" i="19"/>
  <c r="M135" i="19"/>
  <c r="K135" i="19"/>
  <c r="M134" i="19"/>
  <c r="K134" i="19"/>
  <c r="M133" i="19"/>
  <c r="K133" i="19"/>
  <c r="M132" i="19"/>
  <c r="K132" i="19"/>
  <c r="H116" i="19"/>
  <c r="I116" i="19"/>
  <c r="H117" i="19"/>
  <c r="I117" i="19"/>
  <c r="H118" i="19"/>
  <c r="I118" i="19"/>
  <c r="H119" i="19"/>
  <c r="I119" i="19"/>
  <c r="H120" i="19"/>
  <c r="I120" i="19"/>
  <c r="H121" i="19"/>
  <c r="I121" i="19"/>
  <c r="H122" i="19"/>
  <c r="I122" i="19"/>
  <c r="H123" i="19"/>
  <c r="I123" i="19"/>
  <c r="H124" i="19"/>
  <c r="I124" i="19"/>
  <c r="H125" i="19"/>
  <c r="I125" i="19"/>
  <c r="I126" i="19"/>
  <c r="M125" i="19"/>
  <c r="K125" i="19"/>
  <c r="M124" i="19"/>
  <c r="K124" i="19"/>
  <c r="M123" i="19"/>
  <c r="K123" i="19"/>
  <c r="M122" i="19"/>
  <c r="K122" i="19"/>
  <c r="M121" i="19"/>
  <c r="K121" i="19"/>
  <c r="M120" i="19"/>
  <c r="K120" i="19"/>
  <c r="M119" i="19"/>
  <c r="K119" i="19"/>
  <c r="M118" i="19"/>
  <c r="K118" i="19"/>
  <c r="M117" i="19"/>
  <c r="K117" i="19"/>
  <c r="M116" i="19"/>
  <c r="K116" i="19"/>
  <c r="E111" i="19"/>
  <c r="B110" i="19"/>
  <c r="E109" i="19"/>
  <c r="E108" i="19"/>
  <c r="B107" i="19"/>
  <c r="E106" i="19"/>
  <c r="B106" i="19"/>
  <c r="E105" i="19"/>
  <c r="B104" i="19"/>
  <c r="B26" i="19"/>
  <c r="B32" i="19"/>
  <c r="E25" i="19"/>
  <c r="C37" i="19"/>
  <c r="D37" i="19"/>
  <c r="E37" i="19"/>
  <c r="F37" i="19"/>
  <c r="G37" i="19"/>
  <c r="J37" i="19"/>
  <c r="L37" i="19"/>
  <c r="C38" i="19"/>
  <c r="D38" i="19"/>
  <c r="E38" i="19"/>
  <c r="F38" i="19"/>
  <c r="G38" i="19"/>
  <c r="J38" i="19"/>
  <c r="L38" i="19"/>
  <c r="C39" i="19"/>
  <c r="D39" i="19"/>
  <c r="E39" i="19"/>
  <c r="F39" i="19"/>
  <c r="G39" i="19"/>
  <c r="J39" i="19"/>
  <c r="L39" i="19"/>
  <c r="C40" i="19"/>
  <c r="D40" i="19"/>
  <c r="E40" i="19"/>
  <c r="F40" i="19"/>
  <c r="G40" i="19"/>
  <c r="J40" i="19"/>
  <c r="L40" i="19"/>
  <c r="C41" i="19"/>
  <c r="D41" i="19"/>
  <c r="E41" i="19"/>
  <c r="F41" i="19"/>
  <c r="G41" i="19"/>
  <c r="J41" i="19"/>
  <c r="L41" i="19"/>
  <c r="C42" i="19"/>
  <c r="D42" i="19"/>
  <c r="E42" i="19"/>
  <c r="F42" i="19"/>
  <c r="G42" i="19"/>
  <c r="J42" i="19"/>
  <c r="L42" i="19"/>
  <c r="C43" i="19"/>
  <c r="D43" i="19"/>
  <c r="E43" i="19"/>
  <c r="F43" i="19"/>
  <c r="G43" i="19"/>
  <c r="J43" i="19"/>
  <c r="L43" i="19"/>
  <c r="C44" i="19"/>
  <c r="D44" i="19"/>
  <c r="E44" i="19"/>
  <c r="F44" i="19"/>
  <c r="G44" i="19"/>
  <c r="J44" i="19"/>
  <c r="L44" i="19"/>
  <c r="L45" i="19"/>
  <c r="B88" i="19"/>
  <c r="C88" i="19"/>
  <c r="C50" i="19"/>
  <c r="D50" i="19"/>
  <c r="E50" i="19"/>
  <c r="F50" i="19"/>
  <c r="G50" i="19"/>
  <c r="J50" i="19"/>
  <c r="L50" i="19"/>
  <c r="C51" i="19"/>
  <c r="D51" i="19"/>
  <c r="E51" i="19"/>
  <c r="F51" i="19"/>
  <c r="G51" i="19"/>
  <c r="J51" i="19"/>
  <c r="L51" i="19"/>
  <c r="C52" i="19"/>
  <c r="D52" i="19"/>
  <c r="E52" i="19"/>
  <c r="F52" i="19"/>
  <c r="G52" i="19"/>
  <c r="J52" i="19"/>
  <c r="L52" i="19"/>
  <c r="C53" i="19"/>
  <c r="D53" i="19"/>
  <c r="E53" i="19"/>
  <c r="F53" i="19"/>
  <c r="G53" i="19"/>
  <c r="J53" i="19"/>
  <c r="L53" i="19"/>
  <c r="C54" i="19"/>
  <c r="D54" i="19"/>
  <c r="E54" i="19"/>
  <c r="F54" i="19"/>
  <c r="G54" i="19"/>
  <c r="J54" i="19"/>
  <c r="L54" i="19"/>
  <c r="C55" i="19"/>
  <c r="D55" i="19"/>
  <c r="E55" i="19"/>
  <c r="F55" i="19"/>
  <c r="G55" i="19"/>
  <c r="J55" i="19"/>
  <c r="L55" i="19"/>
  <c r="C56" i="19"/>
  <c r="D56" i="19"/>
  <c r="E56" i="19"/>
  <c r="F56" i="19"/>
  <c r="G56" i="19"/>
  <c r="J56" i="19"/>
  <c r="L56" i="19"/>
  <c r="C57" i="19"/>
  <c r="D57" i="19"/>
  <c r="E57" i="19"/>
  <c r="F57" i="19"/>
  <c r="G57" i="19"/>
  <c r="J57" i="19"/>
  <c r="L57" i="19"/>
  <c r="L58" i="19"/>
  <c r="B89" i="19"/>
  <c r="C89" i="19"/>
  <c r="C63" i="19"/>
  <c r="D63" i="19"/>
  <c r="E63" i="19"/>
  <c r="F63" i="19"/>
  <c r="G63" i="19"/>
  <c r="J63" i="19"/>
  <c r="L63" i="19"/>
  <c r="C64" i="19"/>
  <c r="D64" i="19"/>
  <c r="E64" i="19"/>
  <c r="F64" i="19"/>
  <c r="G64" i="19"/>
  <c r="J64" i="19"/>
  <c r="L64" i="19"/>
  <c r="C65" i="19"/>
  <c r="D65" i="19"/>
  <c r="E65" i="19"/>
  <c r="F65" i="19"/>
  <c r="G65" i="19"/>
  <c r="J65" i="19"/>
  <c r="L65" i="19"/>
  <c r="C66" i="19"/>
  <c r="D66" i="19"/>
  <c r="E66" i="19"/>
  <c r="F66" i="19"/>
  <c r="G66" i="19"/>
  <c r="J66" i="19"/>
  <c r="L66" i="19"/>
  <c r="C67" i="19"/>
  <c r="D67" i="19"/>
  <c r="E67" i="19"/>
  <c r="F67" i="19"/>
  <c r="G67" i="19"/>
  <c r="J67" i="19"/>
  <c r="L67" i="19"/>
  <c r="C68" i="19"/>
  <c r="D68" i="19"/>
  <c r="E68" i="19"/>
  <c r="F68" i="19"/>
  <c r="G68" i="19"/>
  <c r="J68" i="19"/>
  <c r="L68" i="19"/>
  <c r="C69" i="19"/>
  <c r="D69" i="19"/>
  <c r="E69" i="19"/>
  <c r="F69" i="19"/>
  <c r="G69" i="19"/>
  <c r="J69" i="19"/>
  <c r="L69" i="19"/>
  <c r="C70" i="19"/>
  <c r="D70" i="19"/>
  <c r="E70" i="19"/>
  <c r="F70" i="19"/>
  <c r="G70" i="19"/>
  <c r="J70" i="19"/>
  <c r="L70" i="19"/>
  <c r="L71" i="19"/>
  <c r="B90" i="19"/>
  <c r="C90" i="19"/>
  <c r="C76" i="19"/>
  <c r="D76" i="19"/>
  <c r="E76" i="19"/>
  <c r="F76" i="19"/>
  <c r="G76" i="19"/>
  <c r="J76" i="19"/>
  <c r="L76" i="19"/>
  <c r="C77" i="19"/>
  <c r="D77" i="19"/>
  <c r="E77" i="19"/>
  <c r="F77" i="19"/>
  <c r="G77" i="19"/>
  <c r="J77" i="19"/>
  <c r="L77" i="19"/>
  <c r="C78" i="19"/>
  <c r="D78" i="19"/>
  <c r="E78" i="19"/>
  <c r="F78" i="19"/>
  <c r="G78" i="19"/>
  <c r="J78" i="19"/>
  <c r="L78" i="19"/>
  <c r="C79" i="19"/>
  <c r="D79" i="19"/>
  <c r="E79" i="19"/>
  <c r="F79" i="19"/>
  <c r="G79" i="19"/>
  <c r="J79" i="19"/>
  <c r="L79" i="19"/>
  <c r="C80" i="19"/>
  <c r="D80" i="19"/>
  <c r="E80" i="19"/>
  <c r="F80" i="19"/>
  <c r="G80" i="19"/>
  <c r="J80" i="19"/>
  <c r="L80" i="19"/>
  <c r="C81" i="19"/>
  <c r="D81" i="19"/>
  <c r="E81" i="19"/>
  <c r="F81" i="19"/>
  <c r="G81" i="19"/>
  <c r="J81" i="19"/>
  <c r="L81" i="19"/>
  <c r="C82" i="19"/>
  <c r="D82" i="19"/>
  <c r="E82" i="19"/>
  <c r="F82" i="19"/>
  <c r="G82" i="19"/>
  <c r="J82" i="19"/>
  <c r="L82" i="19"/>
  <c r="C83" i="19"/>
  <c r="D83" i="19"/>
  <c r="E83" i="19"/>
  <c r="F83" i="19"/>
  <c r="G83" i="19"/>
  <c r="J83" i="19"/>
  <c r="L83" i="19"/>
  <c r="L84" i="19"/>
  <c r="B91" i="19"/>
  <c r="C91" i="19"/>
  <c r="D99" i="19"/>
  <c r="H76" i="19"/>
  <c r="I76" i="19"/>
  <c r="H77" i="19"/>
  <c r="I77" i="19"/>
  <c r="H78" i="19"/>
  <c r="I78" i="19"/>
  <c r="H79" i="19"/>
  <c r="I79" i="19"/>
  <c r="H80" i="19"/>
  <c r="I80" i="19"/>
  <c r="H81" i="19"/>
  <c r="I81" i="19"/>
  <c r="H82" i="19"/>
  <c r="I82" i="19"/>
  <c r="H83" i="19"/>
  <c r="I83" i="19"/>
  <c r="I84" i="19"/>
  <c r="M83" i="19"/>
  <c r="K83" i="19"/>
  <c r="M82" i="19"/>
  <c r="K82" i="19"/>
  <c r="M81" i="19"/>
  <c r="K81" i="19"/>
  <c r="M80" i="19"/>
  <c r="K80" i="19"/>
  <c r="M79" i="19"/>
  <c r="K79" i="19"/>
  <c r="M78" i="19"/>
  <c r="K78" i="19"/>
  <c r="M77" i="19"/>
  <c r="K77" i="19"/>
  <c r="M76" i="19"/>
  <c r="K76" i="19"/>
  <c r="H63" i="19"/>
  <c r="I63" i="19"/>
  <c r="H64" i="19"/>
  <c r="I64" i="19"/>
  <c r="H65" i="19"/>
  <c r="I65" i="19"/>
  <c r="H66" i="19"/>
  <c r="I66" i="19"/>
  <c r="H67" i="19"/>
  <c r="I67" i="19"/>
  <c r="H68" i="19"/>
  <c r="I68" i="19"/>
  <c r="H69" i="19"/>
  <c r="I69" i="19"/>
  <c r="H70" i="19"/>
  <c r="I70" i="19"/>
  <c r="I71" i="19"/>
  <c r="M70" i="19"/>
  <c r="K70" i="19"/>
  <c r="M69" i="19"/>
  <c r="K69" i="19"/>
  <c r="M68" i="19"/>
  <c r="K68" i="19"/>
  <c r="M67" i="19"/>
  <c r="K67" i="19"/>
  <c r="M66" i="19"/>
  <c r="K66" i="19"/>
  <c r="M65" i="19"/>
  <c r="K65" i="19"/>
  <c r="M64" i="19"/>
  <c r="K64" i="19"/>
  <c r="M63" i="19"/>
  <c r="K63" i="19"/>
  <c r="H50" i="19"/>
  <c r="I50" i="19"/>
  <c r="H51" i="19"/>
  <c r="I51" i="19"/>
  <c r="H52" i="19"/>
  <c r="I52" i="19"/>
  <c r="H53" i="19"/>
  <c r="I53" i="19"/>
  <c r="H54" i="19"/>
  <c r="I54" i="19"/>
  <c r="H55" i="19"/>
  <c r="I55" i="19"/>
  <c r="H56" i="19"/>
  <c r="I56" i="19"/>
  <c r="H57" i="19"/>
  <c r="I57" i="19"/>
  <c r="I58" i="19"/>
  <c r="M57" i="19"/>
  <c r="K57" i="19"/>
  <c r="M56" i="19"/>
  <c r="K56" i="19"/>
  <c r="M55" i="19"/>
  <c r="K55" i="19"/>
  <c r="M54" i="19"/>
  <c r="K54" i="19"/>
  <c r="M53" i="19"/>
  <c r="K53" i="19"/>
  <c r="M52" i="19"/>
  <c r="K52" i="19"/>
  <c r="M51" i="19"/>
  <c r="K51" i="19"/>
  <c r="M50" i="19"/>
  <c r="K50" i="19"/>
  <c r="H37" i="19"/>
  <c r="I37" i="19"/>
  <c r="H38" i="19"/>
  <c r="I38" i="19"/>
  <c r="H39" i="19"/>
  <c r="I39" i="19"/>
  <c r="H40" i="19"/>
  <c r="I40" i="19"/>
  <c r="H41" i="19"/>
  <c r="I41" i="19"/>
  <c r="H42" i="19"/>
  <c r="I42" i="19"/>
  <c r="H43" i="19"/>
  <c r="I43" i="19"/>
  <c r="H44" i="19"/>
  <c r="I44" i="19"/>
  <c r="I45" i="19"/>
  <c r="M44" i="19"/>
  <c r="K44" i="19"/>
  <c r="M43" i="19"/>
  <c r="K43" i="19"/>
  <c r="M42" i="19"/>
  <c r="K42" i="19"/>
  <c r="M41" i="19"/>
  <c r="K41" i="19"/>
  <c r="M40" i="19"/>
  <c r="K40" i="19"/>
  <c r="M39" i="19"/>
  <c r="K39" i="19"/>
  <c r="M38" i="19"/>
  <c r="K38" i="19"/>
  <c r="M37" i="19"/>
  <c r="K37" i="19"/>
  <c r="B31" i="19"/>
  <c r="E30" i="19"/>
  <c r="B28" i="19"/>
  <c r="E27" i="19"/>
  <c r="B27" i="19"/>
  <c r="B25" i="19"/>
  <c r="B7" i="19"/>
  <c r="C11" i="19"/>
  <c r="D11" i="19"/>
  <c r="E11" i="19"/>
  <c r="F11" i="19"/>
  <c r="G11" i="19"/>
  <c r="H11" i="19"/>
  <c r="C12" i="19"/>
  <c r="D12" i="19"/>
  <c r="E12" i="19"/>
  <c r="F12" i="19"/>
  <c r="G12" i="19"/>
  <c r="H12" i="19"/>
  <c r="C13" i="19"/>
  <c r="D13" i="19"/>
  <c r="E13" i="19"/>
  <c r="F13" i="19"/>
  <c r="G13" i="19"/>
  <c r="H13" i="19"/>
  <c r="C14" i="19"/>
  <c r="D14" i="19"/>
  <c r="E14" i="19"/>
  <c r="F14" i="19"/>
  <c r="G14" i="19"/>
  <c r="H14" i="19"/>
  <c r="C15" i="19"/>
  <c r="D15" i="19"/>
  <c r="E15" i="19"/>
  <c r="F15" i="19"/>
  <c r="G15" i="19"/>
  <c r="H15" i="19"/>
  <c r="C16" i="19"/>
  <c r="D16" i="19"/>
  <c r="E16" i="19"/>
  <c r="F16" i="19"/>
  <c r="G16" i="19"/>
  <c r="H16" i="19"/>
  <c r="C17" i="19"/>
  <c r="D17" i="19"/>
  <c r="E17" i="19"/>
  <c r="F17" i="19"/>
  <c r="G17" i="19"/>
  <c r="H17" i="19"/>
  <c r="C18" i="19"/>
  <c r="D18" i="19"/>
  <c r="E18" i="19"/>
  <c r="F18" i="19"/>
  <c r="G18" i="19"/>
  <c r="H18" i="19"/>
  <c r="B21" i="19"/>
  <c r="I11" i="19"/>
  <c r="J11" i="19"/>
  <c r="I12" i="19"/>
  <c r="J12" i="19"/>
  <c r="I13" i="19"/>
  <c r="J13" i="19"/>
  <c r="I14" i="19"/>
  <c r="J14" i="19"/>
  <c r="I15" i="19"/>
  <c r="J15" i="19"/>
  <c r="I16" i="19"/>
  <c r="J16" i="19"/>
  <c r="I17" i="19"/>
  <c r="J17" i="19"/>
  <c r="I18" i="19"/>
  <c r="J18" i="19"/>
  <c r="B20" i="19"/>
  <c r="K18" i="19"/>
  <c r="K17" i="19"/>
  <c r="K16" i="19"/>
  <c r="K15" i="19"/>
  <c r="K14" i="19"/>
  <c r="K13" i="19"/>
  <c r="K12" i="19"/>
  <c r="K11" i="19"/>
  <c r="C23" i="2"/>
  <c r="C24" i="2"/>
  <c r="C25" i="2"/>
  <c r="C22" i="2"/>
  <c r="C15" i="2"/>
  <c r="C16" i="2"/>
  <c r="C17" i="2"/>
  <c r="C14" i="2"/>
  <c r="B109" i="6"/>
  <c r="B111" i="6"/>
  <c r="E104" i="6"/>
  <c r="C116" i="6"/>
  <c r="D116" i="6"/>
  <c r="B29" i="6"/>
  <c r="E116" i="6"/>
  <c r="G116" i="6"/>
  <c r="J116" i="6"/>
  <c r="L116" i="6"/>
  <c r="C117" i="6"/>
  <c r="D117" i="6"/>
  <c r="E117" i="6"/>
  <c r="G117" i="6"/>
  <c r="J117" i="6"/>
  <c r="L117" i="6"/>
  <c r="C118" i="6"/>
  <c r="D118" i="6"/>
  <c r="E118" i="6"/>
  <c r="G118" i="6"/>
  <c r="J118" i="6"/>
  <c r="L118" i="6"/>
  <c r="C119" i="6"/>
  <c r="D119" i="6"/>
  <c r="E119" i="6"/>
  <c r="G119" i="6"/>
  <c r="J119" i="6"/>
  <c r="L119" i="6"/>
  <c r="C120" i="6"/>
  <c r="D120" i="6"/>
  <c r="E120" i="6"/>
  <c r="G120" i="6"/>
  <c r="J120" i="6"/>
  <c r="L120" i="6"/>
  <c r="C121" i="6"/>
  <c r="D121" i="6"/>
  <c r="E121" i="6"/>
  <c r="G121" i="6"/>
  <c r="J121" i="6"/>
  <c r="L121" i="6"/>
  <c r="C122" i="6"/>
  <c r="D122" i="6"/>
  <c r="E122" i="6"/>
  <c r="G122" i="6"/>
  <c r="J122" i="6"/>
  <c r="L122" i="6"/>
  <c r="C123" i="6"/>
  <c r="D123" i="6"/>
  <c r="E123" i="6"/>
  <c r="G123" i="6"/>
  <c r="J123" i="6"/>
  <c r="L123" i="6"/>
  <c r="C124" i="6"/>
  <c r="D124" i="6"/>
  <c r="E124" i="6"/>
  <c r="G124" i="6"/>
  <c r="J124" i="6"/>
  <c r="L124" i="6"/>
  <c r="C125" i="6"/>
  <c r="D125" i="6"/>
  <c r="E125" i="6"/>
  <c r="G125" i="6"/>
  <c r="J125" i="6"/>
  <c r="L125" i="6"/>
  <c r="L126" i="6"/>
  <c r="B176" i="6"/>
  <c r="E176" i="6"/>
  <c r="C177" i="6"/>
  <c r="C176" i="6"/>
  <c r="F176" i="6"/>
  <c r="D177" i="6"/>
  <c r="E177" i="6"/>
  <c r="F177" i="6"/>
  <c r="F178" i="6"/>
  <c r="B190" i="6"/>
  <c r="D190" i="6"/>
  <c r="L190" i="6"/>
  <c r="D197" i="6"/>
  <c r="C132" i="6"/>
  <c r="D132" i="6"/>
  <c r="E132" i="6"/>
  <c r="G132" i="6"/>
  <c r="J132" i="6"/>
  <c r="L132" i="6"/>
  <c r="C133" i="6"/>
  <c r="D133" i="6"/>
  <c r="E133" i="6"/>
  <c r="G133" i="6"/>
  <c r="J133" i="6"/>
  <c r="L133" i="6"/>
  <c r="C134" i="6"/>
  <c r="D134" i="6"/>
  <c r="E134" i="6"/>
  <c r="G134" i="6"/>
  <c r="J134" i="6"/>
  <c r="L134" i="6"/>
  <c r="C135" i="6"/>
  <c r="D135" i="6"/>
  <c r="E135" i="6"/>
  <c r="G135" i="6"/>
  <c r="J135" i="6"/>
  <c r="L135" i="6"/>
  <c r="C136" i="6"/>
  <c r="D136" i="6"/>
  <c r="E136" i="6"/>
  <c r="G136" i="6"/>
  <c r="J136" i="6"/>
  <c r="L136" i="6"/>
  <c r="C137" i="6"/>
  <c r="D137" i="6"/>
  <c r="E137" i="6"/>
  <c r="G137" i="6"/>
  <c r="J137" i="6"/>
  <c r="L137" i="6"/>
  <c r="C138" i="6"/>
  <c r="D138" i="6"/>
  <c r="E138" i="6"/>
  <c r="G138" i="6"/>
  <c r="J138" i="6"/>
  <c r="L138" i="6"/>
  <c r="C139" i="6"/>
  <c r="D139" i="6"/>
  <c r="E139" i="6"/>
  <c r="G139" i="6"/>
  <c r="J139" i="6"/>
  <c r="L139" i="6"/>
  <c r="C140" i="6"/>
  <c r="D140" i="6"/>
  <c r="E140" i="6"/>
  <c r="G140" i="6"/>
  <c r="J140" i="6"/>
  <c r="L140" i="6"/>
  <c r="C141" i="6"/>
  <c r="D141" i="6"/>
  <c r="E141" i="6"/>
  <c r="G141" i="6"/>
  <c r="J141" i="6"/>
  <c r="L141" i="6"/>
  <c r="L142" i="6"/>
  <c r="B180" i="6"/>
  <c r="E180" i="6"/>
  <c r="C180" i="6"/>
  <c r="F180" i="6"/>
  <c r="D181" i="6"/>
  <c r="B181" i="6"/>
  <c r="E181" i="6"/>
  <c r="C181" i="6"/>
  <c r="F181" i="6"/>
  <c r="F182" i="6"/>
  <c r="B191" i="6"/>
  <c r="D191" i="6"/>
  <c r="L191" i="6"/>
  <c r="D198" i="6"/>
  <c r="C147" i="6"/>
  <c r="D147" i="6"/>
  <c r="E147" i="6"/>
  <c r="G147" i="6"/>
  <c r="J147" i="6"/>
  <c r="L147" i="6"/>
  <c r="C148" i="6"/>
  <c r="D148" i="6"/>
  <c r="E148" i="6"/>
  <c r="G148" i="6"/>
  <c r="J148" i="6"/>
  <c r="L148" i="6"/>
  <c r="C149" i="6"/>
  <c r="D149" i="6"/>
  <c r="E149" i="6"/>
  <c r="G149" i="6"/>
  <c r="J149" i="6"/>
  <c r="L149" i="6"/>
  <c r="C150" i="6"/>
  <c r="D150" i="6"/>
  <c r="E150" i="6"/>
  <c r="G150" i="6"/>
  <c r="J150" i="6"/>
  <c r="L150" i="6"/>
  <c r="C151" i="6"/>
  <c r="D151" i="6"/>
  <c r="E151" i="6"/>
  <c r="G151" i="6"/>
  <c r="J151" i="6"/>
  <c r="L151" i="6"/>
  <c r="C152" i="6"/>
  <c r="D152" i="6"/>
  <c r="E152" i="6"/>
  <c r="G152" i="6"/>
  <c r="J152" i="6"/>
  <c r="L152" i="6"/>
  <c r="C153" i="6"/>
  <c r="D153" i="6"/>
  <c r="E153" i="6"/>
  <c r="G153" i="6"/>
  <c r="J153" i="6"/>
  <c r="L153" i="6"/>
  <c r="C154" i="6"/>
  <c r="D154" i="6"/>
  <c r="E154" i="6"/>
  <c r="G154" i="6"/>
  <c r="J154" i="6"/>
  <c r="L154" i="6"/>
  <c r="C155" i="6"/>
  <c r="D155" i="6"/>
  <c r="E155" i="6"/>
  <c r="G155" i="6"/>
  <c r="J155" i="6"/>
  <c r="L155" i="6"/>
  <c r="C156" i="6"/>
  <c r="D156" i="6"/>
  <c r="E156" i="6"/>
  <c r="G156" i="6"/>
  <c r="J156" i="6"/>
  <c r="L156" i="6"/>
  <c r="L157" i="6"/>
  <c r="B184" i="6"/>
  <c r="C185" i="6"/>
  <c r="C184" i="6"/>
  <c r="F184" i="6"/>
  <c r="D185" i="6"/>
  <c r="B185" i="6"/>
  <c r="E185" i="6"/>
  <c r="F185" i="6"/>
  <c r="F186" i="6"/>
  <c r="B192" i="6"/>
  <c r="D192" i="6"/>
  <c r="L192" i="6"/>
  <c r="D199" i="6"/>
  <c r="C162" i="6"/>
  <c r="D162" i="6"/>
  <c r="E162" i="6"/>
  <c r="G162" i="6"/>
  <c r="J162" i="6"/>
  <c r="L162" i="6"/>
  <c r="C163" i="6"/>
  <c r="D163" i="6"/>
  <c r="E163" i="6"/>
  <c r="G163" i="6"/>
  <c r="J163" i="6"/>
  <c r="L163" i="6"/>
  <c r="C164" i="6"/>
  <c r="D164" i="6"/>
  <c r="E164" i="6"/>
  <c r="G164" i="6"/>
  <c r="J164" i="6"/>
  <c r="L164" i="6"/>
  <c r="C165" i="6"/>
  <c r="D165" i="6"/>
  <c r="E165" i="6"/>
  <c r="G165" i="6"/>
  <c r="J165" i="6"/>
  <c r="L165" i="6"/>
  <c r="C166" i="6"/>
  <c r="D166" i="6"/>
  <c r="E166" i="6"/>
  <c r="G166" i="6"/>
  <c r="J166" i="6"/>
  <c r="L166" i="6"/>
  <c r="C167" i="6"/>
  <c r="D167" i="6"/>
  <c r="E167" i="6"/>
  <c r="G167" i="6"/>
  <c r="J167" i="6"/>
  <c r="L167" i="6"/>
  <c r="C168" i="6"/>
  <c r="D168" i="6"/>
  <c r="E168" i="6"/>
  <c r="G168" i="6"/>
  <c r="J168" i="6"/>
  <c r="L168" i="6"/>
  <c r="C169" i="6"/>
  <c r="D169" i="6"/>
  <c r="E169" i="6"/>
  <c r="G169" i="6"/>
  <c r="J169" i="6"/>
  <c r="L169" i="6"/>
  <c r="C170" i="6"/>
  <c r="D170" i="6"/>
  <c r="E170" i="6"/>
  <c r="G170" i="6"/>
  <c r="J170" i="6"/>
  <c r="L170" i="6"/>
  <c r="C171" i="6"/>
  <c r="D171" i="6"/>
  <c r="E171" i="6"/>
  <c r="G171" i="6"/>
  <c r="J171" i="6"/>
  <c r="L171" i="6"/>
  <c r="L172" i="6"/>
  <c r="B193" i="6"/>
  <c r="D193" i="6"/>
  <c r="L193" i="6"/>
  <c r="D200" i="6"/>
  <c r="D201" i="6"/>
  <c r="D59" i="10"/>
  <c r="C9" i="2"/>
  <c r="C10" i="10"/>
  <c r="D67" i="10"/>
  <c r="C190" i="6"/>
  <c r="K190" i="6"/>
  <c r="C197" i="6"/>
  <c r="C191" i="6"/>
  <c r="K191" i="6"/>
  <c r="C198" i="6"/>
  <c r="C192" i="6"/>
  <c r="K192" i="6"/>
  <c r="C199" i="6"/>
  <c r="C193" i="6"/>
  <c r="K193" i="6"/>
  <c r="C200" i="6"/>
  <c r="C201" i="6"/>
  <c r="C59" i="10"/>
  <c r="C67" i="10"/>
  <c r="M8" i="4"/>
  <c r="M9" i="4"/>
  <c r="M10" i="4"/>
  <c r="M11" i="4"/>
  <c r="M12" i="4"/>
  <c r="M13" i="4"/>
  <c r="M14" i="4"/>
  <c r="M15" i="4"/>
  <c r="M16" i="4"/>
  <c r="M7" i="4"/>
  <c r="H8" i="4"/>
  <c r="H9" i="4"/>
  <c r="H10" i="4"/>
  <c r="H11" i="4"/>
  <c r="H12" i="4"/>
  <c r="H13" i="4"/>
  <c r="H14" i="4"/>
  <c r="H7" i="4"/>
  <c r="C8" i="4"/>
  <c r="C9" i="4"/>
  <c r="C10" i="4"/>
  <c r="C11" i="4"/>
  <c r="C12" i="4"/>
  <c r="C13" i="4"/>
  <c r="C14" i="4"/>
  <c r="C7" i="4"/>
  <c r="C8" i="2"/>
  <c r="C7" i="2"/>
  <c r="J190" i="6"/>
  <c r="B197" i="6"/>
  <c r="E190" i="6"/>
  <c r="M190" i="6"/>
  <c r="E197" i="6"/>
  <c r="J191" i="6"/>
  <c r="B198" i="6"/>
  <c r="E191" i="6"/>
  <c r="M191" i="6"/>
  <c r="E198" i="6"/>
  <c r="J192" i="6"/>
  <c r="B199" i="6"/>
  <c r="E192" i="6"/>
  <c r="M192" i="6"/>
  <c r="E199" i="6"/>
  <c r="J193" i="6"/>
  <c r="B200" i="6"/>
  <c r="E193" i="6"/>
  <c r="M193" i="6"/>
  <c r="E200" i="6"/>
  <c r="F201" i="6"/>
  <c r="B10" i="10"/>
  <c r="D10" i="10"/>
  <c r="B30" i="6"/>
  <c r="B32" i="6"/>
  <c r="E25" i="6"/>
  <c r="C37" i="6"/>
  <c r="D37" i="6"/>
  <c r="E37" i="6"/>
  <c r="G37" i="6"/>
  <c r="J37" i="6"/>
  <c r="L37" i="6"/>
  <c r="C38" i="6"/>
  <c r="D38" i="6"/>
  <c r="E38" i="6"/>
  <c r="G38" i="6"/>
  <c r="J38" i="6"/>
  <c r="L38" i="6"/>
  <c r="C39" i="6"/>
  <c r="D39" i="6"/>
  <c r="E39" i="6"/>
  <c r="G39" i="6"/>
  <c r="J39" i="6"/>
  <c r="L39" i="6"/>
  <c r="C40" i="6"/>
  <c r="D40" i="6"/>
  <c r="E40" i="6"/>
  <c r="G40" i="6"/>
  <c r="J40" i="6"/>
  <c r="L40" i="6"/>
  <c r="C41" i="6"/>
  <c r="D41" i="6"/>
  <c r="E41" i="6"/>
  <c r="G41" i="6"/>
  <c r="J41" i="6"/>
  <c r="L41" i="6"/>
  <c r="C42" i="6"/>
  <c r="D42" i="6"/>
  <c r="E42" i="6"/>
  <c r="G42" i="6"/>
  <c r="J42" i="6"/>
  <c r="L42" i="6"/>
  <c r="C43" i="6"/>
  <c r="D43" i="6"/>
  <c r="E43" i="6"/>
  <c r="G43" i="6"/>
  <c r="J43" i="6"/>
  <c r="L43" i="6"/>
  <c r="C44" i="6"/>
  <c r="D44" i="6"/>
  <c r="E44" i="6"/>
  <c r="G44" i="6"/>
  <c r="J44" i="6"/>
  <c r="L44" i="6"/>
  <c r="L45" i="6"/>
  <c r="B88" i="6"/>
  <c r="F88" i="6"/>
  <c r="B96" i="6"/>
  <c r="C88" i="6"/>
  <c r="G88" i="6"/>
  <c r="C96" i="6"/>
  <c r="C50" i="6"/>
  <c r="D50" i="6"/>
  <c r="E50" i="6"/>
  <c r="G50" i="6"/>
  <c r="J50" i="6"/>
  <c r="L50" i="6"/>
  <c r="C51" i="6"/>
  <c r="D51" i="6"/>
  <c r="E51" i="6"/>
  <c r="G51" i="6"/>
  <c r="J51" i="6"/>
  <c r="L51" i="6"/>
  <c r="C52" i="6"/>
  <c r="D52" i="6"/>
  <c r="E52" i="6"/>
  <c r="G52" i="6"/>
  <c r="J52" i="6"/>
  <c r="L52" i="6"/>
  <c r="C53" i="6"/>
  <c r="D53" i="6"/>
  <c r="E53" i="6"/>
  <c r="G53" i="6"/>
  <c r="J53" i="6"/>
  <c r="L53" i="6"/>
  <c r="C54" i="6"/>
  <c r="D54" i="6"/>
  <c r="E54" i="6"/>
  <c r="G54" i="6"/>
  <c r="J54" i="6"/>
  <c r="L54" i="6"/>
  <c r="C55" i="6"/>
  <c r="D55" i="6"/>
  <c r="E55" i="6"/>
  <c r="G55" i="6"/>
  <c r="J55" i="6"/>
  <c r="L55" i="6"/>
  <c r="C56" i="6"/>
  <c r="D56" i="6"/>
  <c r="E56" i="6"/>
  <c r="G56" i="6"/>
  <c r="J56" i="6"/>
  <c r="L56" i="6"/>
  <c r="C57" i="6"/>
  <c r="D57" i="6"/>
  <c r="E57" i="6"/>
  <c r="G57" i="6"/>
  <c r="J57" i="6"/>
  <c r="L57" i="6"/>
  <c r="L58" i="6"/>
  <c r="B89" i="6"/>
  <c r="F89" i="6"/>
  <c r="B97" i="6"/>
  <c r="C89" i="6"/>
  <c r="G89" i="6"/>
  <c r="C97" i="6"/>
  <c r="C63" i="6"/>
  <c r="D63" i="6"/>
  <c r="E63" i="6"/>
  <c r="G63" i="6"/>
  <c r="J63" i="6"/>
  <c r="L63" i="6"/>
  <c r="C64" i="6"/>
  <c r="D64" i="6"/>
  <c r="E64" i="6"/>
  <c r="G64" i="6"/>
  <c r="J64" i="6"/>
  <c r="L64" i="6"/>
  <c r="C65" i="6"/>
  <c r="D65" i="6"/>
  <c r="E65" i="6"/>
  <c r="G65" i="6"/>
  <c r="J65" i="6"/>
  <c r="L65" i="6"/>
  <c r="C66" i="6"/>
  <c r="D66" i="6"/>
  <c r="E66" i="6"/>
  <c r="G66" i="6"/>
  <c r="J66" i="6"/>
  <c r="L66" i="6"/>
  <c r="C67" i="6"/>
  <c r="D67" i="6"/>
  <c r="E67" i="6"/>
  <c r="G67" i="6"/>
  <c r="J67" i="6"/>
  <c r="L67" i="6"/>
  <c r="C68" i="6"/>
  <c r="D68" i="6"/>
  <c r="E68" i="6"/>
  <c r="G68" i="6"/>
  <c r="J68" i="6"/>
  <c r="L68" i="6"/>
  <c r="C69" i="6"/>
  <c r="D69" i="6"/>
  <c r="E69" i="6"/>
  <c r="G69" i="6"/>
  <c r="J69" i="6"/>
  <c r="L69" i="6"/>
  <c r="C70" i="6"/>
  <c r="D70" i="6"/>
  <c r="E70" i="6"/>
  <c r="G70" i="6"/>
  <c r="J70" i="6"/>
  <c r="L70" i="6"/>
  <c r="L71" i="6"/>
  <c r="B90" i="6"/>
  <c r="F90" i="6"/>
  <c r="B98" i="6"/>
  <c r="C90" i="6"/>
  <c r="G90" i="6"/>
  <c r="C98" i="6"/>
  <c r="C76" i="6"/>
  <c r="D76" i="6"/>
  <c r="E76" i="6"/>
  <c r="G76" i="6"/>
  <c r="J76" i="6"/>
  <c r="L76" i="6"/>
  <c r="C77" i="6"/>
  <c r="D77" i="6"/>
  <c r="E77" i="6"/>
  <c r="G77" i="6"/>
  <c r="J77" i="6"/>
  <c r="L77" i="6"/>
  <c r="C78" i="6"/>
  <c r="D78" i="6"/>
  <c r="E78" i="6"/>
  <c r="G78" i="6"/>
  <c r="J78" i="6"/>
  <c r="L78" i="6"/>
  <c r="C79" i="6"/>
  <c r="D79" i="6"/>
  <c r="E79" i="6"/>
  <c r="G79" i="6"/>
  <c r="J79" i="6"/>
  <c r="L79" i="6"/>
  <c r="C80" i="6"/>
  <c r="D80" i="6"/>
  <c r="E80" i="6"/>
  <c r="G80" i="6"/>
  <c r="J80" i="6"/>
  <c r="L80" i="6"/>
  <c r="C81" i="6"/>
  <c r="D81" i="6"/>
  <c r="E81" i="6"/>
  <c r="G81" i="6"/>
  <c r="J81" i="6"/>
  <c r="L81" i="6"/>
  <c r="C82" i="6"/>
  <c r="D82" i="6"/>
  <c r="E82" i="6"/>
  <c r="G82" i="6"/>
  <c r="J82" i="6"/>
  <c r="L82" i="6"/>
  <c r="C83" i="6"/>
  <c r="D83" i="6"/>
  <c r="E83" i="6"/>
  <c r="G83" i="6"/>
  <c r="J83" i="6"/>
  <c r="L83" i="6"/>
  <c r="L84" i="6"/>
  <c r="B91" i="6"/>
  <c r="F91" i="6"/>
  <c r="B99" i="6"/>
  <c r="C91" i="6"/>
  <c r="G91" i="6"/>
  <c r="C99" i="6"/>
  <c r="D100" i="6"/>
  <c r="B9" i="10"/>
  <c r="C9" i="10"/>
  <c r="D9" i="10"/>
  <c r="B8" i="6"/>
  <c r="E11" i="6"/>
  <c r="G11" i="6"/>
  <c r="I11" i="6"/>
  <c r="J11" i="6"/>
  <c r="E12" i="6"/>
  <c r="G12" i="6"/>
  <c r="I12" i="6"/>
  <c r="J12" i="6"/>
  <c r="E13" i="6"/>
  <c r="G13" i="6"/>
  <c r="I13" i="6"/>
  <c r="J13" i="6"/>
  <c r="E14" i="6"/>
  <c r="G14" i="6"/>
  <c r="I14" i="6"/>
  <c r="J14" i="6"/>
  <c r="E15" i="6"/>
  <c r="G15" i="6"/>
  <c r="I15" i="6"/>
  <c r="J15" i="6"/>
  <c r="E16" i="6"/>
  <c r="G16" i="6"/>
  <c r="I16" i="6"/>
  <c r="J16" i="6"/>
  <c r="E17" i="6"/>
  <c r="G17" i="6"/>
  <c r="I17" i="6"/>
  <c r="J17" i="6"/>
  <c r="E18" i="6"/>
  <c r="G18" i="6"/>
  <c r="I18" i="6"/>
  <c r="J18" i="6"/>
  <c r="B20" i="6"/>
  <c r="B8" i="10"/>
  <c r="C8" i="10"/>
  <c r="D8" i="10"/>
  <c r="D11" i="10"/>
  <c r="J1" i="11"/>
  <c r="B33" i="14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I126" i="6"/>
  <c r="B9" i="14"/>
  <c r="B15" i="14"/>
  <c r="B21" i="14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I142" i="6"/>
  <c r="C9" i="14"/>
  <c r="C15" i="14"/>
  <c r="C21" i="14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157" i="6"/>
  <c r="D9" i="14"/>
  <c r="D15" i="14"/>
  <c r="D21" i="14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I172" i="6"/>
  <c r="E9" i="14"/>
  <c r="E15" i="14"/>
  <c r="E21" i="14"/>
  <c r="F21" i="14"/>
  <c r="B27" i="14"/>
  <c r="C27" i="14"/>
  <c r="D27" i="14"/>
  <c r="E27" i="14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I45" i="6"/>
  <c r="B8" i="14"/>
  <c r="B14" i="14"/>
  <c r="B20" i="14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I58" i="6"/>
  <c r="C8" i="14"/>
  <c r="C14" i="14"/>
  <c r="C20" i="14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I71" i="6"/>
  <c r="D8" i="14"/>
  <c r="D14" i="14"/>
  <c r="D20" i="14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I84" i="6"/>
  <c r="E8" i="14"/>
  <c r="E14" i="14"/>
  <c r="E20" i="14"/>
  <c r="F20" i="14"/>
  <c r="B26" i="14"/>
  <c r="C26" i="14"/>
  <c r="D26" i="14"/>
  <c r="E26" i="14"/>
  <c r="H11" i="6"/>
  <c r="H12" i="6"/>
  <c r="H13" i="6"/>
  <c r="H14" i="6"/>
  <c r="H15" i="6"/>
  <c r="H16" i="6"/>
  <c r="H17" i="6"/>
  <c r="H18" i="6"/>
  <c r="B21" i="6"/>
  <c r="B7" i="14"/>
  <c r="B13" i="14"/>
  <c r="B19" i="14"/>
  <c r="F19" i="14"/>
  <c r="B25" i="14"/>
  <c r="C25" i="14"/>
  <c r="D25" i="14"/>
  <c r="E25" i="14"/>
  <c r="F27" i="14"/>
  <c r="C33" i="14"/>
  <c r="D33" i="14"/>
  <c r="F25" i="14"/>
  <c r="C31" i="14"/>
  <c r="B31" i="14"/>
  <c r="D31" i="14"/>
  <c r="B32" i="14"/>
  <c r="F26" i="14"/>
  <c r="C32" i="14"/>
  <c r="D32" i="14"/>
  <c r="D34" i="14"/>
  <c r="J1" i="15"/>
  <c r="C58" i="18"/>
  <c r="C57" i="18"/>
  <c r="D58" i="18"/>
  <c r="C59" i="18"/>
  <c r="D59" i="18"/>
  <c r="C12" i="18"/>
  <c r="C11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C51" i="18"/>
  <c r="D51" i="18"/>
  <c r="C52" i="18"/>
  <c r="D52" i="18"/>
  <c r="C53" i="18"/>
  <c r="D53" i="18"/>
  <c r="C54" i="18"/>
  <c r="D54" i="18"/>
  <c r="C55" i="18"/>
  <c r="D55" i="18"/>
  <c r="C56" i="18"/>
  <c r="D56" i="18"/>
  <c r="D57" i="18"/>
  <c r="C10" i="18"/>
  <c r="D11" i="18"/>
  <c r="B7" i="18"/>
  <c r="B9" i="18"/>
  <c r="B215" i="6"/>
  <c r="E215" i="6"/>
  <c r="D215" i="6"/>
  <c r="C215" i="6"/>
  <c r="B105" i="6"/>
  <c r="E26" i="6"/>
  <c r="E29" i="6"/>
  <c r="E32" i="6"/>
  <c r="F147" i="6"/>
  <c r="F148" i="6"/>
  <c r="F149" i="6"/>
  <c r="F150" i="6"/>
  <c r="F151" i="6"/>
  <c r="F152" i="6"/>
  <c r="F153" i="6"/>
  <c r="F154" i="6"/>
  <c r="F155" i="6"/>
  <c r="F156" i="6"/>
  <c r="E184" i="6"/>
  <c r="F171" i="6"/>
  <c r="M171" i="6"/>
  <c r="F170" i="6"/>
  <c r="M170" i="6"/>
  <c r="F169" i="6"/>
  <c r="M169" i="6"/>
  <c r="F168" i="6"/>
  <c r="M168" i="6"/>
  <c r="F167" i="6"/>
  <c r="M167" i="6"/>
  <c r="F166" i="6"/>
  <c r="M166" i="6"/>
  <c r="F165" i="6"/>
  <c r="M165" i="6"/>
  <c r="F164" i="6"/>
  <c r="M164" i="6"/>
  <c r="F163" i="6"/>
  <c r="M163" i="6"/>
  <c r="F162" i="6"/>
  <c r="M162" i="6"/>
  <c r="M156" i="6"/>
  <c r="M155" i="6"/>
  <c r="M154" i="6"/>
  <c r="M153" i="6"/>
  <c r="M152" i="6"/>
  <c r="M151" i="6"/>
  <c r="M150" i="6"/>
  <c r="M149" i="6"/>
  <c r="M148" i="6"/>
  <c r="M147" i="6"/>
  <c r="F141" i="6"/>
  <c r="M141" i="6"/>
  <c r="F140" i="6"/>
  <c r="M140" i="6"/>
  <c r="F139" i="6"/>
  <c r="M139" i="6"/>
  <c r="F138" i="6"/>
  <c r="M138" i="6"/>
  <c r="F137" i="6"/>
  <c r="M137" i="6"/>
  <c r="F136" i="6"/>
  <c r="M136" i="6"/>
  <c r="F135" i="6"/>
  <c r="M135" i="6"/>
  <c r="F134" i="6"/>
  <c r="M134" i="6"/>
  <c r="F133" i="6"/>
  <c r="M133" i="6"/>
  <c r="F132" i="6"/>
  <c r="M132" i="6"/>
  <c r="F117" i="6"/>
  <c r="M117" i="6"/>
  <c r="F118" i="6"/>
  <c r="M118" i="6"/>
  <c r="F119" i="6"/>
  <c r="M119" i="6"/>
  <c r="F120" i="6"/>
  <c r="M120" i="6"/>
  <c r="F121" i="6"/>
  <c r="M121" i="6"/>
  <c r="F122" i="6"/>
  <c r="M122" i="6"/>
  <c r="F123" i="6"/>
  <c r="M123" i="6"/>
  <c r="F124" i="6"/>
  <c r="M124" i="6"/>
  <c r="F125" i="6"/>
  <c r="M125" i="6"/>
  <c r="F116" i="6"/>
  <c r="M116" i="6"/>
  <c r="B26" i="6"/>
  <c r="F83" i="6"/>
  <c r="M83" i="6"/>
  <c r="F82" i="6"/>
  <c r="M82" i="6"/>
  <c r="F81" i="6"/>
  <c r="M81" i="6"/>
  <c r="F80" i="6"/>
  <c r="M80" i="6"/>
  <c r="F79" i="6"/>
  <c r="M79" i="6"/>
  <c r="F78" i="6"/>
  <c r="M78" i="6"/>
  <c r="F77" i="6"/>
  <c r="M77" i="6"/>
  <c r="F76" i="6"/>
  <c r="M76" i="6"/>
  <c r="F70" i="6"/>
  <c r="M70" i="6"/>
  <c r="F69" i="6"/>
  <c r="M69" i="6"/>
  <c r="F68" i="6"/>
  <c r="M68" i="6"/>
  <c r="F67" i="6"/>
  <c r="M67" i="6"/>
  <c r="F66" i="6"/>
  <c r="M66" i="6"/>
  <c r="F65" i="6"/>
  <c r="M65" i="6"/>
  <c r="F64" i="6"/>
  <c r="M64" i="6"/>
  <c r="F63" i="6"/>
  <c r="M63" i="6"/>
  <c r="F57" i="6"/>
  <c r="M57" i="6"/>
  <c r="F56" i="6"/>
  <c r="M56" i="6"/>
  <c r="F55" i="6"/>
  <c r="M55" i="6"/>
  <c r="F54" i="6"/>
  <c r="M54" i="6"/>
  <c r="F53" i="6"/>
  <c r="M53" i="6"/>
  <c r="F52" i="6"/>
  <c r="M52" i="6"/>
  <c r="F51" i="6"/>
  <c r="M51" i="6"/>
  <c r="F50" i="6"/>
  <c r="M50" i="6"/>
  <c r="F38" i="6"/>
  <c r="M38" i="6"/>
  <c r="F39" i="6"/>
  <c r="M39" i="6"/>
  <c r="F40" i="6"/>
  <c r="M40" i="6"/>
  <c r="F41" i="6"/>
  <c r="M41" i="6"/>
  <c r="F42" i="6"/>
  <c r="M42" i="6"/>
  <c r="F43" i="6"/>
  <c r="M43" i="6"/>
  <c r="F44" i="6"/>
  <c r="M44" i="6"/>
  <c r="F37" i="6"/>
  <c r="M37" i="6"/>
  <c r="B7" i="6"/>
  <c r="C12" i="6"/>
  <c r="D12" i="6"/>
  <c r="F12" i="6"/>
  <c r="K12" i="6"/>
  <c r="C13" i="6"/>
  <c r="D13" i="6"/>
  <c r="F13" i="6"/>
  <c r="K13" i="6"/>
  <c r="C14" i="6"/>
  <c r="D14" i="6"/>
  <c r="F14" i="6"/>
  <c r="K14" i="6"/>
  <c r="C15" i="6"/>
  <c r="D15" i="6"/>
  <c r="F15" i="6"/>
  <c r="K15" i="6"/>
  <c r="C16" i="6"/>
  <c r="D16" i="6"/>
  <c r="F16" i="6"/>
  <c r="K16" i="6"/>
  <c r="C17" i="6"/>
  <c r="D17" i="6"/>
  <c r="F17" i="6"/>
  <c r="K17" i="6"/>
  <c r="C18" i="6"/>
  <c r="D18" i="6"/>
  <c r="F18" i="6"/>
  <c r="K18" i="6"/>
  <c r="C11" i="6"/>
  <c r="D11" i="6"/>
  <c r="F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C18" i="2"/>
  <c r="D17" i="2"/>
  <c r="B7" i="3"/>
  <c r="C26" i="2"/>
  <c r="D25" i="2"/>
  <c r="B9" i="3"/>
  <c r="C10" i="2"/>
  <c r="D9" i="2"/>
  <c r="B6" i="3"/>
  <c r="G26" i="2"/>
  <c r="H26" i="2"/>
  <c r="B10" i="3"/>
  <c r="C15" i="4"/>
  <c r="D15" i="4"/>
  <c r="B13" i="3"/>
  <c r="H15" i="4"/>
  <c r="I15" i="4"/>
  <c r="B14" i="3"/>
  <c r="M17" i="4"/>
  <c r="N17" i="4"/>
  <c r="B15" i="3"/>
  <c r="G16" i="2"/>
  <c r="H16" i="2"/>
  <c r="B8" i="3"/>
  <c r="B18" i="3"/>
  <c r="A1" i="15"/>
  <c r="B81" i="14"/>
  <c r="B59" i="14"/>
  <c r="E62" i="14"/>
  <c r="B43" i="14"/>
  <c r="B65" i="10"/>
  <c r="B58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A1" i="11"/>
  <c r="C17" i="10"/>
  <c r="B1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83" i="14"/>
  <c r="C91" i="14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60" i="10"/>
  <c r="C68" i="10"/>
  <c r="D60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  <c r="C26" i="20"/>
  <c r="D25" i="20"/>
  <c r="C7" i="20"/>
  <c r="C8" i="20"/>
  <c r="C10" i="20"/>
  <c r="D9" i="20"/>
</calcChain>
</file>

<file path=xl/comments1.xml><?xml version="1.0" encoding="utf-8"?>
<comments xmlns="http://schemas.openxmlformats.org/spreadsheetml/2006/main">
  <authors>
    <author>Matthew Gast</author>
  </authors>
  <commentList>
    <comment ref="K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4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14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C2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22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B29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B30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B33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B34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comments2.xml><?xml version="1.0" encoding="utf-8"?>
<comments xmlns="http://schemas.openxmlformats.org/spreadsheetml/2006/main">
  <authors>
    <author>Matthew Gast</author>
  </authors>
  <commentList>
    <comment ref="B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G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L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</commentList>
</comments>
</file>

<file path=xl/comments3.xml><?xml version="1.0" encoding="utf-8"?>
<comments xmlns="http://schemas.openxmlformats.org/spreadsheetml/2006/main">
  <authors>
    <author>Matthew Gast</author>
  </authors>
  <commentLis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4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C2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</commentList>
</comments>
</file>

<file path=xl/sharedStrings.xml><?xml version="1.0" encoding="utf-8"?>
<sst xmlns="http://schemas.openxmlformats.org/spreadsheetml/2006/main" count="1091" uniqueCount="325">
  <si>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</si>
  <si>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</si>
  <si>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</si>
  <si>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</si>
  <si>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</si>
  <si>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</si>
  <si>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</si>
  <si>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</si>
  <si>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</si>
  <si>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</si>
  <si>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</si>
  <si>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</si>
  <si>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</si>
  <si>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</si>
  <si>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</si>
  <si>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</si>
  <si>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</si>
  <si>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</si>
  <si>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</si>
  <si>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</si>
  <si>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</si>
  <si>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</si>
  <si>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</si>
  <si>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</si>
  <si>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</si>
  <si>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</si>
  <si>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</si>
  <si>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</si>
  <si>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</si>
  <si>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</si>
  <si>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</si>
  <si>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</si>
  <si>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</si>
  <si>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</si>
  <si>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</si>
  <si>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</si>
  <si>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</si>
  <si>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</si>
  <si>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</si>
  <si>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</si>
  <si>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</si>
  <si>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</si>
  <si>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</si>
  <si>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</si>
  <si>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</si>
  <si>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</si>
  <si>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</si>
  <si>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</si>
  <si>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</si>
  <si>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</si>
  <si>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</si>
  <si>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</si>
  <si>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</si>
  <si>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</si>
  <si>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</si>
  <si>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</si>
  <si>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</si>
  <si>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</si>
  <si>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</si>
  <si>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</si>
  <si>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</si>
  <si>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</si>
  <si>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</si>
  <si>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</si>
  <si>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</si>
  <si>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</si>
  <si>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</si>
  <si>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</si>
  <si>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</si>
  <si>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</si>
  <si>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</si>
  <si>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</si>
  <si>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</si>
  <si>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</si>
  <si>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</si>
  <si>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</si>
  <si>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</si>
  <si>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</si>
  <si>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</si>
  <si>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</si>
  <si>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</si>
  <si>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</si>
  <si>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</si>
  <si>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</si>
  <si>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</si>
  <si>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</si>
  <si>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</si>
  <si>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</si>
  <si>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</si>
  <si>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</si>
  <si>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</si>
  <si>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</si>
  <si>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</si>
  <si>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</si>
  <si>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</si>
  <si>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</si>
  <si>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</si>
  <si>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</si>
  <si>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</si>
  <si>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</si>
  <si>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</si>
  <si>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</si>
  <si>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</si>
  <si>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</si>
  <si>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</si>
  <si>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</si>
  <si>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</si>
  <si>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</si>
  <si>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</si>
  <si>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</si>
  <si>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</si>
  <si>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</si>
  <si>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</si>
  <si>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</si>
  <si>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</si>
  <si>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</si>
  <si>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</si>
  <si>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</si>
  <si>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</si>
  <si>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</si>
  <si>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</si>
  <si>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</si>
  <si>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</si>
  <si>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</si>
  <si>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</si>
  <si>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</si>
  <si>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</si>
  <si>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</si>
  <si>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</si>
  <si>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</si>
  <si>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</si>
  <si>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</si>
  <si>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</si>
  <si>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</si>
  <si>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</si>
  <si>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</si>
  <si>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</si>
  <si>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</si>
  <si>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</si>
  <si>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</si>
  <si>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</si>
  <si>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</si>
  <si>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</si>
  <si>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</si>
  <si>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</si>
  <si>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</si>
  <si>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</si>
  <si>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</si>
  <si>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</si>
  <si>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</si>
  <si>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</si>
  <si>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</si>
  <si>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</si>
  <si>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</si>
  <si>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</si>
  <si>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</si>
  <si>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</si>
  <si>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</si>
  <si>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</si>
  <si>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</si>
  <si>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</si>
  <si>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</si>
  <si>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</si>
  <si>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</si>
  <si>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</si>
  <si>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</si>
  <si>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</si>
  <si>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</si>
  <si>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</si>
  <si>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</si>
  <si>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</si>
  <si>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</si>
  <si>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</si>
  <si>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</si>
  <si>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</si>
  <si>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</si>
  <si>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</si>
  <si>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</si>
  <si>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</si>
  <si>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</si>
  <si>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</si>
  <si>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</si>
  <si>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</si>
  <si>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</si>
  <si>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</si>
  <si>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</si>
  <si>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</si>
  <si>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</si>
  <si>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</si>
  <si>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</si>
  <si>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</si>
  <si>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</si>
  <si>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</si>
  <si>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</si>
  <si>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</si>
  <si>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</si>
  <si>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</si>
  <si>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</si>
  <si>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</si>
  <si>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</si>
  <si>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</si>
  <si>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</si>
  <si>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</si>
  <si>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</si>
  <si>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</si>
  <si>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</si>
  <si>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</si>
  <si>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</si>
  <si>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</si>
  <si>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</si>
  <si>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</si>
  <si>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</si>
  <si>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</si>
  <si>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</si>
  <si>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</si>
  <si>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</si>
  <si>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</si>
  <si>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</si>
  <si>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</si>
  <si>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</si>
  <si>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</si>
  <si>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</si>
  <si>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</si>
  <si>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</si>
  <si>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</si>
  <si>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</si>
  <si>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</si>
  <si>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</si>
  <si>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</si>
  <si>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</si>
  <si>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</si>
  <si>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</si>
  <si>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</si>
  <si>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</si>
  <si>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</si>
  <si>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</si>
  <si>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</si>
  <si>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</si>
  <si>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</si>
  <si>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</si>
  <si>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</si>
  <si>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</si>
  <si>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</si>
  <si>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</si>
  <si>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</si>
  <si>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</si>
  <si>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</si>
  <si>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</si>
  <si>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</si>
  <si>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</si>
  <si>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</si>
  <si>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</si>
  <si>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</si>
  <si>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</si>
  <si>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</si>
  <si>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</si>
  <si>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</si>
  <si>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</si>
  <si>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</si>
  <si>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</si>
  <si>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</si>
  <si>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</si>
  <si>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</si>
  <si>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</si>
  <si>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</si>
  <si>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</si>
  <si>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</si>
  <si>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</si>
  <si>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</si>
  <si>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</si>
  <si>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</si>
  <si>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</si>
  <si>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</si>
  <si>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</si>
  <si>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</si>
  <si>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</si>
  <si>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</si>
  <si>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</si>
  <si>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</si>
  <si>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</si>
  <si>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</si>
  <si>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</si>
  <si>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</si>
  <si>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</si>
  <si>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</si>
  <si>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</si>
  <si>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</si>
  <si>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</si>
  <si>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</si>
  <si>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</si>
  <si>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</si>
  <si>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</si>
  <si>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</si>
  <si>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</si>
  <si>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</si>
  <si>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</si>
  <si>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</si>
  <si>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</si>
  <si>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</si>
  <si>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</si>
  <si>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</si>
  <si>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</si>
  <si>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</si>
  <si>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</si>
  <si>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</si>
  <si>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Added throughput versus aggregate size summary tab</t>
  </si>
  <si>
    <t>Aggregate Size Data Tables</t>
  </si>
  <si>
    <t>Aggregate size</t>
  </si>
  <si>
    <t>Agg size</t>
  </si>
  <si>
    <t>% max</t>
  </si>
  <si>
    <t>% incr</t>
  </si>
  <si>
    <t>Fixed bug in display of pie chart throughput reults</t>
  </si>
  <si>
    <t>TOTAL THROUGHPUT:</t>
  </si>
  <si>
    <t>TOTAL</t>
  </si>
  <si>
    <t>6.  View results for the bit-rate weighted model on the "OUT-equal" tab which treats all clients identically</t>
  </si>
  <si>
    <t>5.  View results for the airtime-weighted model on the "OUT-t'put" tab which weights airtime by offered load</t>
  </si>
  <si>
    <t>Weight factor</t>
  </si>
  <si>
    <t>Percentage</t>
  </si>
  <si>
    <t>Offered load per PHY type (Mbps)</t>
  </si>
  <si>
    <t>Added total throughput results above pie charts on output tabs; changed client mix and data rate distribution to be weight factors instead of percentages</t>
  </si>
  <si>
    <t>Fixed several minor bugs in result display for equal airtime model; extended weight factors on input tab</t>
  </si>
  <si>
    <t>This tab uses Wave2-airtime to weight clients for target throughput.</t>
  </si>
  <si>
    <t>Fixed wave 2 output tab to always show graphs by running parallel throughput calculations</t>
  </si>
  <si>
    <t>7.  View your results in the "OUT-wave2" tab, which shows throughput as a function of 11ac client capabilities.  Weights for legacy clients are maintained.</t>
  </si>
  <si>
    <t>Should have noted that the wave 2 output tab was fixed in response to a bug report from Jonathan Hurtt.  Sorry, Jonathan…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</si>
</sst>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9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168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/>
    </xf>
  </cellXfs>
  <cellStyles count="3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'IN-rates'!$A$7:$A$14</c:f>
              <c:strCache>
                <c:ptCount val="8"/>
                <c:pt idx="0">
                  <c:v>6 Mbps</c:v>
                </c:pt>
                <c:pt idx="1">
                  <c:v>9 Mbps</c:v>
                </c:pt>
                <c:pt idx="2">
                  <c:v>12 Mbps</c:v>
                </c:pt>
                <c:pt idx="3">
                  <c:v>18 Mbps</c:v>
                </c:pt>
                <c:pt idx="4">
                  <c:v>24 Mbps</c:v>
                </c:pt>
                <c:pt idx="5">
                  <c:v>36 Mbps</c:v>
                </c:pt>
                <c:pt idx="6">
                  <c:v>48 Mbps</c:v>
                </c:pt>
                <c:pt idx="7">
                  <c:v>54 Mbps</c:v>
                </c:pt>
              </c:strCache>
            </c:strRef>
          </c:cat>
          <c:val>
            <c:numRef>
              <c:f>'IN-rates'!$C$7:$C$14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22693224"/>
        <c:axId val="2127858920"/>
      </c:barChart>
      <c:catAx>
        <c:axId val="-212269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7858920"/>
        <c:crosses val="autoZero"/>
        <c:auto val="1"/>
        <c:lblAlgn val="ctr"/>
        <c:lblOffset val="100"/>
        <c:noMultiLvlLbl val="0"/>
      </c:catAx>
      <c:valAx>
        <c:axId val="21278589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2269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'IN-rates'!$F$7:$F$14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'IN-rates'!$H$7:$H$14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7797160"/>
        <c:axId val="2127785576"/>
      </c:barChart>
      <c:catAx>
        <c:axId val="212779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127785576"/>
        <c:crosses val="autoZero"/>
        <c:auto val="1"/>
        <c:lblAlgn val="ctr"/>
        <c:lblOffset val="100"/>
        <c:noMultiLvlLbl val="0"/>
      </c:catAx>
      <c:valAx>
        <c:axId val="21277855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797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'IN-rates'!$K$7:$K$16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'IN-rates'!$M$7:$M$16</c:f>
              <c:numCache>
                <c:formatCode>0%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7754552"/>
        <c:axId val="2127744968"/>
      </c:barChart>
      <c:catAx>
        <c:axId val="212775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overlay val="0"/>
        </c:title>
        <c:majorTickMark val="none"/>
        <c:minorTickMark val="none"/>
        <c:tickLblPos val="nextTo"/>
        <c:crossAx val="2127744968"/>
        <c:crosses val="autoZero"/>
        <c:auto val="1"/>
        <c:lblAlgn val="ctr"/>
        <c:lblOffset val="100"/>
        <c:noMultiLvlLbl val="0"/>
      </c:catAx>
      <c:valAx>
        <c:axId val="21277449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75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'IN-client'!$A$14:$A$17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'IN-client'!$C$14:$C$17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'IN-client'!$A$22:$A$25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'IN-client'!$C$22:$C$25</c:f>
              <c:numCache>
                <c:formatCode>0%</c:formatCode>
                <c:ptCount val="4"/>
                <c:pt idx="0">
                  <c:v>0.411764705882353</c:v>
                </c:pt>
                <c:pt idx="1">
                  <c:v>0.235294117647059</c:v>
                </c:pt>
                <c:pt idx="2">
                  <c:v>0.235294117647059</c:v>
                </c:pt>
                <c:pt idx="3">
                  <c:v>0.117647058823529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'IN-client'!$F$14:$F$15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'IN-client'!$G$14:$G$15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'IN-client'!$F$22:$F$25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'IN-client'!$G$22:$G$25</c:f>
              <c:numCache>
                <c:formatCode>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0.111111111111111</c:v>
                </c:pt>
                <c:pt idx="1">
                  <c:v>0.333333333333333</c:v>
                </c:pt>
                <c:pt idx="2" formatCode="0.0%">
                  <c:v>0.0</c:v>
                </c:pt>
                <c:pt idx="3" formatCode="0.0%">
                  <c:v>0.555555555555556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21.86634263189089</c:v>
                </c:pt>
                <c:pt idx="1">
                  <c:v>18.74257939876362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2835592"/>
        <c:axId val="-2122830072"/>
      </c:barChart>
      <c:catAx>
        <c:axId val="-212283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830072"/>
        <c:crosses val="autoZero"/>
        <c:auto val="1"/>
        <c:lblAlgn val="ctr"/>
        <c:lblOffset val="100"/>
        <c:noMultiLvlLbl val="0"/>
      </c:catAx>
      <c:valAx>
        <c:axId val="-2122830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22835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5.564609916017467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2895368"/>
        <c:axId val="-2122892392"/>
      </c:barChart>
      <c:catAx>
        <c:axId val="-2122895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892392"/>
        <c:crosses val="autoZero"/>
        <c:auto val="1"/>
        <c:lblAlgn val="ctr"/>
        <c:lblOffset val="100"/>
        <c:noMultiLvlLbl val="0"/>
      </c:catAx>
      <c:valAx>
        <c:axId val="-2122892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22895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'RESULT-t''put'!$B$50:$D$50</c:f>
              <c:numCache>
                <c:formatCode>0.0</c:formatCode>
                <c:ptCount val="3"/>
                <c:pt idx="0">
                  <c:v>5.564609916017467</c:v>
                </c:pt>
                <c:pt idx="1">
                  <c:v>275.8285511347717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'RESULT-t''put'!$B$92:$E$92</c:f>
              <c:numCache>
                <c:formatCode>0.0</c:formatCode>
                <c:ptCount val="4"/>
                <c:pt idx="0">
                  <c:v>27.43095254790835</c:v>
                </c:pt>
                <c:pt idx="1">
                  <c:v>18.74257939876362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11.90678402872753</c:v>
                </c:pt>
                <c:pt idx="1">
                  <c:v>11.63562949836677</c:v>
                </c:pt>
                <c:pt idx="2">
                  <c:v>17.06650850356021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49.9901867612879</c:v>
                </c:pt>
                <c:pt idx="1">
                  <c:v>54.96393398536258</c:v>
                </c:pt>
                <c:pt idx="2">
                  <c:v>79.35988722751674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709160"/>
        <c:axId val="2127701576"/>
      </c:barChart>
      <c:catAx>
        <c:axId val="212770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701576"/>
        <c:crosses val="autoZero"/>
        <c:auto val="1"/>
        <c:lblAlgn val="ctr"/>
        <c:lblOffset val="100"/>
        <c:noMultiLvlLbl val="0"/>
      </c:catAx>
      <c:valAx>
        <c:axId val="2127701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27709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67.4615807060329</c:v>
                </c:pt>
                <c:pt idx="1">
                  <c:v>66.59956348372934</c:v>
                </c:pt>
                <c:pt idx="2">
                  <c:v>96.42639573107695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611720"/>
        <c:axId val="2127610568"/>
      </c:barChart>
      <c:catAx>
        <c:axId val="2127611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10568"/>
        <c:crosses val="autoZero"/>
        <c:auto val="1"/>
        <c:lblAlgn val="ctr"/>
        <c:lblOffset val="100"/>
        <c:noMultiLvlLbl val="0"/>
      </c:catAx>
      <c:valAx>
        <c:axId val="212761056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27611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0.169838586179321</c:v>
                </c:pt>
                <c:pt idx="1">
                  <c:v>0.488713208183503</c:v>
                </c:pt>
                <c:pt idx="2">
                  <c:v>0.341448205637175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1.068847197294085</c:v>
                </c:pt>
                <c:pt idx="2">
                  <c:v>1.137694394588169</c:v>
                </c:pt>
                <c:pt idx="3">
                  <c:v>1.206541591882254</c:v>
                </c:pt>
                <c:pt idx="4">
                  <c:v>1.275388789176338</c:v>
                </c:pt>
                <c:pt idx="5">
                  <c:v>1.344235986470423</c:v>
                </c:pt>
                <c:pt idx="6">
                  <c:v>1.413083183764508</c:v>
                </c:pt>
                <c:pt idx="7">
                  <c:v>1.481930381058592</c:v>
                </c:pt>
                <c:pt idx="8">
                  <c:v>1.550777578352677</c:v>
                </c:pt>
                <c:pt idx="9">
                  <c:v>1.619624775646762</c:v>
                </c:pt>
                <c:pt idx="10">
                  <c:v>1.688471972940846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1.087746477475976</c:v>
                </c:pt>
                <c:pt idx="1">
                  <c:v>1.149708955040652</c:v>
                </c:pt>
                <c:pt idx="2">
                  <c:v>1.211671432605328</c:v>
                </c:pt>
                <c:pt idx="3">
                  <c:v>1.273633910170004</c:v>
                </c:pt>
                <c:pt idx="4">
                  <c:v>1.335596387734681</c:v>
                </c:pt>
                <c:pt idx="5">
                  <c:v>1.397558865299357</c:v>
                </c:pt>
                <c:pt idx="6">
                  <c:v>1.459521342864033</c:v>
                </c:pt>
                <c:pt idx="7">
                  <c:v>1.521483820428709</c:v>
                </c:pt>
                <c:pt idx="8">
                  <c:v>1.583446297993385</c:v>
                </c:pt>
                <c:pt idx="9">
                  <c:v>1.645408775558062</c:v>
                </c:pt>
                <c:pt idx="10">
                  <c:v>1.707371253122738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1.175492954951951</c:v>
                </c:pt>
                <c:pt idx="1">
                  <c:v>1.230570712787219</c:v>
                </c:pt>
                <c:pt idx="2">
                  <c:v>1.285648470622487</c:v>
                </c:pt>
                <c:pt idx="3">
                  <c:v>1.340726228457755</c:v>
                </c:pt>
                <c:pt idx="4">
                  <c:v>1.395803986293022</c:v>
                </c:pt>
                <c:pt idx="5">
                  <c:v>1.45088174412829</c:v>
                </c:pt>
                <c:pt idx="6">
                  <c:v>1.505959501963558</c:v>
                </c:pt>
                <c:pt idx="7">
                  <c:v>1.561037259798825</c:v>
                </c:pt>
                <c:pt idx="8">
                  <c:v>1.616115017634093</c:v>
                </c:pt>
                <c:pt idx="9">
                  <c:v>1.671192775469361</c:v>
                </c:pt>
                <c:pt idx="10">
                  <c:v>1.726270533304628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1.263239432427927</c:v>
                </c:pt>
                <c:pt idx="1">
                  <c:v>1.311432470533786</c:v>
                </c:pt>
                <c:pt idx="2">
                  <c:v>1.359625508639645</c:v>
                </c:pt>
                <c:pt idx="3">
                  <c:v>1.407818546745505</c:v>
                </c:pt>
                <c:pt idx="4">
                  <c:v>1.456011584851364</c:v>
                </c:pt>
                <c:pt idx="5">
                  <c:v>1.504204622957223</c:v>
                </c:pt>
                <c:pt idx="6">
                  <c:v>1.552397661063083</c:v>
                </c:pt>
                <c:pt idx="7">
                  <c:v>1.600590699168942</c:v>
                </c:pt>
                <c:pt idx="8">
                  <c:v>1.648783737274801</c:v>
                </c:pt>
                <c:pt idx="9">
                  <c:v>1.69697677538066</c:v>
                </c:pt>
                <c:pt idx="10">
                  <c:v>1.74516981348652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1.350985909903902</c:v>
                </c:pt>
                <c:pt idx="1">
                  <c:v>1.392294228280353</c:v>
                </c:pt>
                <c:pt idx="2">
                  <c:v>1.433602546656804</c:v>
                </c:pt>
                <c:pt idx="3">
                  <c:v>1.474910865033255</c:v>
                </c:pt>
                <c:pt idx="4">
                  <c:v>1.516219183409706</c:v>
                </c:pt>
                <c:pt idx="5">
                  <c:v>1.557527501786156</c:v>
                </c:pt>
                <c:pt idx="6">
                  <c:v>1.598835820162607</c:v>
                </c:pt>
                <c:pt idx="7">
                  <c:v>1.640144138539058</c:v>
                </c:pt>
                <c:pt idx="8">
                  <c:v>1.681452456915509</c:v>
                </c:pt>
                <c:pt idx="9">
                  <c:v>1.72276077529196</c:v>
                </c:pt>
                <c:pt idx="10">
                  <c:v>1.76406909366841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1.438732387379878</c:v>
                </c:pt>
                <c:pt idx="1">
                  <c:v>1.473155986026921</c:v>
                </c:pt>
                <c:pt idx="2">
                  <c:v>1.507579584673963</c:v>
                </c:pt>
                <c:pt idx="3">
                  <c:v>1.542003183321005</c:v>
                </c:pt>
                <c:pt idx="4">
                  <c:v>1.576426781968047</c:v>
                </c:pt>
                <c:pt idx="5">
                  <c:v>1.610850380615089</c:v>
                </c:pt>
                <c:pt idx="6">
                  <c:v>1.645273979262132</c:v>
                </c:pt>
                <c:pt idx="7">
                  <c:v>1.679697577909174</c:v>
                </c:pt>
                <c:pt idx="8">
                  <c:v>1.714121176556217</c:v>
                </c:pt>
                <c:pt idx="9">
                  <c:v>1.748544775203259</c:v>
                </c:pt>
                <c:pt idx="10">
                  <c:v>1.782968373850301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1.526478864855854</c:v>
                </c:pt>
                <c:pt idx="1">
                  <c:v>1.554017743773488</c:v>
                </c:pt>
                <c:pt idx="2">
                  <c:v>1.581556622691122</c:v>
                </c:pt>
                <c:pt idx="3">
                  <c:v>1.609095501608755</c:v>
                </c:pt>
                <c:pt idx="4">
                  <c:v>1.636634380526389</c:v>
                </c:pt>
                <c:pt idx="5">
                  <c:v>1.664173259444023</c:v>
                </c:pt>
                <c:pt idx="6">
                  <c:v>1.691712138361657</c:v>
                </c:pt>
                <c:pt idx="7">
                  <c:v>1.719251017279291</c:v>
                </c:pt>
                <c:pt idx="8">
                  <c:v>1.746789896196925</c:v>
                </c:pt>
                <c:pt idx="9">
                  <c:v>1.774328775114558</c:v>
                </c:pt>
                <c:pt idx="10">
                  <c:v>1.801867654032192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1.614225342331829</c:v>
                </c:pt>
                <c:pt idx="1">
                  <c:v>1.634879501520054</c:v>
                </c:pt>
                <c:pt idx="2">
                  <c:v>1.65553366070828</c:v>
                </c:pt>
                <c:pt idx="3">
                  <c:v>1.676187819896505</c:v>
                </c:pt>
                <c:pt idx="4">
                  <c:v>1.696841979084731</c:v>
                </c:pt>
                <c:pt idx="5">
                  <c:v>1.717496138272956</c:v>
                </c:pt>
                <c:pt idx="6">
                  <c:v>1.738150297461181</c:v>
                </c:pt>
                <c:pt idx="7">
                  <c:v>1.758804456649407</c:v>
                </c:pt>
                <c:pt idx="8">
                  <c:v>1.779458615837632</c:v>
                </c:pt>
                <c:pt idx="9">
                  <c:v>1.800112775025858</c:v>
                </c:pt>
                <c:pt idx="10">
                  <c:v>1.820766934214083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1.701971819807805</c:v>
                </c:pt>
                <c:pt idx="1">
                  <c:v>1.715741259266622</c:v>
                </c:pt>
                <c:pt idx="2">
                  <c:v>1.729510698725439</c:v>
                </c:pt>
                <c:pt idx="3">
                  <c:v>1.743280138184256</c:v>
                </c:pt>
                <c:pt idx="4">
                  <c:v>1.757049577643073</c:v>
                </c:pt>
                <c:pt idx="5">
                  <c:v>1.77081901710189</c:v>
                </c:pt>
                <c:pt idx="6">
                  <c:v>1.784588456560706</c:v>
                </c:pt>
                <c:pt idx="7">
                  <c:v>1.798357896019523</c:v>
                </c:pt>
                <c:pt idx="8">
                  <c:v>1.81212733547834</c:v>
                </c:pt>
                <c:pt idx="9">
                  <c:v>1.825896774937157</c:v>
                </c:pt>
                <c:pt idx="10">
                  <c:v>1.839666214395974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1.789718297283781</c:v>
                </c:pt>
                <c:pt idx="1">
                  <c:v>1.796603017013189</c:v>
                </c:pt>
                <c:pt idx="2">
                  <c:v>1.803487736742597</c:v>
                </c:pt>
                <c:pt idx="3">
                  <c:v>1.810372456472006</c:v>
                </c:pt>
                <c:pt idx="4">
                  <c:v>1.817257176201414</c:v>
                </c:pt>
                <c:pt idx="5">
                  <c:v>1.824141895930823</c:v>
                </c:pt>
                <c:pt idx="6">
                  <c:v>1.831026615660231</c:v>
                </c:pt>
                <c:pt idx="7">
                  <c:v>1.83791133538964</c:v>
                </c:pt>
                <c:pt idx="8">
                  <c:v>1.844796055119048</c:v>
                </c:pt>
                <c:pt idx="9">
                  <c:v>1.851680774848457</c:v>
                </c:pt>
                <c:pt idx="10">
                  <c:v>1.858565494577865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1.877464774759756</c:v>
                </c:pt>
                <c:pt idx="1">
                  <c:v>1.877464774759756</c:v>
                </c:pt>
                <c:pt idx="2">
                  <c:v>1.877464774759756</c:v>
                </c:pt>
                <c:pt idx="3">
                  <c:v>1.877464774759756</c:v>
                </c:pt>
                <c:pt idx="4">
                  <c:v>1.877464774759756</c:v>
                </c:pt>
                <c:pt idx="5">
                  <c:v>1.877464774759756</c:v>
                </c:pt>
                <c:pt idx="6">
                  <c:v>1.877464774759756</c:v>
                </c:pt>
                <c:pt idx="7">
                  <c:v>1.877464774759756</c:v>
                </c:pt>
                <c:pt idx="8">
                  <c:v>1.877464774759756</c:v>
                </c:pt>
                <c:pt idx="9">
                  <c:v>1.877464774759756</c:v>
                </c:pt>
                <c:pt idx="10">
                  <c:v>1.877464774759756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953528"/>
        <c:axId val="2134942024"/>
      </c:lineChart>
      <c:catAx>
        <c:axId val="2134953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overlay val="0"/>
        </c:title>
        <c:majorTickMark val="none"/>
        <c:minorTickMark val="none"/>
        <c:tickLblPos val="none"/>
        <c:crossAx val="2134942024"/>
        <c:crosses val="autoZero"/>
        <c:auto val="1"/>
        <c:lblAlgn val="ctr"/>
        <c:lblOffset val="100"/>
        <c:noMultiLvlLbl val="0"/>
      </c:catAx>
      <c:valAx>
        <c:axId val="2134942024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134953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1.087746477475976</c:v>
                </c:pt>
                <c:pt idx="2">
                  <c:v>1.175492954951951</c:v>
                </c:pt>
                <c:pt idx="3">
                  <c:v>1.263239432427927</c:v>
                </c:pt>
                <c:pt idx="4">
                  <c:v>1.350985909903902</c:v>
                </c:pt>
                <c:pt idx="5">
                  <c:v>1.438732387379878</c:v>
                </c:pt>
                <c:pt idx="6">
                  <c:v>1.526478864855854</c:v>
                </c:pt>
                <c:pt idx="7">
                  <c:v>1.614225342331829</c:v>
                </c:pt>
                <c:pt idx="8">
                  <c:v>1.701971819807805</c:v>
                </c:pt>
                <c:pt idx="9">
                  <c:v>1.789718297283781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1.068847197294085</c:v>
                </c:pt>
                <c:pt idx="1">
                  <c:v>1.149708955040652</c:v>
                </c:pt>
                <c:pt idx="2">
                  <c:v>1.230570712787219</c:v>
                </c:pt>
                <c:pt idx="3">
                  <c:v>1.311432470533786</c:v>
                </c:pt>
                <c:pt idx="4">
                  <c:v>1.392294228280353</c:v>
                </c:pt>
                <c:pt idx="5">
                  <c:v>1.473155986026921</c:v>
                </c:pt>
                <c:pt idx="6">
                  <c:v>1.554017743773488</c:v>
                </c:pt>
                <c:pt idx="7">
                  <c:v>1.634879501520054</c:v>
                </c:pt>
                <c:pt idx="8">
                  <c:v>1.715741259266622</c:v>
                </c:pt>
                <c:pt idx="9">
                  <c:v>1.796603017013189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1.137694394588169</c:v>
                </c:pt>
                <c:pt idx="1">
                  <c:v>1.211671432605328</c:v>
                </c:pt>
                <c:pt idx="2">
                  <c:v>1.285648470622487</c:v>
                </c:pt>
                <c:pt idx="3">
                  <c:v>1.359625508639645</c:v>
                </c:pt>
                <c:pt idx="4">
                  <c:v>1.433602546656804</c:v>
                </c:pt>
                <c:pt idx="5">
                  <c:v>1.507579584673963</c:v>
                </c:pt>
                <c:pt idx="6">
                  <c:v>1.581556622691122</c:v>
                </c:pt>
                <c:pt idx="7">
                  <c:v>1.65553366070828</c:v>
                </c:pt>
                <c:pt idx="8">
                  <c:v>1.729510698725439</c:v>
                </c:pt>
                <c:pt idx="9">
                  <c:v>1.803487736742597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1.206541591882254</c:v>
                </c:pt>
                <c:pt idx="1">
                  <c:v>1.273633910170004</c:v>
                </c:pt>
                <c:pt idx="2">
                  <c:v>1.340726228457755</c:v>
                </c:pt>
                <c:pt idx="3">
                  <c:v>1.407818546745505</c:v>
                </c:pt>
                <c:pt idx="4">
                  <c:v>1.474910865033255</c:v>
                </c:pt>
                <c:pt idx="5">
                  <c:v>1.542003183321005</c:v>
                </c:pt>
                <c:pt idx="6">
                  <c:v>1.609095501608755</c:v>
                </c:pt>
                <c:pt idx="7">
                  <c:v>1.676187819896505</c:v>
                </c:pt>
                <c:pt idx="8">
                  <c:v>1.743280138184256</c:v>
                </c:pt>
                <c:pt idx="9">
                  <c:v>1.810372456472006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1.275388789176338</c:v>
                </c:pt>
                <c:pt idx="1">
                  <c:v>1.335596387734681</c:v>
                </c:pt>
                <c:pt idx="2">
                  <c:v>1.395803986293022</c:v>
                </c:pt>
                <c:pt idx="3">
                  <c:v>1.456011584851364</c:v>
                </c:pt>
                <c:pt idx="4">
                  <c:v>1.516219183409706</c:v>
                </c:pt>
                <c:pt idx="5">
                  <c:v>1.576426781968047</c:v>
                </c:pt>
                <c:pt idx="6">
                  <c:v>1.636634380526389</c:v>
                </c:pt>
                <c:pt idx="7">
                  <c:v>1.696841979084731</c:v>
                </c:pt>
                <c:pt idx="8">
                  <c:v>1.757049577643073</c:v>
                </c:pt>
                <c:pt idx="9">
                  <c:v>1.817257176201414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1.344235986470423</c:v>
                </c:pt>
                <c:pt idx="1">
                  <c:v>1.397558865299357</c:v>
                </c:pt>
                <c:pt idx="2">
                  <c:v>1.45088174412829</c:v>
                </c:pt>
                <c:pt idx="3">
                  <c:v>1.504204622957223</c:v>
                </c:pt>
                <c:pt idx="4">
                  <c:v>1.557527501786156</c:v>
                </c:pt>
                <c:pt idx="5">
                  <c:v>1.610850380615089</c:v>
                </c:pt>
                <c:pt idx="6">
                  <c:v>1.664173259444023</c:v>
                </c:pt>
                <c:pt idx="7">
                  <c:v>1.717496138272956</c:v>
                </c:pt>
                <c:pt idx="8">
                  <c:v>1.77081901710189</c:v>
                </c:pt>
                <c:pt idx="9">
                  <c:v>1.824141895930823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1.413083183764508</c:v>
                </c:pt>
                <c:pt idx="1">
                  <c:v>1.459521342864033</c:v>
                </c:pt>
                <c:pt idx="2">
                  <c:v>1.505959501963558</c:v>
                </c:pt>
                <c:pt idx="3">
                  <c:v>1.552397661063083</c:v>
                </c:pt>
                <c:pt idx="4">
                  <c:v>1.598835820162607</c:v>
                </c:pt>
                <c:pt idx="5">
                  <c:v>1.645273979262132</c:v>
                </c:pt>
                <c:pt idx="6">
                  <c:v>1.691712138361657</c:v>
                </c:pt>
                <c:pt idx="7">
                  <c:v>1.738150297461181</c:v>
                </c:pt>
                <c:pt idx="8">
                  <c:v>1.784588456560706</c:v>
                </c:pt>
                <c:pt idx="9">
                  <c:v>1.831026615660231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1.481930381058592</c:v>
                </c:pt>
                <c:pt idx="1">
                  <c:v>1.521483820428709</c:v>
                </c:pt>
                <c:pt idx="2">
                  <c:v>1.561037259798825</c:v>
                </c:pt>
                <c:pt idx="3">
                  <c:v>1.600590699168942</c:v>
                </c:pt>
                <c:pt idx="4">
                  <c:v>1.640144138539058</c:v>
                </c:pt>
                <c:pt idx="5">
                  <c:v>1.679697577909174</c:v>
                </c:pt>
                <c:pt idx="6">
                  <c:v>1.719251017279291</c:v>
                </c:pt>
                <c:pt idx="7">
                  <c:v>1.758804456649407</c:v>
                </c:pt>
                <c:pt idx="8">
                  <c:v>1.798357896019523</c:v>
                </c:pt>
                <c:pt idx="9">
                  <c:v>1.83791133538964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1.550777578352677</c:v>
                </c:pt>
                <c:pt idx="1">
                  <c:v>1.583446297993385</c:v>
                </c:pt>
                <c:pt idx="2">
                  <c:v>1.616115017634093</c:v>
                </c:pt>
                <c:pt idx="3">
                  <c:v>1.648783737274801</c:v>
                </c:pt>
                <c:pt idx="4">
                  <c:v>1.681452456915509</c:v>
                </c:pt>
                <c:pt idx="5">
                  <c:v>1.714121176556217</c:v>
                </c:pt>
                <c:pt idx="6">
                  <c:v>1.746789896196925</c:v>
                </c:pt>
                <c:pt idx="7">
                  <c:v>1.779458615837632</c:v>
                </c:pt>
                <c:pt idx="8">
                  <c:v>1.81212733547834</c:v>
                </c:pt>
                <c:pt idx="9">
                  <c:v>1.844796055119048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1.619624775646762</c:v>
                </c:pt>
                <c:pt idx="1">
                  <c:v>1.645408775558062</c:v>
                </c:pt>
                <c:pt idx="2">
                  <c:v>1.671192775469361</c:v>
                </c:pt>
                <c:pt idx="3">
                  <c:v>1.69697677538066</c:v>
                </c:pt>
                <c:pt idx="4">
                  <c:v>1.72276077529196</c:v>
                </c:pt>
                <c:pt idx="5">
                  <c:v>1.748544775203259</c:v>
                </c:pt>
                <c:pt idx="6">
                  <c:v>1.774328775114558</c:v>
                </c:pt>
                <c:pt idx="7">
                  <c:v>1.800112775025858</c:v>
                </c:pt>
                <c:pt idx="8">
                  <c:v>1.825896774937157</c:v>
                </c:pt>
                <c:pt idx="9">
                  <c:v>1.851680774848457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1.688471972940846</c:v>
                </c:pt>
                <c:pt idx="1">
                  <c:v>1.707371253122738</c:v>
                </c:pt>
                <c:pt idx="2">
                  <c:v>1.726270533304628</c:v>
                </c:pt>
                <c:pt idx="3">
                  <c:v>1.74516981348652</c:v>
                </c:pt>
                <c:pt idx="4">
                  <c:v>1.76406909366841</c:v>
                </c:pt>
                <c:pt idx="5">
                  <c:v>1.782968373850301</c:v>
                </c:pt>
                <c:pt idx="6">
                  <c:v>1.801867654032192</c:v>
                </c:pt>
                <c:pt idx="7">
                  <c:v>1.820766934214083</c:v>
                </c:pt>
                <c:pt idx="8">
                  <c:v>1.839666214395974</c:v>
                </c:pt>
                <c:pt idx="9">
                  <c:v>1.858565494577865</c:v>
                </c:pt>
                <c:pt idx="10">
                  <c:v>1.877464774759756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821336"/>
        <c:axId val="-2123698472"/>
      </c:lineChart>
      <c:catAx>
        <c:axId val="-212382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overlay val="0"/>
        </c:title>
        <c:majorTickMark val="none"/>
        <c:minorTickMark val="none"/>
        <c:tickLblPos val="none"/>
        <c:crossAx val="-2123698472"/>
        <c:crosses val="autoZero"/>
        <c:auto val="1"/>
        <c:lblAlgn val="ctr"/>
        <c:lblOffset val="100"/>
        <c:noMultiLvlLbl val="0"/>
      </c:catAx>
      <c:valAx>
        <c:axId val="-2123698472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-2123821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593208"/>
        <c:axId val="2127587784"/>
      </c:barChart>
      <c:catAx>
        <c:axId val="21275932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7587784"/>
        <c:crosses val="autoZero"/>
        <c:auto val="1"/>
        <c:lblAlgn val="ctr"/>
        <c:lblOffset val="100"/>
        <c:noMultiLvlLbl val="0"/>
      </c:catAx>
      <c:valAx>
        <c:axId val="2127587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12759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14.91422935833597</c:v>
                </c:pt>
                <c:pt idx="1">
                  <c:v>12.78362516428797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2999864"/>
        <c:axId val="-2123009288"/>
      </c:barChart>
      <c:catAx>
        <c:axId val="-212299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009288"/>
        <c:crosses val="autoZero"/>
        <c:auto val="1"/>
        <c:lblAlgn val="ctr"/>
        <c:lblOffset val="100"/>
        <c:noMultiLvlLbl val="0"/>
      </c:catAx>
      <c:valAx>
        <c:axId val="-2123009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22999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3.640456533333333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3064776"/>
        <c:axId val="-2123061800"/>
      </c:barChart>
      <c:catAx>
        <c:axId val="-2123064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061800"/>
        <c:crosses val="autoZero"/>
        <c:auto val="1"/>
        <c:lblAlgn val="ctr"/>
        <c:lblOffset val="100"/>
        <c:noMultiLvlLbl val="0"/>
      </c:catAx>
      <c:valAx>
        <c:axId val="-2123061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23064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'RESULT-equal'!$B$22:$D$22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'RESULT-equal'!$B$25:$D$25</c:f>
              <c:numCache>
                <c:formatCode>0.0</c:formatCode>
                <c:ptCount val="3"/>
                <c:pt idx="0">
                  <c:v>0.0</c:v>
                </c:pt>
                <c:pt idx="1">
                  <c:v>382.715649305149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'RESULT-equal'!$B$68:$E$68</c:f>
              <c:numCache>
                <c:formatCode>0.0</c:formatCode>
                <c:ptCount val="4"/>
                <c:pt idx="0">
                  <c:v>18.5546858916693</c:v>
                </c:pt>
                <c:pt idx="1">
                  <c:v>12.78362516428797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8.121180158661843</c:v>
                </c:pt>
                <c:pt idx="1">
                  <c:v>7.93623561052995</c:v>
                </c:pt>
                <c:pt idx="2">
                  <c:v>11.64043875343214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81.33686316103917</c:v>
                </c:pt>
                <c:pt idx="1">
                  <c:v>89.42943139435974</c:v>
                </c:pt>
                <c:pt idx="2">
                  <c:v>129.1230280599522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562120"/>
        <c:axId val="2127567768"/>
      </c:barChart>
      <c:catAx>
        <c:axId val="2127562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567768"/>
        <c:crosses val="autoZero"/>
        <c:auto val="1"/>
        <c:lblAlgn val="ctr"/>
        <c:lblOffset val="100"/>
        <c:noMultiLvlLbl val="0"/>
      </c:catAx>
      <c:valAx>
        <c:axId val="2127567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27562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93.09849985303435</c:v>
                </c:pt>
                <c:pt idx="1">
                  <c:v>97.36566700488969</c:v>
                </c:pt>
                <c:pt idx="2">
                  <c:v>140.7634668133844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Aggregation on Throughput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'Aggregate data tables'!$A$10:$A$59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'Aggregate data tables'!$B$10:$B$59</c:f>
              <c:numCache>
                <c:formatCode>0.0</c:formatCode>
                <c:ptCount val="50"/>
                <c:pt idx="0">
                  <c:v>281.3931610507892</c:v>
                </c:pt>
                <c:pt idx="1">
                  <c:v>281.3931610507892</c:v>
                </c:pt>
                <c:pt idx="2">
                  <c:v>281.3931610507892</c:v>
                </c:pt>
                <c:pt idx="3">
                  <c:v>281.3931610507892</c:v>
                </c:pt>
                <c:pt idx="4">
                  <c:v>281.3931610507892</c:v>
                </c:pt>
                <c:pt idx="5">
                  <c:v>281.3931610507892</c:v>
                </c:pt>
                <c:pt idx="6">
                  <c:v>281.3931610507892</c:v>
                </c:pt>
                <c:pt idx="7">
                  <c:v>281.3931610507892</c:v>
                </c:pt>
                <c:pt idx="8">
                  <c:v>281.3931610507892</c:v>
                </c:pt>
                <c:pt idx="9">
                  <c:v>281.3931610507892</c:v>
                </c:pt>
                <c:pt idx="10">
                  <c:v>281.3931610507892</c:v>
                </c:pt>
                <c:pt idx="11">
                  <c:v>281.3931610507892</c:v>
                </c:pt>
                <c:pt idx="12">
                  <c:v>281.3931610507892</c:v>
                </c:pt>
                <c:pt idx="13">
                  <c:v>281.3931610507892</c:v>
                </c:pt>
                <c:pt idx="14">
                  <c:v>281.3931610507892</c:v>
                </c:pt>
                <c:pt idx="15">
                  <c:v>281.3931610507892</c:v>
                </c:pt>
                <c:pt idx="16">
                  <c:v>281.3931610507892</c:v>
                </c:pt>
                <c:pt idx="17">
                  <c:v>281.3931610507892</c:v>
                </c:pt>
                <c:pt idx="18">
                  <c:v>281.3931610507892</c:v>
                </c:pt>
                <c:pt idx="19">
                  <c:v>281.3931610507892</c:v>
                </c:pt>
                <c:pt idx="20">
                  <c:v>281.3931610507892</c:v>
                </c:pt>
                <c:pt idx="21">
                  <c:v>281.3931610507892</c:v>
                </c:pt>
                <c:pt idx="22">
                  <c:v>281.3931610507892</c:v>
                </c:pt>
                <c:pt idx="23">
                  <c:v>281.3931610507892</c:v>
                </c:pt>
                <c:pt idx="24">
                  <c:v>281.3931610507892</c:v>
                </c:pt>
                <c:pt idx="25">
                  <c:v>281.3931610507892</c:v>
                </c:pt>
                <c:pt idx="26">
                  <c:v>281.3931610507892</c:v>
                </c:pt>
                <c:pt idx="27">
                  <c:v>281.3931610507892</c:v>
                </c:pt>
                <c:pt idx="28">
                  <c:v>281.3931610507892</c:v>
                </c:pt>
                <c:pt idx="29">
                  <c:v>281.3931610507892</c:v>
                </c:pt>
                <c:pt idx="30">
                  <c:v>281.3931610507892</c:v>
                </c:pt>
                <c:pt idx="31">
                  <c:v>281.3931610507892</c:v>
                </c:pt>
                <c:pt idx="32">
                  <c:v>281.3931610507892</c:v>
                </c:pt>
                <c:pt idx="33">
                  <c:v>281.3931610507892</c:v>
                </c:pt>
                <c:pt idx="34">
                  <c:v>281.3931610507892</c:v>
                </c:pt>
                <c:pt idx="35">
                  <c:v>281.3931610507892</c:v>
                </c:pt>
                <c:pt idx="36">
                  <c:v>281.3931610507892</c:v>
                </c:pt>
                <c:pt idx="37">
                  <c:v>281.3931610507892</c:v>
                </c:pt>
                <c:pt idx="38">
                  <c:v>281.3931610507892</c:v>
                </c:pt>
                <c:pt idx="39">
                  <c:v>281.3931610507892</c:v>
                </c:pt>
                <c:pt idx="40">
                  <c:v>281.3931610507892</c:v>
                </c:pt>
                <c:pt idx="41">
                  <c:v>281.3931610507892</c:v>
                </c:pt>
                <c:pt idx="42">
                  <c:v>281.3931610507892</c:v>
                </c:pt>
                <c:pt idx="43">
                  <c:v>281.3931610507892</c:v>
                </c:pt>
                <c:pt idx="44">
                  <c:v>281.3931610507892</c:v>
                </c:pt>
                <c:pt idx="45">
                  <c:v>281.3931610507892</c:v>
                </c:pt>
                <c:pt idx="46">
                  <c:v>281.3931610507892</c:v>
                </c:pt>
                <c:pt idx="47">
                  <c:v>281.3931610507892</c:v>
                </c:pt>
                <c:pt idx="48">
                  <c:v>281.3931610507892</c:v>
                </c:pt>
                <c:pt idx="49">
                  <c:v>281.3931610507892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28104"/>
        <c:axId val="-2123461224"/>
      </c:scatterChart>
      <c:valAx>
        <c:axId val="-2123428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Aggregate size (frames)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461224"/>
        <c:crosses val="autoZero"/>
        <c:crossBetween val="midCat"/>
      </c:valAx>
      <c:valAx>
        <c:axId val="-2123461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-2123428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% of max (left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tables'!$C$11:$C$59</c:f>
              <c:numCache>
                <c:formatCode>0%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76952"/>
        <c:axId val="-2123473960"/>
      </c:scatterChart>
      <c:scatterChart>
        <c:scatterStyle val="smoothMarker"/>
        <c:varyColors val="0"/>
        <c:ser>
          <c:idx val="1"/>
          <c:order val="1"/>
          <c:tx>
            <c:v>Gain (right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tables'!$D$11:$D$59</c:f>
              <c:numCache>
                <c:formatCode>0.0%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86984"/>
        <c:axId val="-2123483656"/>
      </c:scatterChart>
      <c:valAx>
        <c:axId val="-212347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473960"/>
        <c:crosses val="autoZero"/>
        <c:crossBetween val="midCat"/>
      </c:valAx>
      <c:valAx>
        <c:axId val="-21234739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23476952"/>
        <c:crosses val="autoZero"/>
        <c:crossBetween val="midCat"/>
      </c:valAx>
      <c:valAx>
        <c:axId val="-212348365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-2123486984"/>
        <c:crosses val="max"/>
        <c:crossBetween val="midCat"/>
      </c:valAx>
      <c:valAx>
        <c:axId val="-2123486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3483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355600</xdr:rowOff>
    </xdr:from>
    <xdr:to>
      <xdr:col>16</xdr:col>
      <xdr:colOff>177800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</xdr:row>
      <xdr:rowOff>50800</xdr:rowOff>
    </xdr:from>
    <xdr:to>
      <xdr:col>14</xdr:col>
      <xdr:colOff>393700</xdr:colOff>
      <xdr:row>27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3" sqref="B13"/>
    </sheetView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301</v>
      </c>
    </row>
    <row r="5" spans="1:2">
      <c r="A5" t="s">
        <v>179</v>
      </c>
    </row>
    <row r="6" spans="1:2">
      <c r="B6" t="s">
        <v>192</v>
      </c>
    </row>
    <row r="7" spans="1:2">
      <c r="B7" t="s">
        <v>304</v>
      </c>
    </row>
    <row r="8" spans="1:2">
      <c r="B8" t="s">
        <v>303</v>
      </c>
    </row>
    <row r="9" spans="1:2">
      <c r="B9" t="s">
        <v>302</v>
      </c>
    </row>
    <row r="10" spans="1:2">
      <c r="B10" t="s">
        <v>315</v>
      </c>
    </row>
    <row r="11" spans="1:2">
      <c r="B11" t="s">
        <v>314</v>
      </c>
    </row>
    <row r="12" spans="1:2">
      <c r="B12" t="s">
        <v>323</v>
      </c>
    </row>
    <row r="14" spans="1:2">
      <c r="A14" t="s">
        <v>180</v>
      </c>
    </row>
    <row r="15" spans="1:2">
      <c r="B15" t="s">
        <v>181</v>
      </c>
    </row>
    <row r="16" spans="1:2">
      <c r="B16" t="s">
        <v>182</v>
      </c>
    </row>
    <row r="17" spans="1:2">
      <c r="B17" t="s">
        <v>183</v>
      </c>
    </row>
    <row r="18" spans="1:2">
      <c r="B18" t="s">
        <v>184</v>
      </c>
    </row>
    <row r="19" spans="1:2">
      <c r="B19" t="s">
        <v>185</v>
      </c>
    </row>
    <row r="20" spans="1:2">
      <c r="B20" t="s">
        <v>186</v>
      </c>
    </row>
    <row r="21" spans="1:2">
      <c r="B21" t="s">
        <v>300</v>
      </c>
    </row>
    <row r="23" spans="1:2">
      <c r="A23" t="s">
        <v>187</v>
      </c>
    </row>
    <row r="24" spans="1:2">
      <c r="B24" t="s">
        <v>188</v>
      </c>
    </row>
    <row r="25" spans="1:2">
      <c r="B25" t="s">
        <v>189</v>
      </c>
    </row>
    <row r="26" spans="1:2">
      <c r="B26" t="s">
        <v>190</v>
      </c>
    </row>
    <row r="28" spans="1:2">
      <c r="A28" t="s">
        <v>200</v>
      </c>
    </row>
    <row r="29" spans="1:2">
      <c r="B29" t="s">
        <v>191</v>
      </c>
    </row>
    <row r="30" spans="1:2">
      <c r="B30" t="s">
        <v>297</v>
      </c>
    </row>
    <row r="31" spans="1:2">
      <c r="B31" t="s">
        <v>298</v>
      </c>
    </row>
    <row r="32" spans="1:2">
      <c r="B3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G29" sqref="G29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318</v>
      </c>
    </row>
    <row r="6" spans="1:11">
      <c r="A6" s="4"/>
      <c r="B6" s="31" t="s">
        <v>316</v>
      </c>
      <c r="C6" s="28" t="s">
        <v>317</v>
      </c>
      <c r="J6" t="s">
        <v>45</v>
      </c>
      <c r="K6" s="24">
        <v>5</v>
      </c>
    </row>
    <row r="7" spans="1:11">
      <c r="A7" t="s">
        <v>45</v>
      </c>
      <c r="B7" s="5">
        <v>10</v>
      </c>
      <c r="C7" s="30">
        <f>B7/SUM(B$7:B$9)</f>
        <v>0.1111111111111111</v>
      </c>
      <c r="J7" t="s">
        <v>46</v>
      </c>
      <c r="K7" s="24">
        <v>7</v>
      </c>
    </row>
    <row r="8" spans="1:11">
      <c r="A8" t="s">
        <v>46</v>
      </c>
      <c r="B8" s="5">
        <v>30</v>
      </c>
      <c r="C8" s="30">
        <f t="shared" ref="C8:C9" si="0">B8/SUM(B$7:B$9)</f>
        <v>0.33333333333333331</v>
      </c>
      <c r="J8" t="s">
        <v>47</v>
      </c>
      <c r="K8" s="24">
        <v>10</v>
      </c>
    </row>
    <row r="9" spans="1:11">
      <c r="A9" t="s">
        <v>47</v>
      </c>
      <c r="B9" s="5">
        <v>50</v>
      </c>
      <c r="C9" s="30">
        <f t="shared" si="0"/>
        <v>0.55555555555555558</v>
      </c>
      <c r="D9" s="2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s="4"/>
      <c r="B13" s="31" t="s">
        <v>316</v>
      </c>
      <c r="C13" s="28" t="s">
        <v>317</v>
      </c>
      <c r="F13" s="4"/>
    </row>
    <row r="14" spans="1:11">
      <c r="A14" t="s">
        <v>0</v>
      </c>
      <c r="B14" s="5">
        <v>50</v>
      </c>
      <c r="C14" s="30">
        <f>B14/SUM(B$14:B$17)</f>
        <v>0.5</v>
      </c>
      <c r="F14" t="s">
        <v>35</v>
      </c>
      <c r="G14" s="3">
        <v>0.7</v>
      </c>
    </row>
    <row r="15" spans="1:11">
      <c r="A15" t="s">
        <v>1</v>
      </c>
      <c r="B15" s="5">
        <v>25</v>
      </c>
      <c r="C15" s="30">
        <f t="shared" ref="C15:C17" si="1">B15/SUM(B$14:B$17)</f>
        <v>0.25</v>
      </c>
      <c r="F15" t="s">
        <v>36</v>
      </c>
      <c r="G15" s="3">
        <v>0.3</v>
      </c>
    </row>
    <row r="16" spans="1:11">
      <c r="A16" t="s">
        <v>2</v>
      </c>
      <c r="B16" s="5">
        <v>25</v>
      </c>
      <c r="C16" s="30">
        <f t="shared" si="1"/>
        <v>0.25</v>
      </c>
      <c r="G16" s="1">
        <f>SUM(G14:G15)</f>
        <v>1</v>
      </c>
      <c r="H16" s="2" t="str">
        <f>IF(NOT(G16=1),"ERROR","OK")</f>
        <v>OK</v>
      </c>
    </row>
    <row r="17" spans="1:8">
      <c r="A17" t="s">
        <v>3</v>
      </c>
      <c r="B17" s="5">
        <v>0</v>
      </c>
      <c r="C17" s="30">
        <f t="shared" si="1"/>
        <v>0</v>
      </c>
      <c r="D17" s="2" t="str">
        <f>IF(NOT(C18=1),"ERROR","OK")</f>
        <v>OK</v>
      </c>
    </row>
    <row r="18" spans="1:8">
      <c r="C18" s="1">
        <f>SUM(C14:C17)</f>
        <v>1</v>
      </c>
    </row>
    <row r="20" spans="1:8">
      <c r="A20" s="4" t="s">
        <v>33</v>
      </c>
      <c r="B20" s="4"/>
      <c r="F20" s="4" t="s">
        <v>34</v>
      </c>
    </row>
    <row r="21" spans="1:8">
      <c r="A21" s="4"/>
      <c r="B21" s="31" t="s">
        <v>316</v>
      </c>
      <c r="C21" s="28" t="s">
        <v>317</v>
      </c>
      <c r="F21" s="4"/>
    </row>
    <row r="22" spans="1:8">
      <c r="A22" t="s">
        <v>0</v>
      </c>
      <c r="B22" s="5">
        <v>35</v>
      </c>
      <c r="C22" s="30">
        <f>B22/SUM(B$22:B$25)</f>
        <v>0.41176470588235292</v>
      </c>
      <c r="F22" t="s">
        <v>35</v>
      </c>
      <c r="G22" s="3">
        <v>0</v>
      </c>
    </row>
    <row r="23" spans="1:8">
      <c r="A23" t="s">
        <v>1</v>
      </c>
      <c r="B23" s="5">
        <v>20</v>
      </c>
      <c r="C23" s="30">
        <f t="shared" ref="C23:C25" si="2">B23/SUM(B$22:B$25)</f>
        <v>0.23529411764705882</v>
      </c>
      <c r="F23" t="s">
        <v>36</v>
      </c>
      <c r="G23" s="3">
        <v>0</v>
      </c>
    </row>
    <row r="24" spans="1:8">
      <c r="A24" t="s">
        <v>2</v>
      </c>
      <c r="B24" s="5">
        <v>20</v>
      </c>
      <c r="C24" s="30">
        <f t="shared" si="2"/>
        <v>0.23529411764705882</v>
      </c>
      <c r="F24" t="s">
        <v>38</v>
      </c>
      <c r="G24" s="3">
        <v>1</v>
      </c>
    </row>
    <row r="25" spans="1:8">
      <c r="A25" t="s">
        <v>3</v>
      </c>
      <c r="B25" s="5">
        <v>10</v>
      </c>
      <c r="C25" s="30">
        <f t="shared" si="2"/>
        <v>0.11764705882352941</v>
      </c>
      <c r="D25" s="2" t="str">
        <f>IF(NOT(C26=1),"ERROR","OK")</f>
        <v>OK</v>
      </c>
      <c r="F25" t="s">
        <v>39</v>
      </c>
      <c r="G25" s="3">
        <v>0</v>
      </c>
    </row>
    <row r="26" spans="1:8">
      <c r="C26" s="1">
        <f>SUM(C22:C25)</f>
        <v>1</v>
      </c>
      <c r="G26" s="1">
        <f>SUM(G22:G25)</f>
        <v>1</v>
      </c>
      <c r="H26" s="2" t="str">
        <f>IF(NOT(G26=1),"ERROR","OK")</f>
        <v>OK</v>
      </c>
    </row>
    <row r="28" spans="1:8">
      <c r="A28" s="4" t="s">
        <v>43</v>
      </c>
      <c r="B28" s="4"/>
    </row>
    <row r="29" spans="1:8">
      <c r="A29" t="s">
        <v>44</v>
      </c>
      <c r="B29" s="3">
        <v>0</v>
      </c>
    </row>
    <row r="30" spans="1:8">
      <c r="A30" t="s">
        <v>97</v>
      </c>
      <c r="B30" s="5">
        <v>3</v>
      </c>
    </row>
    <row r="32" spans="1:8">
      <c r="A32" s="4" t="s">
        <v>94</v>
      </c>
    </row>
    <row r="33" spans="1:2">
      <c r="A33" t="s">
        <v>95</v>
      </c>
      <c r="B33" s="5">
        <v>0</v>
      </c>
    </row>
    <row r="34" spans="1:2">
      <c r="A34" t="s">
        <v>96</v>
      </c>
      <c r="B34" s="5">
        <v>40</v>
      </c>
    </row>
  </sheetData>
  <conditionalFormatting sqref="D9">
    <cfRule type="expression" dxfId="29" priority="19">
      <formula>D9="OK"</formula>
    </cfRule>
    <cfRule type="expression" dxfId="28" priority="20">
      <formula>D9="ERROR"</formula>
    </cfRule>
  </conditionalFormatting>
  <conditionalFormatting sqref="D17">
    <cfRule type="expression" dxfId="27" priority="7">
      <formula>D17="OK"</formula>
    </cfRule>
    <cfRule type="expression" dxfId="26" priority="8">
      <formula>D17="ERROR"</formula>
    </cfRule>
  </conditionalFormatting>
  <conditionalFormatting sqref="D25">
    <cfRule type="expression" dxfId="25" priority="5">
      <formula>D25="OK"</formula>
    </cfRule>
    <cfRule type="expression" dxfId="24" priority="6">
      <formula>D25="ERROR"</formula>
    </cfRule>
  </conditionalFormatting>
  <conditionalFormatting sqref="H26">
    <cfRule type="expression" dxfId="23" priority="3">
      <formula>H26="OK"</formula>
    </cfRule>
    <cfRule type="expression" dxfId="22" priority="4">
      <formula>H26="ERROR"</formula>
    </cfRule>
  </conditionalFormatting>
  <conditionalFormatting sqref="H16">
    <cfRule type="expression" dxfId="21" priority="1">
      <formula>H16="OK"</formula>
    </cfRule>
    <cfRule type="expression" dxfId="20" priority="2">
      <formula>H16="ERROR"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>
      <selection activeCell="L14" sqref="L14"/>
    </sheetView>
  </sheetViews>
  <sheetFormatPr baseColWidth="10" defaultRowHeight="15" x14ac:dyDescent="0"/>
  <cols>
    <col min="1" max="1" width="15.5" customWidth="1"/>
    <col min="2" max="2" width="13.83203125" customWidth="1"/>
    <col min="4" max="4" width="4.33203125" hidden="1" customWidth="1"/>
    <col min="5" max="5" width="2.1640625" customWidth="1"/>
    <col min="6" max="7" width="14.83203125" customWidth="1"/>
    <col min="9" max="9" width="3.83203125" hidden="1" customWidth="1"/>
    <col min="10" max="10" width="1.6640625" customWidth="1"/>
    <col min="14" max="14" width="0" hidden="1" customWidth="1"/>
  </cols>
  <sheetData>
    <row r="1" spans="1:13" ht="30">
      <c r="A1" s="14" t="s">
        <v>133</v>
      </c>
      <c r="B1" s="14"/>
    </row>
    <row r="3" spans="1:13" s="9" customFormat="1">
      <c r="A3" s="9" t="s">
        <v>100</v>
      </c>
    </row>
    <row r="4" spans="1:13" s="9" customFormat="1"/>
    <row r="5" spans="1:13">
      <c r="A5" s="35" t="s">
        <v>4</v>
      </c>
      <c r="B5" s="35"/>
      <c r="C5" s="35"/>
      <c r="F5" s="35" t="s">
        <v>13</v>
      </c>
      <c r="G5" s="35"/>
      <c r="H5" s="35"/>
      <c r="K5" s="35" t="s">
        <v>22</v>
      </c>
      <c r="L5" s="35"/>
      <c r="M5" s="35"/>
    </row>
    <row r="6" spans="1:13">
      <c r="A6" s="27"/>
      <c r="B6" s="31" t="s">
        <v>316</v>
      </c>
      <c r="C6" s="31" t="s">
        <v>317</v>
      </c>
      <c r="F6" s="27"/>
      <c r="G6" s="31" t="s">
        <v>316</v>
      </c>
      <c r="H6" s="31" t="s">
        <v>317</v>
      </c>
      <c r="K6" s="27"/>
      <c r="L6" s="31" t="s">
        <v>316</v>
      </c>
      <c r="M6" s="31" t="s">
        <v>317</v>
      </c>
    </row>
    <row r="7" spans="1:13">
      <c r="A7" t="s">
        <v>5</v>
      </c>
      <c r="B7" s="5">
        <v>5</v>
      </c>
      <c r="C7" s="30">
        <f>B7/SUM(B$7:B$14)</f>
        <v>0.05</v>
      </c>
      <c r="F7" t="s">
        <v>14</v>
      </c>
      <c r="G7" s="5">
        <v>5</v>
      </c>
      <c r="H7" s="30">
        <f>G7/SUM(G$7:G$14)</f>
        <v>0.05</v>
      </c>
      <c r="K7" t="s">
        <v>24</v>
      </c>
      <c r="L7" s="5"/>
      <c r="M7" s="30">
        <f>L7/SUM(L$7:L$16)</f>
        <v>0</v>
      </c>
    </row>
    <row r="8" spans="1:13">
      <c r="A8" t="s">
        <v>6</v>
      </c>
      <c r="B8" s="5">
        <v>5</v>
      </c>
      <c r="C8" s="30">
        <f t="shared" ref="C8:C14" si="0">B8/SUM(B$7:B$14)</f>
        <v>0.05</v>
      </c>
      <c r="F8" t="s">
        <v>15</v>
      </c>
      <c r="G8" s="5">
        <v>10</v>
      </c>
      <c r="H8" s="30">
        <f t="shared" ref="H8:H14" si="1">G8/SUM(G$7:G$14)</f>
        <v>0.1</v>
      </c>
      <c r="K8" t="s">
        <v>25</v>
      </c>
      <c r="L8" s="5"/>
      <c r="M8" s="30">
        <f t="shared" ref="M8:M16" si="2">L8/SUM(L$7:L$16)</f>
        <v>0</v>
      </c>
    </row>
    <row r="9" spans="1:13">
      <c r="A9" t="s">
        <v>7</v>
      </c>
      <c r="B9" s="5">
        <v>5</v>
      </c>
      <c r="C9" s="30">
        <f t="shared" si="0"/>
        <v>0.05</v>
      </c>
      <c r="F9" t="s">
        <v>16</v>
      </c>
      <c r="G9" s="5">
        <v>10</v>
      </c>
      <c r="H9" s="30">
        <f t="shared" si="1"/>
        <v>0.1</v>
      </c>
      <c r="K9" t="s">
        <v>23</v>
      </c>
      <c r="L9" s="5"/>
      <c r="M9" s="30">
        <f t="shared" si="2"/>
        <v>0</v>
      </c>
    </row>
    <row r="10" spans="1:13">
      <c r="A10" t="s">
        <v>8</v>
      </c>
      <c r="B10" s="5">
        <v>15</v>
      </c>
      <c r="C10" s="30">
        <f t="shared" si="0"/>
        <v>0.15</v>
      </c>
      <c r="F10" t="s">
        <v>17</v>
      </c>
      <c r="G10" s="5">
        <v>10</v>
      </c>
      <c r="H10" s="30">
        <f t="shared" si="1"/>
        <v>0.1</v>
      </c>
      <c r="K10" t="s">
        <v>26</v>
      </c>
      <c r="L10" s="5"/>
      <c r="M10" s="30">
        <f t="shared" si="2"/>
        <v>0</v>
      </c>
    </row>
    <row r="11" spans="1:13">
      <c r="A11" t="s">
        <v>9</v>
      </c>
      <c r="B11" s="5">
        <v>15</v>
      </c>
      <c r="C11" s="30">
        <f t="shared" si="0"/>
        <v>0.15</v>
      </c>
      <c r="F11" t="s">
        <v>18</v>
      </c>
      <c r="G11" s="5">
        <v>15</v>
      </c>
      <c r="H11" s="30">
        <f t="shared" si="1"/>
        <v>0.15</v>
      </c>
      <c r="K11" t="s">
        <v>27</v>
      </c>
      <c r="L11" s="5"/>
      <c r="M11" s="30">
        <f t="shared" si="2"/>
        <v>0</v>
      </c>
    </row>
    <row r="12" spans="1:13">
      <c r="A12" t="s">
        <v>10</v>
      </c>
      <c r="B12" s="5">
        <v>20</v>
      </c>
      <c r="C12" s="30">
        <f t="shared" si="0"/>
        <v>0.2</v>
      </c>
      <c r="F12" t="s">
        <v>19</v>
      </c>
      <c r="G12" s="5">
        <v>25</v>
      </c>
      <c r="H12" s="30">
        <f t="shared" si="1"/>
        <v>0.25</v>
      </c>
      <c r="K12" t="s">
        <v>28</v>
      </c>
      <c r="L12" s="5"/>
      <c r="M12" s="30">
        <f t="shared" si="2"/>
        <v>0</v>
      </c>
    </row>
    <row r="13" spans="1:13">
      <c r="A13" t="s">
        <v>11</v>
      </c>
      <c r="B13" s="5">
        <v>20</v>
      </c>
      <c r="C13" s="30">
        <f t="shared" si="0"/>
        <v>0.2</v>
      </c>
      <c r="F13" t="s">
        <v>20</v>
      </c>
      <c r="G13" s="5">
        <v>15</v>
      </c>
      <c r="H13" s="30">
        <f t="shared" si="1"/>
        <v>0.15</v>
      </c>
      <c r="K13" t="s">
        <v>29</v>
      </c>
      <c r="L13" s="5"/>
      <c r="M13" s="30">
        <f t="shared" si="2"/>
        <v>0</v>
      </c>
    </row>
    <row r="14" spans="1:13">
      <c r="A14" t="s">
        <v>12</v>
      </c>
      <c r="B14" s="5">
        <v>15</v>
      </c>
      <c r="C14" s="30">
        <f t="shared" si="0"/>
        <v>0.15</v>
      </c>
      <c r="F14" t="s">
        <v>21</v>
      </c>
      <c r="G14" s="5">
        <v>10</v>
      </c>
      <c r="H14" s="30">
        <f t="shared" si="1"/>
        <v>0.1</v>
      </c>
      <c r="K14" t="s">
        <v>30</v>
      </c>
      <c r="L14" s="5"/>
      <c r="M14" s="30">
        <f t="shared" si="2"/>
        <v>0</v>
      </c>
    </row>
    <row r="15" spans="1:13">
      <c r="C15" s="1">
        <f>SUM(C7:C14)</f>
        <v>1</v>
      </c>
      <c r="D15" s="2" t="str">
        <f>IF(NOT(C15=1),"ERROR","OK")</f>
        <v>OK</v>
      </c>
      <c r="H15" s="1">
        <f>SUM(H7:H14)</f>
        <v>1</v>
      </c>
      <c r="I15" s="2" t="str">
        <f>IF(NOT(H15=1),"ERROR","OK")</f>
        <v>OK</v>
      </c>
      <c r="K15" t="s">
        <v>31</v>
      </c>
      <c r="L15" s="5"/>
      <c r="M15" s="30">
        <f t="shared" si="2"/>
        <v>0</v>
      </c>
    </row>
    <row r="16" spans="1:13">
      <c r="C16" s="1"/>
      <c r="D16" s="2"/>
      <c r="K16" t="s">
        <v>32</v>
      </c>
      <c r="L16" s="5">
        <v>5</v>
      </c>
      <c r="M16" s="30">
        <f t="shared" si="2"/>
        <v>1</v>
      </c>
    </row>
    <row r="17" spans="13:14">
      <c r="M17" s="1">
        <f>SUM(M7:M16)</f>
        <v>1</v>
      </c>
      <c r="N17" s="2" t="str">
        <f>IF(NOT(M17=1),"ERROR","OK")</f>
        <v>OK</v>
      </c>
    </row>
  </sheetData>
  <mergeCells count="3">
    <mergeCell ref="A5:C5"/>
    <mergeCell ref="F5:H5"/>
    <mergeCell ref="K5:M5"/>
  </mergeCells>
  <conditionalFormatting sqref="D15:D16">
    <cfRule type="expression" dxfId="19" priority="5">
      <formula>D15="OK"</formula>
    </cfRule>
    <cfRule type="expression" dxfId="18" priority="6">
      <formula>D15="ERROR"</formula>
    </cfRule>
  </conditionalFormatting>
  <conditionalFormatting sqref="I15">
    <cfRule type="expression" dxfId="17" priority="3">
      <formula>I15="OK"</formula>
    </cfRule>
    <cfRule type="expression" dxfId="16" priority="4">
      <formula>I15="ERROR"</formula>
    </cfRule>
  </conditionalFormatting>
  <conditionalFormatting sqref="N17">
    <cfRule type="expression" dxfId="15" priority="1">
      <formula>N17="OK"</formula>
    </cfRule>
    <cfRule type="expression" dxfId="14" priority="2">
      <formula>N17="ERROR"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6" t="str">
        <f>IF(Errors!B18="ERROR","WARNING: Inputs do not pass validation. Check that all percentages total to 100%","")</f>
        <v/>
      </c>
      <c r="B1" s="36"/>
      <c r="C1" s="36"/>
      <c r="D1" s="36"/>
      <c r="E1" s="36"/>
      <c r="F1" s="36"/>
      <c r="G1" s="36"/>
      <c r="H1" t="s">
        <v>312</v>
      </c>
      <c r="J1" s="8">
        <f>'RESULT-t''put'!D34</f>
        <v>281.39316105078916</v>
      </c>
      <c r="K1" t="s">
        <v>137</v>
      </c>
    </row>
    <row r="2" spans="1:11">
      <c r="J2" s="29"/>
    </row>
    <row r="32" spans="5:18">
      <c r="E32" s="37" t="s">
        <v>218</v>
      </c>
      <c r="F32" s="37"/>
      <c r="G32" s="37"/>
      <c r="H32" s="11">
        <f>'RESULT-t''put'!B52</f>
        <v>0</v>
      </c>
      <c r="K32" s="37" t="s">
        <v>220</v>
      </c>
      <c r="L32" s="37"/>
      <c r="M32" s="1">
        <f>'RESULT-t''put'!B73</f>
        <v>0.1809056799385467</v>
      </c>
      <c r="P32" s="37" t="s">
        <v>223</v>
      </c>
      <c r="Q32" s="37"/>
      <c r="R32" s="1">
        <f>'RESULT-t''put'!B95</f>
        <v>0</v>
      </c>
    </row>
    <row r="33" spans="5:18">
      <c r="E33" s="37" t="s">
        <v>219</v>
      </c>
      <c r="F33" s="37"/>
      <c r="G33" s="37"/>
      <c r="H33" s="11">
        <f>'RESULT-t''put'!B53</f>
        <v>0</v>
      </c>
      <c r="K33" s="37" t="s">
        <v>221</v>
      </c>
      <c r="L33" s="37"/>
      <c r="M33" s="11">
        <f>'RESULT-t''put'!B74</f>
        <v>0.22086062069747245</v>
      </c>
      <c r="P33" s="37" t="s">
        <v>224</v>
      </c>
      <c r="Q33" s="37"/>
      <c r="R33" s="1">
        <f>'RESULT-t''put'!B96</f>
        <v>0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13" priority="1" operator="containsText" text="WARNING">
      <formula>NOT(ISERROR(SEARCH("WARNING",A1)))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0" sqref="N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6" t="str">
        <f>IF(Errors!B18="ERROR","WARNING: Inputs do not pass validation. Check that all percentages total to 100%","")</f>
        <v/>
      </c>
      <c r="B1" s="36"/>
      <c r="C1" s="36"/>
      <c r="D1" s="36"/>
      <c r="E1" s="36"/>
      <c r="F1" s="36"/>
      <c r="G1" s="36"/>
      <c r="H1" t="s">
        <v>312</v>
      </c>
      <c r="J1" s="8">
        <f>'RESULT-equal'!D11</f>
        <v>414.05396036110631</v>
      </c>
      <c r="K1" t="s">
        <v>137</v>
      </c>
    </row>
    <row r="32" spans="5:18">
      <c r="E32" s="37" t="s">
        <v>218</v>
      </c>
      <c r="F32" s="37"/>
      <c r="G32" s="37"/>
      <c r="H32" s="11">
        <f>'RESULT-equal'!B28</f>
        <v>0</v>
      </c>
      <c r="K32" s="37" t="s">
        <v>220</v>
      </c>
      <c r="L32" s="37"/>
      <c r="M32" s="1">
        <f>'RESULT-equal'!B49</f>
        <v>0.20003751834075728</v>
      </c>
      <c r="P32" s="37" t="s">
        <v>223</v>
      </c>
      <c r="Q32" s="37"/>
      <c r="R32" s="1">
        <f>'RESULT-equal'!B71</f>
        <v>0</v>
      </c>
    </row>
    <row r="33" spans="5:18">
      <c r="E33" s="37" t="s">
        <v>219</v>
      </c>
      <c r="F33" s="37"/>
      <c r="G33" s="37"/>
      <c r="H33" s="11">
        <f>'RESULT-equal'!B29</f>
        <v>0</v>
      </c>
      <c r="K33" s="37" t="s">
        <v>221</v>
      </c>
      <c r="L33" s="37"/>
      <c r="M33" s="11">
        <f>'RESULT-equal'!B50</f>
        <v>0.25005862515683147</v>
      </c>
      <c r="P33" s="37" t="s">
        <v>224</v>
      </c>
      <c r="Q33" s="37"/>
      <c r="R33" s="1">
        <f>'RESULT-equal'!B72</f>
        <v>0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1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4" workbookViewId="0">
      <selection activeCell="E31" sqref="E31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241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485.30700000000002</v>
      </c>
      <c r="C8" s="8">
        <f>'Airtime calculations'!I$58</f>
        <v>245.86499999999998</v>
      </c>
      <c r="D8" s="8">
        <f>'Airtime calculations'!I$71</f>
        <v>166.04400000000004</v>
      </c>
      <c r="E8" s="8">
        <f>'Airtime calculations'!I$84</f>
        <v>126.1335</v>
      </c>
    </row>
    <row r="9" spans="1:5">
      <c r="A9" t="s">
        <v>47</v>
      </c>
      <c r="B9" s="8">
        <f>'Airtime calculations'!I$126</f>
        <v>155.565</v>
      </c>
      <c r="C9" s="8">
        <f>'Airtime calculations'!I$142</f>
        <v>80.91</v>
      </c>
      <c r="D9" s="8">
        <f>'Airtime calculations'!I$157</f>
        <v>56.025000000000013</v>
      </c>
      <c r="E9" s="8">
        <f>'Airtime calculations'!I$172</f>
        <v>43.739999999999995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B14*'IN-client'!C14</f>
        <v>2.0221125E-2</v>
      </c>
      <c r="C20" s="7">
        <f>C14*'IN-client'!C15</f>
        <v>5.1221875E-3</v>
      </c>
      <c r="D20" s="7">
        <f>D14*'IN-client'!C16</f>
        <v>3.459250000000001E-3</v>
      </c>
      <c r="E20" s="7">
        <f>E14*'IN-client'!C17</f>
        <v>0</v>
      </c>
      <c r="F20" s="7">
        <f t="shared" ref="F20:F21" si="1">SUM(B20:E20)</f>
        <v>2.88025625E-2</v>
      </c>
    </row>
    <row r="21" spans="1:6">
      <c r="A21" t="s">
        <v>47</v>
      </c>
      <c r="B21" s="7">
        <f>B15*'IN-client'!C22</f>
        <v>5.3380147058823529E-3</v>
      </c>
      <c r="C21" s="7">
        <f>C15*'IN-client'!C23</f>
        <v>1.586470588235294E-3</v>
      </c>
      <c r="D21" s="7">
        <f>D15*'IN-client'!C24</f>
        <v>1.0985294117647061E-3</v>
      </c>
      <c r="E21" s="7">
        <f>E15*'IN-client'!C25</f>
        <v>4.2882352941176464E-4</v>
      </c>
      <c r="F21" s="7">
        <f t="shared" si="1"/>
        <v>8.4518382352941172E-3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0.1111111111111111</v>
      </c>
      <c r="D25" s="10">
        <f>B25*C25</f>
        <v>4.6711111111111111E-3</v>
      </c>
      <c r="E25" s="10">
        <f>D25*'IN-client'!K6</f>
        <v>2.3355555555555556E-2</v>
      </c>
      <c r="F25" s="10">
        <f>E25/SUM(E25:E27)</f>
        <v>0.16983858617932152</v>
      </c>
    </row>
    <row r="26" spans="1:6">
      <c r="A26" t="s">
        <v>46</v>
      </c>
      <c r="B26" s="10">
        <f>F20</f>
        <v>2.88025625E-2</v>
      </c>
      <c r="C26" s="1">
        <f>'IN-client'!C8</f>
        <v>0.33333333333333331</v>
      </c>
      <c r="D26" s="10">
        <f t="shared" ref="D26:D27" si="2">B26*C26</f>
        <v>9.6008541666666655E-3</v>
      </c>
      <c r="E26" s="10">
        <f>D26*'IN-client'!K7</f>
        <v>6.7205979166666652E-2</v>
      </c>
      <c r="F26" s="10">
        <f>E26/SUM(E25:E27)</f>
        <v>0.48871320818350328</v>
      </c>
    </row>
    <row r="27" spans="1:6">
      <c r="A27" t="s">
        <v>47</v>
      </c>
      <c r="B27" s="10">
        <f>F21</f>
        <v>8.4518382352941172E-3</v>
      </c>
      <c r="C27" s="1">
        <f>'IN-client'!C9</f>
        <v>0.55555555555555558</v>
      </c>
      <c r="D27" s="10">
        <f t="shared" si="2"/>
        <v>4.6954656862745097E-3</v>
      </c>
      <c r="E27" s="10">
        <f>D27*'IN-client'!K8</f>
        <v>4.6954656862745095E-2</v>
      </c>
      <c r="F27" s="10">
        <f>E27/SUM(E25:E27)</f>
        <v>0.34144820563717515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'Airtime calculations'!B20</f>
        <v>32.764108800000002</v>
      </c>
      <c r="C31" s="11">
        <f>F25</f>
        <v>0.16983858617932152</v>
      </c>
      <c r="D31" s="8">
        <f>B31*C31</f>
        <v>5.5646099160174671</v>
      </c>
    </row>
    <row r="32" spans="1:6">
      <c r="A32" t="s">
        <v>46</v>
      </c>
      <c r="B32" s="8">
        <f>'Airtime calculations'!D100</f>
        <v>83.093563567871826</v>
      </c>
      <c r="C32" s="11">
        <f>F26</f>
        <v>0.48871320818350328</v>
      </c>
      <c r="D32" s="8">
        <f>B32*C32</f>
        <v>40.608922030654504</v>
      </c>
    </row>
    <row r="33" spans="1:4">
      <c r="A33" t="s">
        <v>47</v>
      </c>
      <c r="B33" s="8">
        <f>'Airtime calculations'!F201</f>
        <v>688.88816874926829</v>
      </c>
      <c r="C33" s="11">
        <f>F27</f>
        <v>0.34144820563717515</v>
      </c>
      <c r="D33" s="8">
        <f>B33*C33</f>
        <v>235.21962910411719</v>
      </c>
    </row>
    <row r="34" spans="1:4">
      <c r="C34" t="s">
        <v>313</v>
      </c>
      <c r="D34" s="8">
        <f>SUM(D31:D33)</f>
        <v>281.39316105078916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83.093563567871826</v>
      </c>
      <c r="D41">
        <v>0</v>
      </c>
    </row>
    <row r="42" spans="1:4">
      <c r="A42" t="s">
        <v>47</v>
      </c>
      <c r="B42">
        <v>0</v>
      </c>
      <c r="C42" s="8">
        <f>B33-D42</f>
        <v>688.88816874926829</v>
      </c>
      <c r="D42" s="8">
        <f>'Airtime calculations'!F220</f>
        <v>0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771.98173231714009</v>
      </c>
      <c r="D43" s="8">
        <f t="shared" si="3"/>
        <v>0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5.5646099160174671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40.608922030654504</v>
      </c>
      <c r="D48" s="8">
        <v>0</v>
      </c>
    </row>
    <row r="49" spans="1:5">
      <c r="A49" t="s">
        <v>47</v>
      </c>
      <c r="B49" s="13">
        <v>0</v>
      </c>
      <c r="C49" s="8">
        <f>C42*C33</f>
        <v>235.21962910411719</v>
      </c>
      <c r="D49" s="8">
        <f>D42*C33</f>
        <v>0</v>
      </c>
    </row>
    <row r="50" spans="1:5">
      <c r="A50" t="s">
        <v>147</v>
      </c>
      <c r="B50" s="8">
        <f>SUM(B47:B49)</f>
        <v>5.5646099160174671</v>
      </c>
      <c r="C50" s="8">
        <f t="shared" ref="C50:D50" si="4">SUM(C47:C49)</f>
        <v>275.82855113477171</v>
      </c>
      <c r="D50" s="8">
        <f t="shared" si="4"/>
        <v>0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</v>
      </c>
    </row>
    <row r="53" spans="1:5">
      <c r="A53" t="s">
        <v>216</v>
      </c>
      <c r="B53" s="18">
        <f>D50/C50</f>
        <v>0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24.363540475985531</v>
      </c>
      <c r="C60" s="8">
        <f>'Airtime calculations'!D97</f>
        <v>23.808706831589848</v>
      </c>
      <c r="D60" s="8">
        <f>'Airtime calculations'!D98</f>
        <v>34.921316260296436</v>
      </c>
      <c r="E60" s="8">
        <v>0</v>
      </c>
    </row>
    <row r="61" spans="1:5">
      <c r="A61" t="s">
        <v>47</v>
      </c>
      <c r="B61" s="8">
        <f>'Airtime calculations'!F197</f>
        <v>146.40635368987051</v>
      </c>
      <c r="C61" s="8">
        <f>'Airtime calculations'!F198</f>
        <v>160.97297650984751</v>
      </c>
      <c r="D61" s="8">
        <f>'Airtime calculations'!F199</f>
        <v>232.42145050791396</v>
      </c>
      <c r="E61" s="8">
        <f>'Airtime calculations'!F200</f>
        <v>149.08738804163642</v>
      </c>
    </row>
    <row r="62" spans="1:5">
      <c r="A62" t="s">
        <v>88</v>
      </c>
      <c r="B62" s="8">
        <f>SUM(B59:B61)</f>
        <v>203.53400296585605</v>
      </c>
      <c r="C62" s="8">
        <f t="shared" ref="C62:E62" si="5">SUM(C59:C61)</f>
        <v>184.78168334143737</v>
      </c>
      <c r="D62" s="8">
        <f t="shared" si="5"/>
        <v>267.34276676821037</v>
      </c>
      <c r="E62" s="8">
        <f t="shared" si="5"/>
        <v>149.08738804163642</v>
      </c>
    </row>
    <row r="63" spans="1:5">
      <c r="A63" t="s">
        <v>201</v>
      </c>
      <c r="B63" s="11">
        <f>B62/SUM($B62:$E62)</f>
        <v>0.25291712310474596</v>
      </c>
      <c r="C63" s="11">
        <f>C62/SUM($B62:$E62)</f>
        <v>0.22961495903467521</v>
      </c>
      <c r="D63" s="11">
        <f>D62/SUM($B62:$E62)</f>
        <v>0.33220770224433571</v>
      </c>
      <c r="E63" s="11">
        <f>E61/SUM(B59:E61)</f>
        <v>0.18526021561624326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5.5646099160174671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11.906784028727525</v>
      </c>
      <c r="C68" s="8">
        <f>C60*C32</f>
        <v>11.635629498366766</v>
      </c>
      <c r="D68" s="8">
        <f>D60*C32</f>
        <v>17.066508503560211</v>
      </c>
      <c r="E68" s="8">
        <f>E60*C32</f>
        <v>0</v>
      </c>
    </row>
    <row r="69" spans="1:5">
      <c r="A69" t="s">
        <v>47</v>
      </c>
      <c r="B69" s="8">
        <f>B61*C33</f>
        <v>49.990186761287902</v>
      </c>
      <c r="C69" s="8">
        <f>C61*C33</f>
        <v>54.96393398536258</v>
      </c>
      <c r="D69" s="8">
        <f>D61*C33</f>
        <v>79.359887227516737</v>
      </c>
      <c r="E69" s="8">
        <f>E61*C33</f>
        <v>50.905621129949999</v>
      </c>
    </row>
    <row r="70" spans="1:5">
      <c r="A70" t="s">
        <v>88</v>
      </c>
      <c r="B70" s="8">
        <f>SUM(B67:B69)</f>
        <v>67.46158070603289</v>
      </c>
      <c r="C70" s="8">
        <f t="shared" ref="C70:E70" si="6">SUM(C67:C69)</f>
        <v>66.599563483729341</v>
      </c>
      <c r="D70" s="8">
        <f t="shared" si="6"/>
        <v>96.426395731076951</v>
      </c>
      <c r="E70" s="8">
        <f t="shared" si="6"/>
        <v>50.905621129949999</v>
      </c>
    </row>
    <row r="71" spans="1:5">
      <c r="A71" t="s">
        <v>201</v>
      </c>
      <c r="B71" s="11">
        <f>B70/SUM($B70:$E70)</f>
        <v>0.23974136561853623</v>
      </c>
      <c r="C71" s="11">
        <f>C70/SUM($B70:$E70)</f>
        <v>0.23667797481300076</v>
      </c>
      <c r="D71" s="11">
        <f>D70/SUM($B70:$E70)</f>
        <v>0.34267497962991639</v>
      </c>
      <c r="E71" s="11">
        <f>E69/SUM(B67:E69)</f>
        <v>0.1809056799385467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0.1809056799385467</v>
      </c>
      <c r="C73" s="11"/>
      <c r="D73" s="11"/>
      <c r="E73" s="11"/>
    </row>
    <row r="74" spans="1:5">
      <c r="A74" t="s">
        <v>221</v>
      </c>
      <c r="B74" s="18">
        <f>E70/SUM(B70:D70)</f>
        <v>0.22086062069747245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44.742688075007905</v>
      </c>
      <c r="C82" s="8">
        <f>'Airtime calculations'!C100</f>
        <v>38.350875492863921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0</v>
      </c>
      <c r="C83" s="8">
        <f>'Airtime calculations'!C201</f>
        <v>0</v>
      </c>
      <c r="D83" s="8">
        <f>'Airtime calculations'!D201</f>
        <v>688.88816874926829</v>
      </c>
      <c r="E83" s="8">
        <f>'Airtime calculations'!E201</f>
        <v>0</v>
      </c>
    </row>
    <row r="84" spans="1:5">
      <c r="A84" t="s">
        <v>88</v>
      </c>
      <c r="B84" s="8">
        <f>SUM(B81:B83)</f>
        <v>77.506796875007907</v>
      </c>
      <c r="C84" s="8">
        <f t="shared" ref="C84:E84" si="7">SUM(C81:C83)</f>
        <v>38.350875492863921</v>
      </c>
      <c r="D84" s="8">
        <f t="shared" si="7"/>
        <v>688.88816874926829</v>
      </c>
      <c r="E84" s="8">
        <f t="shared" si="7"/>
        <v>0</v>
      </c>
    </row>
    <row r="85" spans="1:5">
      <c r="A85" t="s">
        <v>201</v>
      </c>
      <c r="B85" s="11">
        <f>B84/SUM($B84:$E84)</f>
        <v>9.6312143430792696E-2</v>
      </c>
      <c r="C85" s="11">
        <f>C84/SUM($B84:$E84)</f>
        <v>4.7655885291218926E-2</v>
      </c>
      <c r="D85" s="11">
        <f>D84/SUM($B84:$E84)</f>
        <v>0.85603197127798836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5.5646099160174671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21.866342631890888</v>
      </c>
      <c r="C90" s="8">
        <f t="shared" si="8"/>
        <v>18.74257939876362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0</v>
      </c>
      <c r="C91" s="8">
        <f t="shared" si="8"/>
        <v>0</v>
      </c>
      <c r="D91" s="8">
        <f t="shared" si="8"/>
        <v>235.21962910411719</v>
      </c>
      <c r="E91" s="8">
        <f t="shared" si="8"/>
        <v>0</v>
      </c>
    </row>
    <row r="92" spans="1:5">
      <c r="A92" t="s">
        <v>88</v>
      </c>
      <c r="B92" s="8">
        <f>SUM(B89:B91)</f>
        <v>27.430952547908355</v>
      </c>
      <c r="C92" s="8">
        <f t="shared" ref="C92:E92" si="9">SUM(C89:C91)</f>
        <v>18.74257939876362</v>
      </c>
      <c r="D92" s="8">
        <f t="shared" si="9"/>
        <v>235.21962910411719</v>
      </c>
      <c r="E92" s="8">
        <f t="shared" si="9"/>
        <v>0</v>
      </c>
    </row>
    <row r="93" spans="1:5">
      <c r="A93" t="s">
        <v>201</v>
      </c>
      <c r="B93" s="11">
        <f>B92/SUM($B92:$E92)</f>
        <v>9.748265539032519E-2</v>
      </c>
      <c r="C93" s="11">
        <f>C92/SUM($B92:$E92)</f>
        <v>6.6606378523111076E-2</v>
      </c>
      <c r="D93" s="11">
        <f>D92/SUM($B92:$E92)</f>
        <v>0.83591096608656379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6" sqref="B16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236</v>
      </c>
    </row>
    <row r="3" spans="1:4">
      <c r="A3" t="s">
        <v>237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32.764108800000002</v>
      </c>
      <c r="C8" s="1">
        <f>'IN-client'!C7</f>
        <v>0.1111111111111111</v>
      </c>
      <c r="D8" s="8">
        <f>B8*C8</f>
        <v>3.6404565333333334</v>
      </c>
    </row>
    <row r="9" spans="1:4">
      <c r="A9" t="s">
        <v>46</v>
      </c>
      <c r="B9" s="8">
        <f>'Airtime calculations'!D100</f>
        <v>83.093563567871826</v>
      </c>
      <c r="C9" s="1">
        <f>'IN-client'!C8</f>
        <v>0.33333333333333331</v>
      </c>
      <c r="D9" s="8">
        <f t="shared" ref="D9:D10" si="0">B9*C9</f>
        <v>27.697854522623942</v>
      </c>
    </row>
    <row r="10" spans="1:4">
      <c r="A10" t="s">
        <v>47</v>
      </c>
      <c r="B10" s="8">
        <f>'Airtime calculations'!F201</f>
        <v>688.88816874926829</v>
      </c>
      <c r="C10" s="1">
        <f>'IN-client'!C9</f>
        <v>0.55555555555555558</v>
      </c>
      <c r="D10" s="8">
        <f t="shared" si="0"/>
        <v>382.71564930514904</v>
      </c>
    </row>
    <row r="11" spans="1:4">
      <c r="A11" t="s">
        <v>313</v>
      </c>
      <c r="B11" s="8">
        <f>SUM(B8:B10)</f>
        <v>804.74584111714012</v>
      </c>
      <c r="C11" s="1"/>
      <c r="D11" s="8">
        <f>SUM(D8:D10)</f>
        <v>414.05396036110631</v>
      </c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32.764108800000002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83.093563567871826</v>
      </c>
      <c r="D17">
        <v>0</v>
      </c>
    </row>
    <row r="18" spans="1:4">
      <c r="A18" t="s">
        <v>132</v>
      </c>
      <c r="B18">
        <v>0</v>
      </c>
      <c r="C18" s="8">
        <f>B10-D18</f>
        <v>688.88816874926829</v>
      </c>
      <c r="D18" s="8">
        <f>'Airtime calculations'!F220</f>
        <v>0</v>
      </c>
    </row>
    <row r="19" spans="1:4">
      <c r="A19" t="s">
        <v>147</v>
      </c>
      <c r="B19" s="8">
        <f>SUM(B16:B18)</f>
        <v>32.764108800000002</v>
      </c>
      <c r="C19" s="8">
        <f t="shared" ref="C19:D19" si="1">SUM(C16:C18)</f>
        <v>771.98173231714009</v>
      </c>
      <c r="D19" s="8">
        <f t="shared" si="1"/>
        <v>0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3.6404565333333334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27.697854522623942</v>
      </c>
      <c r="D24" s="8">
        <v>0</v>
      </c>
    </row>
    <row r="25" spans="1:4">
      <c r="A25" t="s">
        <v>132</v>
      </c>
      <c r="B25" s="13">
        <v>0</v>
      </c>
      <c r="C25" s="8">
        <f>C18*C10</f>
        <v>382.71564930514904</v>
      </c>
      <c r="D25" s="8">
        <f>D18*C10</f>
        <v>0</v>
      </c>
    </row>
    <row r="26" spans="1:4">
      <c r="A26" t="s">
        <v>147</v>
      </c>
      <c r="B26" s="8">
        <f>SUM(B23:B25)</f>
        <v>3.6404565333333334</v>
      </c>
      <c r="C26" s="8">
        <f t="shared" ref="C26" si="2">SUM(C23:C25)</f>
        <v>410.41350382777296</v>
      </c>
      <c r="D26" s="8">
        <f t="shared" ref="D26" si="3">SUM(D23:D25)</f>
        <v>0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0</v>
      </c>
    </row>
    <row r="29" spans="1:4">
      <c r="A29" t="s">
        <v>216</v>
      </c>
      <c r="B29" s="18">
        <f>D26/C26</f>
        <v>0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32.764108800000002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24.363540475985531</v>
      </c>
      <c r="C36" s="8">
        <f>'Airtime calculations'!D97</f>
        <v>23.808706831589848</v>
      </c>
      <c r="D36" s="8">
        <f>'Airtime calculations'!D98</f>
        <v>34.921316260296436</v>
      </c>
      <c r="E36" s="8">
        <v>0</v>
      </c>
    </row>
    <row r="37" spans="1:5">
      <c r="A37" t="s">
        <v>47</v>
      </c>
      <c r="B37" s="8">
        <f>'Airtime calculations'!F197</f>
        <v>146.40635368987051</v>
      </c>
      <c r="C37" s="8">
        <f>'Airtime calculations'!F198</f>
        <v>160.97297650984751</v>
      </c>
      <c r="D37" s="8">
        <f>'Airtime calculations'!F199</f>
        <v>232.42145050791396</v>
      </c>
      <c r="E37" s="8">
        <f>'Airtime calculations'!F200</f>
        <v>149.08738804163642</v>
      </c>
    </row>
    <row r="38" spans="1:5">
      <c r="A38" t="s">
        <v>88</v>
      </c>
      <c r="B38" s="8">
        <f>SUM(B35:B37)</f>
        <v>203.53400296585605</v>
      </c>
      <c r="C38" s="8">
        <f t="shared" ref="C38" si="4">SUM(C35:C37)</f>
        <v>184.78168334143737</v>
      </c>
      <c r="D38" s="8">
        <f t="shared" ref="D38" si="5">SUM(D35:D37)</f>
        <v>267.34276676821037</v>
      </c>
      <c r="E38" s="8">
        <f t="shared" ref="E38" si="6">SUM(E35:E37)</f>
        <v>149.08738804163642</v>
      </c>
    </row>
    <row r="39" spans="1:5">
      <c r="A39" t="s">
        <v>201</v>
      </c>
      <c r="B39" s="11">
        <f>B38/SUM($B38:$E38)</f>
        <v>0.25291712310474596</v>
      </c>
      <c r="C39" s="11">
        <f t="shared" ref="C39" si="7">C38/SUM($B38:$E38)</f>
        <v>0.22961495903467521</v>
      </c>
      <c r="D39" s="11">
        <f t="shared" ref="D39" si="8">D38/SUM($B38:$E38)</f>
        <v>0.33220770224433571</v>
      </c>
      <c r="E39" s="11">
        <f>E37/SUM(B35:E37)</f>
        <v>0.18526021561624326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3.6404565333333334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8.1211801586618435</v>
      </c>
      <c r="C44" s="8">
        <f t="shared" ref="C44:E44" si="9">C36*$C9</f>
        <v>7.9362356105299492</v>
      </c>
      <c r="D44" s="8">
        <f t="shared" si="9"/>
        <v>11.640438753432145</v>
      </c>
      <c r="E44" s="8">
        <f t="shared" si="9"/>
        <v>0</v>
      </c>
    </row>
    <row r="45" spans="1:5">
      <c r="A45" t="s">
        <v>47</v>
      </c>
      <c r="B45" s="8">
        <f>B37*$C10</f>
        <v>81.336863161039176</v>
      </c>
      <c r="C45" s="8">
        <f t="shared" ref="C45:E45" si="10">C37*$C10</f>
        <v>89.429431394359739</v>
      </c>
      <c r="D45" s="8">
        <f t="shared" si="10"/>
        <v>129.12302805995222</v>
      </c>
      <c r="E45" s="8">
        <f t="shared" si="10"/>
        <v>82.826326689798009</v>
      </c>
    </row>
    <row r="46" spans="1:5">
      <c r="A46" t="s">
        <v>88</v>
      </c>
      <c r="B46" s="8">
        <f>SUM(B43:B45)</f>
        <v>93.098499853034355</v>
      </c>
      <c r="C46" s="8">
        <f t="shared" ref="C46" si="11">SUM(C43:C45)</f>
        <v>97.365667004889687</v>
      </c>
      <c r="D46" s="8">
        <f t="shared" ref="D46" si="12">SUM(D43:D45)</f>
        <v>140.76346681338435</v>
      </c>
      <c r="E46" s="8">
        <f t="shared" ref="E46" si="13">SUM(E43:E45)</f>
        <v>82.826326689798009</v>
      </c>
    </row>
    <row r="47" spans="1:5">
      <c r="A47" t="s">
        <v>201</v>
      </c>
      <c r="B47" s="11">
        <f>B46/SUM($B46:$E46)</f>
        <v>0.22484629726000185</v>
      </c>
      <c r="C47" s="11">
        <f t="shared" ref="C47" si="14">C46/SUM($B46:$E46)</f>
        <v>0.23515212104232683</v>
      </c>
      <c r="D47" s="11">
        <f t="shared" ref="D47" si="15">D46/SUM($B46:$E46)</f>
        <v>0.33996406335691404</v>
      </c>
      <c r="E47" s="11">
        <f>E45/SUM(B43:E45)</f>
        <v>0.20003751834075728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0.20003751834075728</v>
      </c>
      <c r="C49" s="11"/>
      <c r="D49" s="11"/>
      <c r="E49" s="11"/>
    </row>
    <row r="50" spans="1:5">
      <c r="A50" t="s">
        <v>221</v>
      </c>
      <c r="B50" s="18">
        <f>E46/SUM(B46:D46)</f>
        <v>0.25005862515683147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32.764108800000002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44.742688075007905</v>
      </c>
      <c r="C58" s="8">
        <f>'Airtime calculations'!C100</f>
        <v>38.350875492863921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0</v>
      </c>
      <c r="C59" s="8">
        <f>'Airtime calculations'!C201</f>
        <v>0</v>
      </c>
      <c r="D59" s="8">
        <f>'Airtime calculations'!D201</f>
        <v>688.88816874926829</v>
      </c>
      <c r="E59" s="8">
        <f>'Airtime calculations'!E201</f>
        <v>0</v>
      </c>
    </row>
    <row r="60" spans="1:5">
      <c r="A60" t="s">
        <v>88</v>
      </c>
      <c r="B60" s="8">
        <f>SUM(B57:B59)</f>
        <v>77.506796875007907</v>
      </c>
      <c r="C60" s="8">
        <f t="shared" ref="C60:E60" si="16">SUM(C57:C59)</f>
        <v>38.350875492863921</v>
      </c>
      <c r="D60" s="8">
        <f t="shared" si="16"/>
        <v>688.88816874926829</v>
      </c>
      <c r="E60" s="8">
        <f t="shared" si="16"/>
        <v>0</v>
      </c>
    </row>
    <row r="61" spans="1:5">
      <c r="A61" t="s">
        <v>201</v>
      </c>
      <c r="B61" s="11">
        <f>B60/SUM($B60:$E60)</f>
        <v>9.6312143430792696E-2</v>
      </c>
      <c r="C61" s="11">
        <f t="shared" ref="C61:D61" si="17">C60/SUM($B60:$E60)</f>
        <v>4.7655885291218926E-2</v>
      </c>
      <c r="D61" s="11">
        <f t="shared" si="17"/>
        <v>0.85603197127798836</v>
      </c>
      <c r="E61" s="11">
        <f>E59/SUM(B57:E59)</f>
        <v>0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3.6404565333333334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14.914229358335968</v>
      </c>
      <c r="C66" s="8">
        <f>C58*C9</f>
        <v>12.783625164287972</v>
      </c>
      <c r="D66">
        <v>0</v>
      </c>
      <c r="E66">
        <v>0</v>
      </c>
    </row>
    <row r="67" spans="1:5">
      <c r="A67" t="s">
        <v>47</v>
      </c>
      <c r="B67" s="8">
        <f>B59*C10</f>
        <v>0</v>
      </c>
      <c r="C67" s="8">
        <f>C59*C10</f>
        <v>0</v>
      </c>
      <c r="D67" s="8">
        <f>D59*C10</f>
        <v>382.71564930514904</v>
      </c>
      <c r="E67" s="8">
        <f>E60*C10</f>
        <v>0</v>
      </c>
    </row>
    <row r="68" spans="1:5">
      <c r="A68" t="s">
        <v>88</v>
      </c>
      <c r="B68" s="8">
        <f>SUM(B65:B67)</f>
        <v>18.554685891669301</v>
      </c>
      <c r="C68" s="8">
        <f t="shared" ref="C68:E68" si="18">SUM(C65:C67)</f>
        <v>12.783625164287972</v>
      </c>
      <c r="D68" s="8">
        <f t="shared" si="18"/>
        <v>382.71564930514904</v>
      </c>
      <c r="E68" s="8">
        <f t="shared" si="18"/>
        <v>0</v>
      </c>
    </row>
    <row r="69" spans="1:5">
      <c r="A69" t="s">
        <v>201</v>
      </c>
      <c r="B69" s="11">
        <f>B68/SUM($B68:$E68)</f>
        <v>4.4812241079610293E-2</v>
      </c>
      <c r="C69" s="11">
        <f t="shared" ref="C69" si="19">C68/SUM($B68:$E68)</f>
        <v>3.0874297526677606E-2</v>
      </c>
      <c r="D69" s="11">
        <f t="shared" ref="D69" si="20">D68/SUM($B68:$E68)</f>
        <v>0.92431346139371218</v>
      </c>
      <c r="E69" s="11">
        <f>E67/SUM(B65:E67)</f>
        <v>0</v>
      </c>
    </row>
    <row r="71" spans="1:5">
      <c r="A71" t="s">
        <v>225</v>
      </c>
      <c r="B71" s="1">
        <f>E69</f>
        <v>0</v>
      </c>
    </row>
    <row r="72" spans="1:5">
      <c r="A72" t="s">
        <v>224</v>
      </c>
      <c r="B72" s="11">
        <f>E68/SUM(B68:D68)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'IN-client'!B$33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'IN-client'!B$33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'IN-client'!B$34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61440</v>
      </c>
      <c r="D32" s="9" t="s">
        <v>85</v>
      </c>
      <c r="E32">
        <f>3.2*E31</f>
        <v>3.2</v>
      </c>
    </row>
    <row r="34" spans="1:13">
      <c r="A34" s="38" t="s">
        <v>156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8" t="s">
        <v>155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8" t="s">
        <v>154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8" t="s">
        <v>153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36" t="s">
        <v>157</v>
      </c>
      <c r="B86" s="36"/>
      <c r="C86" s="36"/>
      <c r="D86" s="8"/>
      <c r="E86" s="39" t="s">
        <v>158</v>
      </c>
      <c r="F86" s="39"/>
      <c r="G86" s="39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'IN-client'!C14*'IN-client'!G14</f>
        <v>0.35</v>
      </c>
      <c r="G88" s="11">
        <f>'IN-client'!G15*'IN-client'!C14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'IN-client'!C15*'IN-client'!G14</f>
        <v>0.17499999999999999</v>
      </c>
      <c r="G89" s="11">
        <f>'IN-client'!G15*'IN-client'!C15</f>
        <v>7.4999999999999997E-2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'IN-client'!C16*'IN-client'!G14</f>
        <v>0.17499999999999999</v>
      </c>
      <c r="G90" s="11">
        <f>'IN-client'!G15*'IN-client'!C16</f>
        <v>7.4999999999999997E-2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'IN-client'!C17*'IN-client'!G14</f>
        <v>0</v>
      </c>
      <c r="G91" s="11">
        <f>'IN-client'!G15*'IN-client'!C17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5" t="s">
        <v>159</v>
      </c>
      <c r="B94" s="35"/>
      <c r="C94" s="35"/>
      <c r="D94" s="35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7" si="33">B89*F89</f>
        <v>12.820072909317611</v>
      </c>
      <c r="C97" s="8">
        <f t="shared" si="33"/>
        <v>10.988633922272237</v>
      </c>
      <c r="D97" s="8">
        <f t="shared" si="32"/>
        <v>23.808706831589848</v>
      </c>
    </row>
    <row r="98" spans="1:5">
      <c r="A98" t="s">
        <v>2</v>
      </c>
      <c r="B98" s="8">
        <f t="shared" ref="B98:C98" si="34">B90*F90</f>
        <v>18.803785678621161</v>
      </c>
      <c r="C98" s="8">
        <f t="shared" si="34"/>
        <v>16.117530581675279</v>
      </c>
      <c r="D98" s="8">
        <f t="shared" si="32"/>
        <v>34.921316260296436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44.742688075007905</v>
      </c>
      <c r="C100" s="8">
        <f>SUM(C96:C99)</f>
        <v>38.350875492863921</v>
      </c>
      <c r="D100" s="8">
        <f>SUM(B96:C99)</f>
        <v>83.093563567871826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'IN-client'!B$33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'IN-client'!B$34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61440</v>
      </c>
      <c r="D111" s="9" t="s">
        <v>85</v>
      </c>
      <c r="E111">
        <f>3.2*E110</f>
        <v>3.2</v>
      </c>
    </row>
    <row r="113" spans="1:14">
      <c r="A113" s="38" t="s">
        <v>160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6">CEILING(E$104*8/B116,1)</f>
        <v>18906</v>
      </c>
      <c r="D116">
        <f t="shared" ref="D116:D125" si="37">C116*3.2+E$26</f>
        <v>60571.200000000004</v>
      </c>
      <c r="E116">
        <f>Constants!B$17*B$29</f>
        <v>0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79659.600000000006</v>
      </c>
      <c r="H116" s="8">
        <f>G116*'IN-rates'!M$7</f>
        <v>0</v>
      </c>
      <c r="I116" s="8">
        <f>H116/B$109</f>
        <v>0</v>
      </c>
      <c r="J116" s="8">
        <f t="shared" ref="J116:J123" si="38">C116*B116/G116</f>
        <v>6.1707063555428343</v>
      </c>
      <c r="K116" s="11">
        <f t="shared" ref="K116:K123" si="39">J116/A116</f>
        <v>0.85704254938094915</v>
      </c>
      <c r="L116" s="8">
        <f>J116*'IN-rates'!$M$7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6"/>
        <v>9453</v>
      </c>
      <c r="D117">
        <f t="shared" si="37"/>
        <v>30321.600000000002</v>
      </c>
      <c r="E117">
        <f>Constants!B$17*B$29</f>
        <v>0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39957.000000000007</v>
      </c>
      <c r="H117" s="8">
        <f>G117*'IN-rates'!M$8</f>
        <v>0</v>
      </c>
      <c r="I117" s="8">
        <f t="shared" ref="I117:I125" si="41">H117/B$109</f>
        <v>0</v>
      </c>
      <c r="J117" s="8">
        <f t="shared" si="38"/>
        <v>12.302124784142951</v>
      </c>
      <c r="K117" s="11">
        <f t="shared" si="39"/>
        <v>0.85431422112103816</v>
      </c>
      <c r="L117" s="8">
        <f>J117*'IN-rates'!$M$8</f>
        <v>0</v>
      </c>
      <c r="M117" s="10">
        <f t="shared" ref="M117:M125" si="42">G117/($B$105*8*$B$109)</f>
        <v>8.3243750000000019E-2</v>
      </c>
    </row>
    <row r="118" spans="1:14">
      <c r="A118">
        <v>21.7</v>
      </c>
      <c r="B118">
        <v>78</v>
      </c>
      <c r="C118">
        <f t="shared" si="36"/>
        <v>6302</v>
      </c>
      <c r="D118">
        <f t="shared" si="37"/>
        <v>20238.400000000001</v>
      </c>
      <c r="E118">
        <f>Constants!B$17*B$29</f>
        <v>0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26722.800000000003</v>
      </c>
      <c r="H118" s="8">
        <f>G118*'IN-rates'!M$9</f>
        <v>0</v>
      </c>
      <c r="I118" s="8">
        <f t="shared" si="41"/>
        <v>0</v>
      </c>
      <c r="J118" s="8">
        <f t="shared" si="38"/>
        <v>18.394629305312314</v>
      </c>
      <c r="K118" s="11">
        <f t="shared" si="39"/>
        <v>0.84767876983006063</v>
      </c>
      <c r="L118" s="8">
        <f>J118*'IN-rates'!$M$9</f>
        <v>0</v>
      </c>
      <c r="M118" s="10">
        <f t="shared" si="42"/>
        <v>5.5672500000000007E-2</v>
      </c>
    </row>
    <row r="119" spans="1:14">
      <c r="A119">
        <v>28.9</v>
      </c>
      <c r="B119">
        <v>104</v>
      </c>
      <c r="C119">
        <f t="shared" si="36"/>
        <v>4727</v>
      </c>
      <c r="D119">
        <f t="shared" si="37"/>
        <v>15198.400000000001</v>
      </c>
      <c r="E119">
        <f>Constants!B$17*B$29</f>
        <v>0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20107.800000000003</v>
      </c>
      <c r="H119" s="8">
        <f>G119*'IN-rates'!M$10</f>
        <v>0</v>
      </c>
      <c r="I119" s="8">
        <f t="shared" si="41"/>
        <v>0</v>
      </c>
      <c r="J119" s="8">
        <f t="shared" si="38"/>
        <v>24.448621927809107</v>
      </c>
      <c r="K119" s="11">
        <f t="shared" si="39"/>
        <v>0.84597307708682035</v>
      </c>
      <c r="L119" s="8">
        <f>J119*'IN-rates'!$M$10</f>
        <v>0</v>
      </c>
      <c r="M119" s="10">
        <f t="shared" si="42"/>
        <v>4.1891250000000005E-2</v>
      </c>
    </row>
    <row r="120" spans="1:14">
      <c r="A120">
        <v>43.3</v>
      </c>
      <c r="B120">
        <v>156</v>
      </c>
      <c r="C120">
        <f t="shared" si="36"/>
        <v>3151</v>
      </c>
      <c r="D120">
        <f t="shared" si="37"/>
        <v>10155.200000000001</v>
      </c>
      <c r="E120">
        <f>Constants!B$17*B$29</f>
        <v>0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13488.6</v>
      </c>
      <c r="H120" s="8">
        <f>G120*'IN-rates'!M$11</f>
        <v>0</v>
      </c>
      <c r="I120" s="8">
        <f t="shared" si="41"/>
        <v>0</v>
      </c>
      <c r="J120" s="8">
        <f t="shared" si="38"/>
        <v>36.44232907788799</v>
      </c>
      <c r="K120" s="11">
        <f t="shared" si="39"/>
        <v>0.84162422812674353</v>
      </c>
      <c r="L120" s="8">
        <f>J120*'IN-rates'!$M$11</f>
        <v>0</v>
      </c>
      <c r="M120" s="10">
        <f t="shared" si="42"/>
        <v>2.8101250000000001E-2</v>
      </c>
    </row>
    <row r="121" spans="1:14">
      <c r="A121">
        <v>57.8</v>
      </c>
      <c r="B121">
        <v>208</v>
      </c>
      <c r="C121">
        <f t="shared" si="36"/>
        <v>2364</v>
      </c>
      <c r="D121">
        <f t="shared" si="37"/>
        <v>7636.8</v>
      </c>
      <c r="E121">
        <f>Constants!B$17*B$29</f>
        <v>0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10183.199999999999</v>
      </c>
      <c r="H121" s="8">
        <f>G121*'IN-rates'!M$12</f>
        <v>0</v>
      </c>
      <c r="I121" s="8">
        <f t="shared" si="41"/>
        <v>0</v>
      </c>
      <c r="J121" s="8">
        <f t="shared" si="38"/>
        <v>48.286589677115252</v>
      </c>
      <c r="K121" s="11">
        <f t="shared" si="39"/>
        <v>0.83540812590164804</v>
      </c>
      <c r="L121" s="8">
        <f>J121*'IN-rates'!$M$12</f>
        <v>0</v>
      </c>
      <c r="M121" s="10">
        <f t="shared" si="42"/>
        <v>2.1214999999999998E-2</v>
      </c>
    </row>
    <row r="122" spans="1:14">
      <c r="A122">
        <v>65</v>
      </c>
      <c r="B122">
        <v>234</v>
      </c>
      <c r="C122">
        <f t="shared" si="36"/>
        <v>2101</v>
      </c>
      <c r="D122">
        <f t="shared" si="37"/>
        <v>6795.2000000000007</v>
      </c>
      <c r="E122">
        <f>Constants!B$17*B$29</f>
        <v>0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9078.6</v>
      </c>
      <c r="H122" s="8">
        <f>G122*'IN-rates'!M$13</f>
        <v>0</v>
      </c>
      <c r="I122" s="8">
        <f t="shared" si="41"/>
        <v>0</v>
      </c>
      <c r="J122" s="8">
        <f t="shared" si="38"/>
        <v>54.153063247637299</v>
      </c>
      <c r="K122" s="11">
        <f t="shared" si="39"/>
        <v>0.83312404996365075</v>
      </c>
      <c r="L122" s="8">
        <f>J122*'IN-rates'!$M$13</f>
        <v>0</v>
      </c>
      <c r="M122" s="10">
        <f t="shared" si="42"/>
        <v>1.891375E-2</v>
      </c>
    </row>
    <row r="123" spans="1:14">
      <c r="A123">
        <v>72.2</v>
      </c>
      <c r="B123">
        <v>260</v>
      </c>
      <c r="C123">
        <f t="shared" si="36"/>
        <v>1891</v>
      </c>
      <c r="D123">
        <f t="shared" si="37"/>
        <v>6123.2000000000007</v>
      </c>
      <c r="E123">
        <f>Constants!B$17*B$29</f>
        <v>0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8196.6</v>
      </c>
      <c r="H123" s="8">
        <f>G123*'IN-rates'!M$14</f>
        <v>0</v>
      </c>
      <c r="I123" s="8">
        <f t="shared" si="41"/>
        <v>0</v>
      </c>
      <c r="J123" s="8">
        <f t="shared" si="38"/>
        <v>59.983407754434765</v>
      </c>
      <c r="K123" s="11">
        <f t="shared" si="39"/>
        <v>0.83079512125255905</v>
      </c>
      <c r="L123" s="8">
        <f>J123*'IN-rates'!$M$14</f>
        <v>0</v>
      </c>
      <c r="M123" s="10">
        <f t="shared" si="42"/>
        <v>1.7076250000000001E-2</v>
      </c>
    </row>
    <row r="124" spans="1:14">
      <c r="A124">
        <v>86.7</v>
      </c>
      <c r="B124">
        <v>312</v>
      </c>
      <c r="C124">
        <f t="shared" si="36"/>
        <v>1576</v>
      </c>
      <c r="D124">
        <f t="shared" si="37"/>
        <v>5115.2000000000007</v>
      </c>
      <c r="E124">
        <f>Constants!B$17*B$29</f>
        <v>0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6873.6</v>
      </c>
      <c r="H124" s="8">
        <f>G124*'IN-rates'!M$15</f>
        <v>0</v>
      </c>
      <c r="I124" s="8">
        <f t="shared" si="41"/>
        <v>0</v>
      </c>
      <c r="J124" s="8">
        <f t="shared" ref="J124:J125" si="43">C124*B124/G124</f>
        <v>71.536312849162002</v>
      </c>
      <c r="K124" s="11">
        <f t="shared" ref="K124:K125" si="44">J124/A124</f>
        <v>0.82510164762585925</v>
      </c>
      <c r="L124" s="8">
        <f>J124*'IN-rates'!$M$15</f>
        <v>0</v>
      </c>
      <c r="M124" s="10">
        <f t="shared" si="42"/>
        <v>1.4320000000000001E-2</v>
      </c>
    </row>
    <row r="125" spans="1:14">
      <c r="A125">
        <v>96.3</v>
      </c>
      <c r="B125">
        <v>346</v>
      </c>
      <c r="C125">
        <f t="shared" si="36"/>
        <v>1421</v>
      </c>
      <c r="D125">
        <f t="shared" si="37"/>
        <v>4619.2</v>
      </c>
      <c r="E125">
        <f>Constants!B$17*B$29</f>
        <v>0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6222.5999999999995</v>
      </c>
      <c r="H125" s="8">
        <f>G125*'IN-rates'!M$16</f>
        <v>6222.5999999999995</v>
      </c>
      <c r="I125" s="8">
        <f t="shared" si="41"/>
        <v>155.565</v>
      </c>
      <c r="J125" s="8">
        <f t="shared" si="43"/>
        <v>79.012952785009489</v>
      </c>
      <c r="K125" s="11">
        <f t="shared" si="44"/>
        <v>0.82048756786095012</v>
      </c>
      <c r="L125" s="8">
        <f>J125*'IN-rates'!$M$16</f>
        <v>79.012952785009489</v>
      </c>
      <c r="M125" s="10">
        <f t="shared" si="42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8" t="s">
        <v>162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5">CEILING(E$104*8/B132,1)</f>
        <v>9453</v>
      </c>
      <c r="D132">
        <f t="shared" ref="D132:D141" si="46">C132*3.2+E$26</f>
        <v>30321.600000000002</v>
      </c>
      <c r="E132">
        <f>Constants!B$17*B$29</f>
        <v>0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39957.000000000007</v>
      </c>
      <c r="H132" s="8">
        <f>G132*'IN-rates'!M$7</f>
        <v>0</v>
      </c>
      <c r="I132" s="8">
        <f>H132/B$109</f>
        <v>0</v>
      </c>
      <c r="J132" s="8">
        <f t="shared" ref="J132:J139" si="47">C132*B132/G132</f>
        <v>12.302124784142951</v>
      </c>
      <c r="K132" s="11">
        <f t="shared" ref="K132:K139" si="48">J132/A132</f>
        <v>0.85431422112103816</v>
      </c>
      <c r="L132" s="8">
        <f>J132*'IN-rates'!$M$7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5"/>
        <v>4727</v>
      </c>
      <c r="D133">
        <f t="shared" si="46"/>
        <v>15198.400000000001</v>
      </c>
      <c r="E133">
        <f>Constants!B$17*B$29</f>
        <v>0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20107.800000000003</v>
      </c>
      <c r="H133" s="8">
        <f>G133*'IN-rates'!M$8</f>
        <v>0</v>
      </c>
      <c r="I133" s="8">
        <f t="shared" ref="I133:I141" si="50">H133/B$109</f>
        <v>0</v>
      </c>
      <c r="J133" s="8">
        <f t="shared" si="47"/>
        <v>24.448621927809107</v>
      </c>
      <c r="K133" s="11">
        <f t="shared" si="48"/>
        <v>0.84597307708682035</v>
      </c>
      <c r="L133" s="8">
        <f>J133*'IN-rates'!$M$8</f>
        <v>0</v>
      </c>
      <c r="M133" s="10">
        <f t="shared" ref="M133:M141" si="51">G133/($B$105*8*$B$109)</f>
        <v>4.1891250000000005E-2</v>
      </c>
    </row>
    <row r="134" spans="1:13">
      <c r="A134">
        <v>43.3</v>
      </c>
      <c r="B134">
        <v>156</v>
      </c>
      <c r="C134">
        <f t="shared" si="45"/>
        <v>3151</v>
      </c>
      <c r="D134">
        <f t="shared" si="46"/>
        <v>10155.200000000001</v>
      </c>
      <c r="E134">
        <f>Constants!B$17*B$29</f>
        <v>0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13488.6</v>
      </c>
      <c r="H134" s="8">
        <f>G134*'IN-rates'!M$9</f>
        <v>0</v>
      </c>
      <c r="I134" s="8">
        <f t="shared" si="50"/>
        <v>0</v>
      </c>
      <c r="J134" s="8">
        <f t="shared" si="47"/>
        <v>36.44232907788799</v>
      </c>
      <c r="K134" s="11">
        <f t="shared" si="48"/>
        <v>0.84162422812674353</v>
      </c>
      <c r="L134" s="8">
        <f>J134*'IN-rates'!$M$9</f>
        <v>0</v>
      </c>
      <c r="M134" s="10">
        <f t="shared" si="51"/>
        <v>2.8101250000000001E-2</v>
      </c>
    </row>
    <row r="135" spans="1:13">
      <c r="A135">
        <v>57.8</v>
      </c>
      <c r="B135">
        <v>208</v>
      </c>
      <c r="C135">
        <f t="shared" si="45"/>
        <v>2364</v>
      </c>
      <c r="D135">
        <f t="shared" si="46"/>
        <v>7636.8</v>
      </c>
      <c r="E135">
        <f>Constants!B$17*B$29</f>
        <v>0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10183.199999999999</v>
      </c>
      <c r="H135" s="8">
        <f>G135*'IN-rates'!M$10</f>
        <v>0</v>
      </c>
      <c r="I135" s="8">
        <f t="shared" si="50"/>
        <v>0</v>
      </c>
      <c r="J135" s="8">
        <f t="shared" si="47"/>
        <v>48.286589677115252</v>
      </c>
      <c r="K135" s="11">
        <f t="shared" si="48"/>
        <v>0.83540812590164804</v>
      </c>
      <c r="L135" s="8">
        <f>J135*'IN-rates'!$M$10</f>
        <v>0</v>
      </c>
      <c r="M135" s="10">
        <f t="shared" si="51"/>
        <v>2.1214999999999998E-2</v>
      </c>
    </row>
    <row r="136" spans="1:13">
      <c r="A136">
        <v>86.7</v>
      </c>
      <c r="B136">
        <v>312</v>
      </c>
      <c r="C136">
        <f t="shared" si="45"/>
        <v>1576</v>
      </c>
      <c r="D136">
        <f t="shared" si="46"/>
        <v>5115.2000000000007</v>
      </c>
      <c r="E136">
        <f>Constants!B$17*B$29</f>
        <v>0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6873.6</v>
      </c>
      <c r="H136" s="8">
        <f>G136*'IN-rates'!M$11</f>
        <v>0</v>
      </c>
      <c r="I136" s="8">
        <f t="shared" si="50"/>
        <v>0</v>
      </c>
      <c r="J136" s="8">
        <f t="shared" si="47"/>
        <v>71.536312849162002</v>
      </c>
      <c r="K136" s="11">
        <f t="shared" si="48"/>
        <v>0.82510164762585925</v>
      </c>
      <c r="L136" s="8">
        <f>J136*'IN-rates'!$M$11</f>
        <v>0</v>
      </c>
      <c r="M136" s="10">
        <f t="shared" si="51"/>
        <v>1.4320000000000001E-2</v>
      </c>
    </row>
    <row r="137" spans="1:13">
      <c r="A137">
        <v>115.6</v>
      </c>
      <c r="B137">
        <v>416</v>
      </c>
      <c r="C137">
        <f t="shared" si="45"/>
        <v>1182</v>
      </c>
      <c r="D137">
        <f t="shared" si="46"/>
        <v>3854.4</v>
      </c>
      <c r="E137">
        <f>Constants!B$17*B$29</f>
        <v>0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5218.7999999999993</v>
      </c>
      <c r="H137" s="8">
        <f>G137*'IN-rates'!M$12</f>
        <v>0</v>
      </c>
      <c r="I137" s="8">
        <f t="shared" si="50"/>
        <v>0</v>
      </c>
      <c r="J137" s="8">
        <f t="shared" si="47"/>
        <v>94.219360772591415</v>
      </c>
      <c r="K137" s="11">
        <f t="shared" si="48"/>
        <v>0.81504637346532371</v>
      </c>
      <c r="L137" s="8">
        <f>J137*'IN-rates'!$M$12</f>
        <v>0</v>
      </c>
      <c r="M137" s="10">
        <f t="shared" si="51"/>
        <v>1.0872499999999998E-2</v>
      </c>
    </row>
    <row r="138" spans="1:13">
      <c r="A138">
        <v>130</v>
      </c>
      <c r="B138">
        <v>468</v>
      </c>
      <c r="C138">
        <f t="shared" si="45"/>
        <v>1051</v>
      </c>
      <c r="D138">
        <f t="shared" si="46"/>
        <v>3435.2000000000003</v>
      </c>
      <c r="E138">
        <f>Constants!B$17*B$29</f>
        <v>0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4668.6000000000004</v>
      </c>
      <c r="H138" s="8">
        <f>G138*'IN-rates'!M$13</f>
        <v>0</v>
      </c>
      <c r="I138" s="8">
        <f t="shared" si="50"/>
        <v>0</v>
      </c>
      <c r="J138" s="8">
        <f t="shared" si="47"/>
        <v>105.35663796427194</v>
      </c>
      <c r="K138" s="11">
        <f t="shared" si="48"/>
        <v>0.81043567664824567</v>
      </c>
      <c r="L138" s="8">
        <f>J138*'IN-rates'!$M$13</f>
        <v>0</v>
      </c>
      <c r="M138" s="10">
        <f t="shared" si="51"/>
        <v>9.7262500000000005E-3</v>
      </c>
    </row>
    <row r="139" spans="1:13">
      <c r="A139">
        <v>144.4</v>
      </c>
      <c r="B139">
        <v>520</v>
      </c>
      <c r="C139">
        <f t="shared" si="45"/>
        <v>946</v>
      </c>
      <c r="D139">
        <f t="shared" si="46"/>
        <v>3099.2000000000003</v>
      </c>
      <c r="E139">
        <f>Constants!B$17*B$29</f>
        <v>0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4227.6000000000004</v>
      </c>
      <c r="H139" s="8">
        <f>G139*'IN-rates'!M$14</f>
        <v>0</v>
      </c>
      <c r="I139" s="8">
        <f t="shared" si="50"/>
        <v>0</v>
      </c>
      <c r="J139" s="8">
        <f t="shared" si="47"/>
        <v>116.35916359163591</v>
      </c>
      <c r="K139" s="11">
        <f t="shared" si="48"/>
        <v>0.80581138221354498</v>
      </c>
      <c r="L139" s="8">
        <f>J139*'IN-rates'!$M$14</f>
        <v>0</v>
      </c>
      <c r="M139" s="10">
        <f t="shared" si="51"/>
        <v>8.8075000000000011E-3</v>
      </c>
    </row>
    <row r="140" spans="1:13">
      <c r="A140">
        <v>173.3</v>
      </c>
      <c r="B140">
        <v>624</v>
      </c>
      <c r="C140">
        <f t="shared" si="45"/>
        <v>788</v>
      </c>
      <c r="D140">
        <f t="shared" si="46"/>
        <v>2593.6000000000004</v>
      </c>
      <c r="E140">
        <f>Constants!B$17*B$29</f>
        <v>0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3564.0000000000005</v>
      </c>
      <c r="H140" s="8">
        <f>G140*'IN-rates'!M$15</f>
        <v>0</v>
      </c>
      <c r="I140" s="8">
        <f t="shared" si="50"/>
        <v>0</v>
      </c>
      <c r="J140" s="8">
        <f t="shared" ref="J140:J141" si="52">C140*B140/G140</f>
        <v>137.96632996632994</v>
      </c>
      <c r="K140" s="11">
        <f t="shared" ref="K140:K141" si="53">J140/A140</f>
        <v>0.79611269455470246</v>
      </c>
      <c r="L140" s="8">
        <f>J140*'IN-rates'!$M$15</f>
        <v>0</v>
      </c>
      <c r="M140" s="10">
        <f t="shared" si="51"/>
        <v>7.425000000000001E-3</v>
      </c>
    </row>
    <row r="141" spans="1:13">
      <c r="A141">
        <v>192.6</v>
      </c>
      <c r="B141">
        <v>693</v>
      </c>
      <c r="C141">
        <f t="shared" si="45"/>
        <v>710</v>
      </c>
      <c r="D141">
        <f t="shared" si="46"/>
        <v>2344</v>
      </c>
      <c r="E141">
        <f>Constants!B$17*B$29</f>
        <v>0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3236.4</v>
      </c>
      <c r="H141" s="8">
        <f>G141*'IN-rates'!M$16</f>
        <v>3236.4</v>
      </c>
      <c r="I141" s="8">
        <f t="shared" si="50"/>
        <v>80.91</v>
      </c>
      <c r="J141" s="8">
        <f t="shared" si="52"/>
        <v>152.03003337041156</v>
      </c>
      <c r="K141" s="11">
        <f t="shared" si="53"/>
        <v>0.78935635187129571</v>
      </c>
      <c r="L141" s="8">
        <f>J141*'IN-rates'!$M$16</f>
        <v>152.03003337041156</v>
      </c>
      <c r="M141" s="10">
        <f t="shared" si="51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40" t="s">
        <v>163</v>
      </c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54">CEILING(E$104*8/B147,1)</f>
        <v>6302</v>
      </c>
      <c r="D147">
        <f t="shared" ref="D147:D156" si="55">C147*3.2+E$26</f>
        <v>20238.400000000001</v>
      </c>
      <c r="E147">
        <f>Constants!B$17*B$29</f>
        <v>0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26722.800000000003</v>
      </c>
      <c r="H147" s="8">
        <f>G147*'IN-rates'!M$7</f>
        <v>0</v>
      </c>
      <c r="I147" s="8">
        <f>H147/B$109</f>
        <v>0</v>
      </c>
      <c r="J147" s="8">
        <f t="shared" ref="J147:J154" si="56">C147*B147/G147</f>
        <v>18.394629305312314</v>
      </c>
      <c r="K147" s="11">
        <f t="shared" ref="K147:K154" si="57">J147/A147</f>
        <v>0.84767876983006063</v>
      </c>
      <c r="L147" s="8">
        <f>J147*'IN-rates'!$M$7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54"/>
        <v>3151</v>
      </c>
      <c r="D148">
        <f t="shared" si="55"/>
        <v>10155.200000000001</v>
      </c>
      <c r="E148">
        <f>Constants!B$17*B$29</f>
        <v>0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13488.6</v>
      </c>
      <c r="H148" s="8">
        <f>G148*'IN-rates'!M$8</f>
        <v>0</v>
      </c>
      <c r="I148" s="8">
        <f t="shared" ref="I148:I156" si="59">H148/B$109</f>
        <v>0</v>
      </c>
      <c r="J148" s="8">
        <f t="shared" si="56"/>
        <v>36.44232907788799</v>
      </c>
      <c r="K148" s="11">
        <f t="shared" si="57"/>
        <v>0.84162422812674353</v>
      </c>
      <c r="L148" s="8">
        <f>J148*'IN-rates'!$M$8</f>
        <v>0</v>
      </c>
      <c r="M148" s="10">
        <f t="shared" ref="M148:M156" si="60">G148/($B$105*8*$B$109)</f>
        <v>2.8101250000000001E-2</v>
      </c>
    </row>
    <row r="149" spans="1:13">
      <c r="A149">
        <v>65</v>
      </c>
      <c r="B149">
        <v>234</v>
      </c>
      <c r="C149">
        <f t="shared" si="54"/>
        <v>2101</v>
      </c>
      <c r="D149">
        <f t="shared" si="55"/>
        <v>6795.2000000000007</v>
      </c>
      <c r="E149">
        <f>Constants!B$17*B$29</f>
        <v>0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9078.6</v>
      </c>
      <c r="H149" s="8">
        <f>G149*'IN-rates'!M$9</f>
        <v>0</v>
      </c>
      <c r="I149" s="8">
        <f t="shared" si="59"/>
        <v>0</v>
      </c>
      <c r="J149" s="8">
        <f t="shared" si="56"/>
        <v>54.153063247637299</v>
      </c>
      <c r="K149" s="11">
        <f t="shared" si="57"/>
        <v>0.83312404996365075</v>
      </c>
      <c r="L149" s="8">
        <f>J149*'IN-rates'!$M$9</f>
        <v>0</v>
      </c>
      <c r="M149" s="10">
        <f t="shared" si="60"/>
        <v>1.891375E-2</v>
      </c>
    </row>
    <row r="150" spans="1:13">
      <c r="A150">
        <v>86.7</v>
      </c>
      <c r="B150">
        <v>312</v>
      </c>
      <c r="C150">
        <f t="shared" si="54"/>
        <v>1576</v>
      </c>
      <c r="D150">
        <f t="shared" si="55"/>
        <v>5115.2000000000007</v>
      </c>
      <c r="E150">
        <f>Constants!B$17*B$29</f>
        <v>0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6873.6</v>
      </c>
      <c r="H150" s="8">
        <f>G150*'IN-rates'!M$10</f>
        <v>0</v>
      </c>
      <c r="I150" s="8">
        <f t="shared" si="59"/>
        <v>0</v>
      </c>
      <c r="J150" s="8">
        <f t="shared" si="56"/>
        <v>71.536312849162002</v>
      </c>
      <c r="K150" s="11">
        <f t="shared" si="57"/>
        <v>0.82510164762585925</v>
      </c>
      <c r="L150" s="8">
        <f>J150*'IN-rates'!$M$10</f>
        <v>0</v>
      </c>
      <c r="M150" s="10">
        <f t="shared" si="60"/>
        <v>1.4320000000000001E-2</v>
      </c>
    </row>
    <row r="151" spans="1:13">
      <c r="A151">
        <v>130</v>
      </c>
      <c r="B151">
        <v>468</v>
      </c>
      <c r="C151">
        <f t="shared" si="54"/>
        <v>1051</v>
      </c>
      <c r="D151">
        <f t="shared" si="55"/>
        <v>3435.2000000000003</v>
      </c>
      <c r="E151">
        <f>Constants!B$17*B$29</f>
        <v>0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4668.6000000000004</v>
      </c>
      <c r="H151" s="8">
        <f>G151*'IN-rates'!M$11</f>
        <v>0</v>
      </c>
      <c r="I151" s="8">
        <f t="shared" si="59"/>
        <v>0</v>
      </c>
      <c r="J151" s="8">
        <f t="shared" si="56"/>
        <v>105.35663796427194</v>
      </c>
      <c r="K151" s="11">
        <f t="shared" si="57"/>
        <v>0.81043567664824567</v>
      </c>
      <c r="L151" s="8">
        <f>J151*'IN-rates'!$M$11</f>
        <v>0</v>
      </c>
      <c r="M151" s="10">
        <f t="shared" si="60"/>
        <v>9.7262500000000005E-3</v>
      </c>
    </row>
    <row r="152" spans="1:13">
      <c r="A152">
        <v>173.3</v>
      </c>
      <c r="B152">
        <v>624</v>
      </c>
      <c r="C152">
        <f t="shared" si="54"/>
        <v>788</v>
      </c>
      <c r="D152">
        <f t="shared" si="55"/>
        <v>2593.6000000000004</v>
      </c>
      <c r="E152">
        <f>Constants!B$17*B$29</f>
        <v>0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3564.0000000000005</v>
      </c>
      <c r="H152" s="8">
        <f>G152*'IN-rates'!M$12</f>
        <v>0</v>
      </c>
      <c r="I152" s="8">
        <f t="shared" si="59"/>
        <v>0</v>
      </c>
      <c r="J152" s="8">
        <f t="shared" si="56"/>
        <v>137.96632996632994</v>
      </c>
      <c r="K152" s="11">
        <f t="shared" si="57"/>
        <v>0.79611269455470246</v>
      </c>
      <c r="L152" s="8">
        <f>J152*'IN-rates'!$M$12</f>
        <v>0</v>
      </c>
      <c r="M152" s="10">
        <f t="shared" si="60"/>
        <v>7.425000000000001E-3</v>
      </c>
    </row>
    <row r="153" spans="1:13">
      <c r="A153">
        <v>195</v>
      </c>
      <c r="B153">
        <v>702</v>
      </c>
      <c r="C153">
        <f t="shared" si="54"/>
        <v>701</v>
      </c>
      <c r="D153">
        <f t="shared" si="55"/>
        <v>2315.2000000000003</v>
      </c>
      <c r="E153">
        <f>Constants!B$17*B$29</f>
        <v>0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3198.6000000000004</v>
      </c>
      <c r="H153" s="8">
        <f>G153*'IN-rates'!M$13</f>
        <v>0</v>
      </c>
      <c r="I153" s="8">
        <f t="shared" si="59"/>
        <v>0</v>
      </c>
      <c r="J153" s="8">
        <f t="shared" si="56"/>
        <v>153.84918401800786</v>
      </c>
      <c r="K153" s="11">
        <f t="shared" si="57"/>
        <v>0.78897017445132234</v>
      </c>
      <c r="L153" s="8">
        <f>J153*'IN-rates'!$M$13</f>
        <v>0</v>
      </c>
      <c r="M153" s="10">
        <f t="shared" si="60"/>
        <v>6.6637500000000004E-3</v>
      </c>
    </row>
    <row r="154" spans="1:13">
      <c r="A154">
        <v>216.7</v>
      </c>
      <c r="B154">
        <v>780</v>
      </c>
      <c r="C154">
        <f t="shared" si="54"/>
        <v>631</v>
      </c>
      <c r="D154">
        <f t="shared" si="55"/>
        <v>2091.1999999999998</v>
      </c>
      <c r="E154">
        <f>Constants!B$17*B$29</f>
        <v>0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2904.6</v>
      </c>
      <c r="H154" s="8">
        <f>G154*'IN-rates'!M$14</f>
        <v>0</v>
      </c>
      <c r="I154" s="8">
        <f t="shared" si="59"/>
        <v>0</v>
      </c>
      <c r="J154" s="8">
        <f t="shared" si="56"/>
        <v>169.44846106176411</v>
      </c>
      <c r="K154" s="11">
        <f t="shared" si="57"/>
        <v>0.78194952035885612</v>
      </c>
      <c r="L154" s="8">
        <f>J154*'IN-rates'!$M$14</f>
        <v>0</v>
      </c>
      <c r="M154" s="10">
        <f t="shared" si="60"/>
        <v>6.0512500000000002E-3</v>
      </c>
    </row>
    <row r="155" spans="1:13">
      <c r="A155">
        <v>260</v>
      </c>
      <c r="B155">
        <v>936</v>
      </c>
      <c r="C155">
        <f t="shared" si="54"/>
        <v>526</v>
      </c>
      <c r="D155">
        <f t="shared" si="55"/>
        <v>1755.2</v>
      </c>
      <c r="E155">
        <f>Constants!B$17*B$29</f>
        <v>0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2463.6</v>
      </c>
      <c r="H155" s="8">
        <f>G155*'IN-rates'!M$15</f>
        <v>0</v>
      </c>
      <c r="I155" s="8">
        <f t="shared" si="59"/>
        <v>0</v>
      </c>
      <c r="J155" s="8">
        <f t="shared" ref="J155:J156" si="61">C155*B155/G155</f>
        <v>199.84413054067218</v>
      </c>
      <c r="K155" s="11">
        <f t="shared" ref="K155:K156" si="62">J155/A155</f>
        <v>0.76863127131027764</v>
      </c>
      <c r="L155" s="8">
        <f>J155*'IN-rates'!$M$15</f>
        <v>0</v>
      </c>
      <c r="M155" s="10">
        <f t="shared" si="60"/>
        <v>5.1324999999999999E-3</v>
      </c>
    </row>
    <row r="156" spans="1:13">
      <c r="A156">
        <v>288.89999999999998</v>
      </c>
      <c r="B156">
        <v>1040</v>
      </c>
      <c r="C156">
        <f t="shared" si="54"/>
        <v>473</v>
      </c>
      <c r="D156">
        <f t="shared" si="55"/>
        <v>1585.6000000000001</v>
      </c>
      <c r="E156">
        <f>Constants!B$17*B$29</f>
        <v>0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2241.0000000000005</v>
      </c>
      <c r="H156" s="8">
        <f>G156*'IN-rates'!M$16</f>
        <v>2241.0000000000005</v>
      </c>
      <c r="I156" s="8">
        <f t="shared" si="59"/>
        <v>56.025000000000013</v>
      </c>
      <c r="J156" s="8">
        <f t="shared" si="61"/>
        <v>219.50914770191875</v>
      </c>
      <c r="K156" s="11">
        <f t="shared" si="62"/>
        <v>0.75981013396302788</v>
      </c>
      <c r="L156" s="8">
        <f>J156*'IN-rates'!$M$16</f>
        <v>219.50914770191875</v>
      </c>
      <c r="M156" s="10">
        <f t="shared" si="60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40" t="s">
        <v>164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63">CEILING(E$104*8/B162,1)</f>
        <v>4727</v>
      </c>
      <c r="D162">
        <f t="shared" ref="D162:D171" si="64">C162*3.2+E$26</f>
        <v>15198.400000000001</v>
      </c>
      <c r="E162">
        <f>Constants!B$17*B$29</f>
        <v>0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20107.800000000003</v>
      </c>
      <c r="H162">
        <f>G162*'IN-rates'!M$7</f>
        <v>0</v>
      </c>
      <c r="I162" s="8">
        <f>H162/B$109</f>
        <v>0</v>
      </c>
      <c r="J162" s="8">
        <f t="shared" ref="J162:J169" si="65">C162*B162/G162</f>
        <v>24.448621927809107</v>
      </c>
      <c r="K162" s="11">
        <f t="shared" ref="K162:K169" si="66">J162/A162</f>
        <v>0.84597307708682035</v>
      </c>
      <c r="L162" s="8">
        <f>J162*'IN-rates'!$M$7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63"/>
        <v>2364</v>
      </c>
      <c r="D163">
        <f t="shared" si="64"/>
        <v>7636.8</v>
      </c>
      <c r="E163">
        <f>Constants!B$17*B$29</f>
        <v>0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10183.199999999999</v>
      </c>
      <c r="H163">
        <f>G163*'IN-rates'!M$8</f>
        <v>0</v>
      </c>
      <c r="I163" s="8">
        <f t="shared" ref="I163:I171" si="68">H163/B$109</f>
        <v>0</v>
      </c>
      <c r="J163" s="8">
        <f t="shared" si="65"/>
        <v>48.286589677115252</v>
      </c>
      <c r="K163" s="11">
        <f t="shared" si="66"/>
        <v>0.83540812590164804</v>
      </c>
      <c r="L163" s="8">
        <f>J163*'IN-rates'!$M$8</f>
        <v>0</v>
      </c>
      <c r="M163" s="10">
        <f t="shared" ref="M163:M171" si="69">G163/($B$105*8*$B$109)</f>
        <v>2.1214999999999998E-2</v>
      </c>
    </row>
    <row r="164" spans="1:13">
      <c r="A164">
        <v>86.7</v>
      </c>
      <c r="B164">
        <v>312</v>
      </c>
      <c r="C164">
        <f t="shared" si="63"/>
        <v>1576</v>
      </c>
      <c r="D164">
        <f t="shared" si="64"/>
        <v>5115.2000000000007</v>
      </c>
      <c r="E164">
        <f>Constants!B$17*B$29</f>
        <v>0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6873.6</v>
      </c>
      <c r="H164">
        <f>G164*'IN-rates'!M$9</f>
        <v>0</v>
      </c>
      <c r="I164" s="8">
        <f t="shared" si="68"/>
        <v>0</v>
      </c>
      <c r="J164" s="8">
        <f t="shared" si="65"/>
        <v>71.536312849162002</v>
      </c>
      <c r="K164" s="11">
        <f t="shared" si="66"/>
        <v>0.82510164762585925</v>
      </c>
      <c r="L164" s="8">
        <f>J164*'IN-rates'!$M$9</f>
        <v>0</v>
      </c>
      <c r="M164" s="10">
        <f t="shared" si="69"/>
        <v>1.4320000000000001E-2</v>
      </c>
    </row>
    <row r="165" spans="1:13">
      <c r="A165">
        <v>115.6</v>
      </c>
      <c r="B165">
        <v>416</v>
      </c>
      <c r="C165">
        <f t="shared" si="63"/>
        <v>1182</v>
      </c>
      <c r="D165">
        <f t="shared" si="64"/>
        <v>3854.4</v>
      </c>
      <c r="E165">
        <f>Constants!B$17*B$29</f>
        <v>0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5218.7999999999993</v>
      </c>
      <c r="H165">
        <f>G165*'IN-rates'!M$10</f>
        <v>0</v>
      </c>
      <c r="I165" s="8">
        <f t="shared" si="68"/>
        <v>0</v>
      </c>
      <c r="J165" s="8">
        <f t="shared" si="65"/>
        <v>94.219360772591415</v>
      </c>
      <c r="K165" s="11">
        <f t="shared" si="66"/>
        <v>0.81504637346532371</v>
      </c>
      <c r="L165" s="8">
        <f>J165*'IN-rates'!$M$10</f>
        <v>0</v>
      </c>
      <c r="M165" s="10">
        <f t="shared" si="69"/>
        <v>1.0872499999999998E-2</v>
      </c>
    </row>
    <row r="166" spans="1:13">
      <c r="A166">
        <v>173.3</v>
      </c>
      <c r="B166">
        <v>624</v>
      </c>
      <c r="C166">
        <f t="shared" si="63"/>
        <v>788</v>
      </c>
      <c r="D166">
        <f t="shared" si="64"/>
        <v>2593.6000000000004</v>
      </c>
      <c r="E166">
        <f>Constants!B$17*B$29</f>
        <v>0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3564.0000000000005</v>
      </c>
      <c r="H166">
        <f>G166*'IN-rates'!M$11</f>
        <v>0</v>
      </c>
      <c r="I166" s="8">
        <f t="shared" si="68"/>
        <v>0</v>
      </c>
      <c r="J166" s="8">
        <f t="shared" si="65"/>
        <v>137.96632996632994</v>
      </c>
      <c r="K166" s="11">
        <f t="shared" si="66"/>
        <v>0.79611269455470246</v>
      </c>
      <c r="L166" s="8">
        <f>J166*'IN-rates'!$M$11</f>
        <v>0</v>
      </c>
      <c r="M166" s="10">
        <f t="shared" si="69"/>
        <v>7.425000000000001E-3</v>
      </c>
    </row>
    <row r="167" spans="1:13">
      <c r="A167">
        <v>231.1</v>
      </c>
      <c r="B167">
        <v>832</v>
      </c>
      <c r="C167">
        <f t="shared" si="63"/>
        <v>591</v>
      </c>
      <c r="D167">
        <f t="shared" si="64"/>
        <v>1963.2</v>
      </c>
      <c r="E167">
        <f>Constants!B$17*B$29</f>
        <v>0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2736.6</v>
      </c>
      <c r="H167">
        <f>G167*'IN-rates'!M$12</f>
        <v>0</v>
      </c>
      <c r="I167" s="8">
        <f t="shared" si="68"/>
        <v>0</v>
      </c>
      <c r="J167" s="8">
        <f t="shared" si="65"/>
        <v>179.67989475992107</v>
      </c>
      <c r="K167" s="11">
        <f t="shared" si="66"/>
        <v>0.77749846282960222</v>
      </c>
      <c r="L167" s="8">
        <f>J167*'IN-rates'!$M$12</f>
        <v>0</v>
      </c>
      <c r="M167" s="10">
        <f t="shared" si="69"/>
        <v>5.7012499999999997E-3</v>
      </c>
    </row>
    <row r="168" spans="1:13">
      <c r="A168">
        <v>260</v>
      </c>
      <c r="B168">
        <v>936</v>
      </c>
      <c r="C168">
        <f t="shared" si="63"/>
        <v>526</v>
      </c>
      <c r="D168">
        <f t="shared" si="64"/>
        <v>1755.2</v>
      </c>
      <c r="E168">
        <f>Constants!B$17*B$29</f>
        <v>0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2463.6</v>
      </c>
      <c r="H168">
        <f>G168*'IN-rates'!M$13</f>
        <v>0</v>
      </c>
      <c r="I168" s="8">
        <f t="shared" si="68"/>
        <v>0</v>
      </c>
      <c r="J168" s="8">
        <f t="shared" si="65"/>
        <v>199.84413054067218</v>
      </c>
      <c r="K168" s="11">
        <f t="shared" si="66"/>
        <v>0.76863127131027764</v>
      </c>
      <c r="L168" s="8">
        <f>J168*'IN-rates'!$M$13</f>
        <v>0</v>
      </c>
      <c r="M168" s="10">
        <f t="shared" si="69"/>
        <v>5.1324999999999999E-3</v>
      </c>
    </row>
    <row r="169" spans="1:13">
      <c r="A169">
        <v>288.89999999999998</v>
      </c>
      <c r="B169">
        <v>1040</v>
      </c>
      <c r="C169">
        <f t="shared" si="63"/>
        <v>473</v>
      </c>
      <c r="D169">
        <f t="shared" si="64"/>
        <v>1585.6000000000001</v>
      </c>
      <c r="E169">
        <f>Constants!B$17*B$29</f>
        <v>0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2241.0000000000005</v>
      </c>
      <c r="H169">
        <f>G169*'IN-rates'!M$14</f>
        <v>0</v>
      </c>
      <c r="I169" s="8">
        <f t="shared" si="68"/>
        <v>0</v>
      </c>
      <c r="J169" s="8">
        <f t="shared" si="65"/>
        <v>219.50914770191875</v>
      </c>
      <c r="K169" s="11">
        <f t="shared" si="66"/>
        <v>0.75981013396302788</v>
      </c>
      <c r="L169" s="8">
        <f>J169*'IN-rates'!$M$14</f>
        <v>0</v>
      </c>
      <c r="M169" s="10">
        <f t="shared" si="69"/>
        <v>4.668750000000001E-3</v>
      </c>
    </row>
    <row r="170" spans="1:13">
      <c r="A170">
        <v>346.7</v>
      </c>
      <c r="B170">
        <v>1248</v>
      </c>
      <c r="C170">
        <f t="shared" si="63"/>
        <v>394</v>
      </c>
      <c r="D170">
        <f t="shared" si="64"/>
        <v>1332.8000000000002</v>
      </c>
      <c r="E170">
        <f>Constants!B$17*B$29</f>
        <v>0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1909.2000000000003</v>
      </c>
      <c r="H170">
        <f>G170*'IN-rates'!M$15</f>
        <v>0</v>
      </c>
      <c r="I170" s="8">
        <f t="shared" si="68"/>
        <v>0</v>
      </c>
      <c r="J170" s="8">
        <f t="shared" ref="J170:J171" si="70">C170*B170/G170</f>
        <v>257.54871150219986</v>
      </c>
      <c r="K170" s="11">
        <f t="shared" ref="K170:K171" si="71">J170/A170</f>
        <v>0.74285754687683836</v>
      </c>
      <c r="L170" s="8">
        <f>J170*'IN-rates'!$M$15</f>
        <v>0</v>
      </c>
      <c r="M170" s="10">
        <f t="shared" si="69"/>
        <v>3.977500000000001E-3</v>
      </c>
    </row>
    <row r="171" spans="1:13">
      <c r="A171">
        <v>384.3</v>
      </c>
      <c r="B171">
        <v>1384</v>
      </c>
      <c r="C171">
        <f t="shared" si="63"/>
        <v>356</v>
      </c>
      <c r="D171">
        <f t="shared" si="64"/>
        <v>1211.2</v>
      </c>
      <c r="E171">
        <f>Constants!B$17*B$29</f>
        <v>0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1749.6</v>
      </c>
      <c r="H171">
        <f>G171*'IN-rates'!M$16</f>
        <v>1749.6</v>
      </c>
      <c r="I171" s="8">
        <f t="shared" si="68"/>
        <v>43.739999999999995</v>
      </c>
      <c r="J171" s="8">
        <f t="shared" si="70"/>
        <v>281.60951074531323</v>
      </c>
      <c r="K171" s="11">
        <f t="shared" si="71"/>
        <v>0.732785612139769</v>
      </c>
      <c r="L171" s="8">
        <f>J171*'IN-rates'!$M$16</f>
        <v>281.60951074531323</v>
      </c>
      <c r="M171" s="10">
        <f t="shared" si="69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36" t="s">
        <v>169</v>
      </c>
      <c r="B174" s="36"/>
      <c r="C174" s="36"/>
      <c r="D174" s="36"/>
      <c r="E174" s="36"/>
      <c r="F174" s="36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1</v>
      </c>
      <c r="D176" s="12">
        <v>0</v>
      </c>
      <c r="E176" s="13">
        <f>B176</f>
        <v>79.012952785009489</v>
      </c>
      <c r="F176" s="13">
        <f>E176*C176</f>
        <v>79.012952785009489</v>
      </c>
    </row>
    <row r="177" spans="1:13">
      <c r="A177" t="s">
        <v>90</v>
      </c>
      <c r="B177" s="8">
        <f>L126</f>
        <v>79.012952785009489</v>
      </c>
      <c r="C177" s="11">
        <f>'IN-client'!B29</f>
        <v>0</v>
      </c>
      <c r="D177" s="12">
        <f>'IN-client'!B30</f>
        <v>3</v>
      </c>
      <c r="E177" s="13">
        <f>B176*D177</f>
        <v>237.03885835502848</v>
      </c>
      <c r="F177" s="13">
        <f>E177*C177</f>
        <v>0</v>
      </c>
    </row>
    <row r="178" spans="1:13">
      <c r="B178" s="8"/>
      <c r="C178" s="11"/>
      <c r="D178" s="12"/>
      <c r="E178" s="13"/>
      <c r="F178" s="13">
        <f>SUM(F176:F177)</f>
        <v>79.012952785009489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1</v>
      </c>
      <c r="D180">
        <v>0</v>
      </c>
      <c r="E180" s="13">
        <f>B180</f>
        <v>152.03003337041156</v>
      </c>
      <c r="F180" s="13">
        <f>E180*C180</f>
        <v>152.03003337041156</v>
      </c>
    </row>
    <row r="181" spans="1:13">
      <c r="A181" t="s">
        <v>214</v>
      </c>
      <c r="B181" s="8">
        <f>L142</f>
        <v>152.03003337041156</v>
      </c>
      <c r="C181" s="1">
        <f>C177</f>
        <v>0</v>
      </c>
      <c r="D181">
        <f>IF('IN-client'!B30-2&gt;0,'IN-client'!B30-2,0)</f>
        <v>1</v>
      </c>
      <c r="E181" s="13">
        <f>B180*D181+B181</f>
        <v>304.06006674082312</v>
      </c>
      <c r="F181" s="13">
        <f>E181*C181</f>
        <v>0</v>
      </c>
      <c r="G181" t="s">
        <v>215</v>
      </c>
    </row>
    <row r="182" spans="1:13">
      <c r="B182" s="8"/>
      <c r="C182" s="1"/>
      <c r="E182" s="13"/>
      <c r="F182" s="13">
        <f>SUM(F180:F181)</f>
        <v>152.03003337041156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219.50914770191875</v>
      </c>
      <c r="C184" s="1">
        <f>1-C185</f>
        <v>1</v>
      </c>
      <c r="D184">
        <v>0</v>
      </c>
      <c r="E184" s="13">
        <f>B184</f>
        <v>219.50914770191875</v>
      </c>
      <c r="F184" s="13">
        <f>B184*C184</f>
        <v>219.50914770191875</v>
      </c>
    </row>
    <row r="185" spans="1:13">
      <c r="A185" t="s">
        <v>290</v>
      </c>
      <c r="B185" s="8">
        <f>B184</f>
        <v>219.50914770191875</v>
      </c>
      <c r="C185" s="1">
        <f>C177</f>
        <v>0</v>
      </c>
      <c r="D185">
        <f>IF('IN-client'!B30-3&gt;0,'IN-client'!B30-3,0)</f>
        <v>0</v>
      </c>
      <c r="E185" s="13">
        <f>B184*D185+B185</f>
        <v>219.50914770191875</v>
      </c>
      <c r="F185" s="13">
        <f>E185*C185</f>
        <v>0</v>
      </c>
      <c r="G185" t="s">
        <v>291</v>
      </c>
    </row>
    <row r="186" spans="1:13">
      <c r="B186" s="8"/>
      <c r="C186" s="1"/>
      <c r="E186" s="13"/>
      <c r="F186" s="13">
        <f>SUM(F184:F185)</f>
        <v>219.50914770191875</v>
      </c>
    </row>
    <row r="187" spans="1:13">
      <c r="B187" s="8"/>
      <c r="C187" s="1"/>
      <c r="E187" s="13"/>
      <c r="F187" s="13"/>
    </row>
    <row r="188" spans="1:13">
      <c r="A188" s="36" t="s">
        <v>173</v>
      </c>
      <c r="B188" s="36"/>
      <c r="C188" s="36"/>
      <c r="D188" s="36"/>
      <c r="E188" s="36"/>
      <c r="F188" s="21"/>
      <c r="G188" s="8"/>
      <c r="H188" s="39" t="s">
        <v>174</v>
      </c>
      <c r="I188" s="39"/>
      <c r="J188" s="39"/>
      <c r="K188" s="39"/>
      <c r="L188" s="39"/>
      <c r="M188" s="39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79.012952785009489</v>
      </c>
      <c r="C190" s="8">
        <f>B190*2.1</f>
        <v>165.92720084851993</v>
      </c>
      <c r="D190" s="8">
        <f>B190*4.5</f>
        <v>355.55828753254269</v>
      </c>
      <c r="E190" s="8">
        <f>B190*9</f>
        <v>711.11657506508539</v>
      </c>
      <c r="F190" s="8"/>
      <c r="G190" s="8"/>
      <c r="H190" t="s">
        <v>0</v>
      </c>
      <c r="J190" s="20">
        <f>'IN-client'!G22*'IN-client'!C22</f>
        <v>0</v>
      </c>
      <c r="K190" s="20">
        <f>'IN-client'!G23*'IN-client'!C22</f>
        <v>0</v>
      </c>
      <c r="L190" s="1">
        <f>'IN-client'!G24*'IN-client'!C22</f>
        <v>0.41176470588235292</v>
      </c>
      <c r="M190" s="1">
        <f>'IN-client'!G25*'IN-client'!C22</f>
        <v>0</v>
      </c>
    </row>
    <row r="191" spans="1:13">
      <c r="A191" t="s">
        <v>1</v>
      </c>
      <c r="B191" s="8">
        <f>F182</f>
        <v>152.03003337041156</v>
      </c>
      <c r="C191" s="8">
        <f t="shared" ref="C191:C193" si="72">B191*2.1</f>
        <v>319.26307007786431</v>
      </c>
      <c r="D191" s="8">
        <f t="shared" ref="D191:D193" si="73">B191*4.5</f>
        <v>684.13515016685199</v>
      </c>
      <c r="E191" s="8">
        <f t="shared" ref="E191:E193" si="74">B191*9</f>
        <v>1368.270300333704</v>
      </c>
      <c r="F191" s="8"/>
      <c r="G191" s="8"/>
      <c r="H191" t="s">
        <v>1</v>
      </c>
      <c r="J191" s="20">
        <f>'IN-client'!G22*'IN-client'!C23</f>
        <v>0</v>
      </c>
      <c r="K191" s="20">
        <f>'IN-client'!G23*'IN-client'!C23</f>
        <v>0</v>
      </c>
      <c r="L191" s="1">
        <f>'IN-client'!G24*'IN-client'!C23</f>
        <v>0.23529411764705882</v>
      </c>
      <c r="M191" s="1">
        <f>'IN-client'!G25*'IN-client'!C23</f>
        <v>0</v>
      </c>
    </row>
    <row r="192" spans="1:13">
      <c r="A192" t="s">
        <v>2</v>
      </c>
      <c r="B192" s="8">
        <f>F186</f>
        <v>219.50914770191875</v>
      </c>
      <c r="C192" s="8">
        <f t="shared" si="72"/>
        <v>460.9692101740294</v>
      </c>
      <c r="D192" s="8">
        <f t="shared" si="73"/>
        <v>987.79116465863433</v>
      </c>
      <c r="E192" s="8">
        <f t="shared" si="74"/>
        <v>1975.5823293172687</v>
      </c>
      <c r="F192" s="8"/>
      <c r="G192" s="8"/>
      <c r="H192" t="s">
        <v>2</v>
      </c>
      <c r="J192" s="20">
        <f>'IN-client'!G22*'IN-client'!C24</f>
        <v>0</v>
      </c>
      <c r="K192" s="20">
        <f>'IN-client'!G23*'IN-client'!C24</f>
        <v>0</v>
      </c>
      <c r="L192" s="1">
        <f>'IN-client'!G24*'IN-client'!C24</f>
        <v>0.23529411764705882</v>
      </c>
      <c r="M192" s="1">
        <f>'IN-client'!G25*'IN-client'!C24</f>
        <v>0</v>
      </c>
    </row>
    <row r="193" spans="1:14">
      <c r="A193" t="s">
        <v>3</v>
      </c>
      <c r="B193" s="8">
        <f>L172</f>
        <v>281.60951074531323</v>
      </c>
      <c r="C193" s="8">
        <f t="shared" si="72"/>
        <v>591.3799725651578</v>
      </c>
      <c r="D193" s="8">
        <f t="shared" si="73"/>
        <v>1267.2427983539096</v>
      </c>
      <c r="E193" s="8">
        <f t="shared" si="74"/>
        <v>2534.4855967078192</v>
      </c>
      <c r="F193" s="8"/>
      <c r="G193" s="8"/>
      <c r="H193" t="s">
        <v>3</v>
      </c>
      <c r="J193" s="20">
        <f>'IN-client'!G22*'IN-client'!C25</f>
        <v>0</v>
      </c>
      <c r="K193" s="20">
        <f>'IN-client'!G23*'IN-client'!C25</f>
        <v>0</v>
      </c>
      <c r="L193" s="1">
        <f>'IN-client'!G24*'IN-client'!C25</f>
        <v>0.11764705882352941</v>
      </c>
      <c r="M193" s="1">
        <f>'IN-client'!G25*'IN-client'!C25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5" t="s">
        <v>175</v>
      </c>
      <c r="B195" s="35"/>
      <c r="C195" s="35"/>
      <c r="D195" s="35"/>
      <c r="E195" s="35"/>
      <c r="F195" s="35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0</v>
      </c>
      <c r="C197" s="8">
        <f t="shared" si="75"/>
        <v>0</v>
      </c>
      <c r="D197" s="8">
        <f t="shared" si="75"/>
        <v>146.40635368987051</v>
      </c>
      <c r="E197" s="8">
        <f t="shared" si="75"/>
        <v>0</v>
      </c>
      <c r="F197" s="13">
        <f>SUM(B197:E197)</f>
        <v>146.40635368987051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0</v>
      </c>
      <c r="C198" s="8">
        <f t="shared" si="75"/>
        <v>0</v>
      </c>
      <c r="D198" s="8">
        <f t="shared" si="75"/>
        <v>160.97297650984751</v>
      </c>
      <c r="E198" s="8">
        <f t="shared" si="75"/>
        <v>0</v>
      </c>
      <c r="F198" s="13">
        <f t="shared" ref="F198:F200" si="76">SUM(B198:E198)</f>
        <v>160.97297650984751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0</v>
      </c>
      <c r="C199" s="8">
        <f t="shared" si="75"/>
        <v>0</v>
      </c>
      <c r="D199" s="8">
        <f t="shared" si="75"/>
        <v>232.42145050791396</v>
      </c>
      <c r="E199" s="8">
        <f t="shared" si="75"/>
        <v>0</v>
      </c>
      <c r="F199" s="13">
        <f t="shared" si="76"/>
        <v>232.42145050791396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0</v>
      </c>
      <c r="C200" s="8">
        <f t="shared" si="75"/>
        <v>0</v>
      </c>
      <c r="D200" s="8">
        <f t="shared" si="75"/>
        <v>149.08738804163642</v>
      </c>
      <c r="E200" s="8">
        <f t="shared" si="75"/>
        <v>0</v>
      </c>
      <c r="F200" s="13">
        <f t="shared" si="76"/>
        <v>149.08738804163642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0</v>
      </c>
      <c r="C201" s="8">
        <f t="shared" ref="C201:E201" si="77">SUM(C197:C200)</f>
        <v>0</v>
      </c>
      <c r="D201" s="8">
        <f t="shared" si="77"/>
        <v>688.88816874926829</v>
      </c>
      <c r="E201" s="8">
        <f t="shared" si="77"/>
        <v>0</v>
      </c>
      <c r="F201" s="13">
        <f>SUM(B197:E200)</f>
        <v>688.88816874926829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5" t="s">
        <v>295</v>
      </c>
      <c r="B203" s="35"/>
      <c r="C203" s="35"/>
      <c r="D203" s="35"/>
      <c r="E203" s="35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79.012952785009489</v>
      </c>
      <c r="C206" s="8">
        <f>B206*2.1</f>
        <v>165.92720084851993</v>
      </c>
      <c r="D206" s="8">
        <f>B206*4.5</f>
        <v>355.55828753254269</v>
      </c>
      <c r="E206" s="8">
        <f>B206*9</f>
        <v>711.11657506508539</v>
      </c>
    </row>
    <row r="207" spans="1:14">
      <c r="A207" t="s">
        <v>252</v>
      </c>
      <c r="B207" s="8">
        <f>B206-B205</f>
        <v>0</v>
      </c>
      <c r="C207" s="8">
        <f t="shared" ref="C207:E207" si="78">C206-C205</f>
        <v>0</v>
      </c>
      <c r="D207" s="8">
        <f t="shared" si="78"/>
        <v>0</v>
      </c>
      <c r="E207" s="8">
        <f t="shared" si="78"/>
        <v>0</v>
      </c>
      <c r="F207" s="8">
        <f>SUM(B207:E207)</f>
        <v>0</v>
      </c>
    </row>
    <row r="208" spans="1:14">
      <c r="A208" t="s">
        <v>253</v>
      </c>
      <c r="B208" s="8">
        <f>B207*J190</f>
        <v>0</v>
      </c>
      <c r="C208" s="8">
        <f t="shared" ref="C208:E208" si="79">C207*K190</f>
        <v>0</v>
      </c>
      <c r="D208" s="8">
        <f t="shared" si="79"/>
        <v>0</v>
      </c>
      <c r="E208" s="8">
        <f t="shared" si="79"/>
        <v>0</v>
      </c>
      <c r="F208" s="8">
        <f>SUM(B208:E208)</f>
        <v>0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152.03003337041156</v>
      </c>
      <c r="C211" s="8">
        <f>B211*2.1</f>
        <v>319.26307007786431</v>
      </c>
      <c r="D211" s="8">
        <f>B211*4.5</f>
        <v>684.13515016685199</v>
      </c>
      <c r="E211" s="8">
        <f>B211*9</f>
        <v>1368.270300333704</v>
      </c>
    </row>
    <row r="212" spans="1:7">
      <c r="A212" t="s">
        <v>254</v>
      </c>
      <c r="B212" s="8">
        <f>B211-B210</f>
        <v>0</v>
      </c>
      <c r="C212" s="8">
        <f t="shared" ref="C212:E212" si="80">C211-C210</f>
        <v>0</v>
      </c>
      <c r="D212" s="8">
        <f t="shared" si="80"/>
        <v>0</v>
      </c>
      <c r="E212" s="8">
        <f t="shared" si="80"/>
        <v>0</v>
      </c>
      <c r="F212" s="8">
        <f>SUM(B212:E212)</f>
        <v>0</v>
      </c>
    </row>
    <row r="213" spans="1:7">
      <c r="A213" t="s">
        <v>255</v>
      </c>
      <c r="B213" s="8">
        <f>B212*J191</f>
        <v>0</v>
      </c>
      <c r="C213" s="8">
        <f t="shared" ref="C213:E213" si="81">C212*K191</f>
        <v>0</v>
      </c>
      <c r="D213" s="8">
        <f t="shared" si="81"/>
        <v>0</v>
      </c>
      <c r="E213" s="8">
        <f t="shared" si="81"/>
        <v>0</v>
      </c>
      <c r="F213" s="8">
        <f>SUM(B213:E213)</f>
        <v>0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293</v>
      </c>
      <c r="B216" s="8">
        <f>F186</f>
        <v>219.50914770191875</v>
      </c>
      <c r="C216" s="8">
        <f>B216*2.1</f>
        <v>460.9692101740294</v>
      </c>
      <c r="D216" s="8">
        <f>B216*4.5</f>
        <v>987.79116465863433</v>
      </c>
      <c r="E216" s="8">
        <f>B216*9</f>
        <v>1975.5823293172687</v>
      </c>
    </row>
    <row r="217" spans="1:7">
      <c r="A217" t="s">
        <v>294</v>
      </c>
      <c r="B217" s="8">
        <f>B216-B215</f>
        <v>0</v>
      </c>
      <c r="C217" s="8">
        <f t="shared" ref="C217:E217" si="82">C216-C215</f>
        <v>0</v>
      </c>
      <c r="D217" s="8">
        <f t="shared" si="82"/>
        <v>0</v>
      </c>
      <c r="E217" s="8">
        <f t="shared" si="8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</v>
      </c>
      <c r="C220" s="8">
        <f t="shared" ref="C220:E220" si="83">C208+C213+C218</f>
        <v>0</v>
      </c>
      <c r="D220" s="8">
        <f t="shared" si="83"/>
        <v>0</v>
      </c>
      <c r="E220" s="8">
        <f t="shared" si="83"/>
        <v>0</v>
      </c>
      <c r="F220" s="8">
        <f>SUM(B220:E220)</f>
        <v>0</v>
      </c>
      <c r="G220" s="8"/>
    </row>
  </sheetData>
  <mergeCells count="16"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  <mergeCell ref="A34:L34"/>
    <mergeCell ref="A47:L47"/>
    <mergeCell ref="A60:L60"/>
    <mergeCell ref="A73:L73"/>
    <mergeCell ref="A86:C86"/>
    <mergeCell ref="E86:G8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B29" sqref="B29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318</v>
      </c>
    </row>
    <row r="6" spans="1:11">
      <c r="A6" s="4"/>
      <c r="B6" s="31" t="s">
        <v>316</v>
      </c>
      <c r="C6" s="33" t="s">
        <v>317</v>
      </c>
      <c r="J6" t="s">
        <v>45</v>
      </c>
      <c r="K6" s="34">
        <f>'IN-client'!K6</f>
        <v>5</v>
      </c>
    </row>
    <row r="7" spans="1:11">
      <c r="A7" t="s">
        <v>45</v>
      </c>
      <c r="B7" s="34">
        <f>IF(C$9=1,0,'IN-client'!B7)</f>
        <v>10</v>
      </c>
      <c r="C7" s="30">
        <f>B7/SUM(B$7:B$9)</f>
        <v>0.1111111111111111</v>
      </c>
      <c r="J7" t="s">
        <v>46</v>
      </c>
      <c r="K7" s="34">
        <f>'IN-client'!K7</f>
        <v>7</v>
      </c>
    </row>
    <row r="8" spans="1:11">
      <c r="A8" t="s">
        <v>46</v>
      </c>
      <c r="B8" s="34">
        <f>IF(C$9=1,0,'IN-client'!B8)</f>
        <v>30</v>
      </c>
      <c r="C8" s="30">
        <f t="shared" ref="C8" si="0">B8/SUM(B$7:B$9)</f>
        <v>0.33333333333333331</v>
      </c>
      <c r="J8" t="s">
        <v>47</v>
      </c>
      <c r="K8" s="34">
        <f>'IN-client'!K8</f>
        <v>10</v>
      </c>
    </row>
    <row r="9" spans="1:11">
      <c r="A9" t="s">
        <v>47</v>
      </c>
      <c r="B9" s="34">
        <f>IF(C9=1,1,C9*SUM(B7:B8)/(1-C9))</f>
        <v>50</v>
      </c>
      <c r="C9" s="30">
        <f>'IN-client'!C9</f>
        <v>0.55555555555555558</v>
      </c>
      <c r="D9" s="33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s="4"/>
      <c r="B13" s="31" t="s">
        <v>316</v>
      </c>
      <c r="C13" s="33" t="s">
        <v>317</v>
      </c>
      <c r="F13" s="4"/>
    </row>
    <row r="14" spans="1:11">
      <c r="A14" t="s">
        <v>0</v>
      </c>
      <c r="B14" s="34">
        <f>IF(C$17=1,0,'IN-client'!B14)</f>
        <v>50</v>
      </c>
      <c r="C14" s="30">
        <f>B14/SUM(B$14:B$17)</f>
        <v>0.5</v>
      </c>
      <c r="F14" t="s">
        <v>35</v>
      </c>
      <c r="G14" s="34">
        <f>'IN-client'!G14</f>
        <v>0.7</v>
      </c>
    </row>
    <row r="15" spans="1:11">
      <c r="A15" t="s">
        <v>1</v>
      </c>
      <c r="B15" s="34">
        <f>IF(C$17=1,0,'IN-client'!B15)</f>
        <v>25</v>
      </c>
      <c r="C15" s="30">
        <f t="shared" ref="C15:C16" si="1">B15/SUM(B$14:B$17)</f>
        <v>0.25</v>
      </c>
      <c r="F15" t="s">
        <v>36</v>
      </c>
      <c r="G15" s="34">
        <f>'IN-client'!G15</f>
        <v>0.3</v>
      </c>
    </row>
    <row r="16" spans="1:11">
      <c r="A16" t="s">
        <v>2</v>
      </c>
      <c r="B16" s="34">
        <f>IF(C$17=1,0,'IN-client'!B16)</f>
        <v>25</v>
      </c>
      <c r="C16" s="30">
        <f t="shared" si="1"/>
        <v>0.25</v>
      </c>
      <c r="G16" s="1">
        <f>SUM(G14:G15)</f>
        <v>1</v>
      </c>
      <c r="H16" s="33" t="str">
        <f>IF(NOT(G16=1),"ERROR","OK")</f>
        <v>OK</v>
      </c>
    </row>
    <row r="17" spans="1:8">
      <c r="A17" t="s">
        <v>3</v>
      </c>
      <c r="B17" s="34">
        <f>IF(C17=1,1,C17*SUM(B14:B16)/(1-C17))</f>
        <v>0</v>
      </c>
      <c r="C17" s="30">
        <f>'IN-client'!C17</f>
        <v>0</v>
      </c>
      <c r="D17" s="33" t="str">
        <f>IF(NOT(C18=1),"ERROR","OK")</f>
        <v>OK</v>
      </c>
    </row>
    <row r="18" spans="1:8">
      <c r="C18" s="1">
        <f>SUM(C14:C17)</f>
        <v>1</v>
      </c>
    </row>
    <row r="20" spans="1:8">
      <c r="A20" s="4" t="s">
        <v>33</v>
      </c>
      <c r="B20" s="4"/>
      <c r="F20" s="4" t="s">
        <v>34</v>
      </c>
    </row>
    <row r="21" spans="1:8">
      <c r="A21" s="4"/>
      <c r="B21" s="31" t="s">
        <v>316</v>
      </c>
      <c r="C21" s="33" t="s">
        <v>317</v>
      </c>
      <c r="F21" s="4"/>
    </row>
    <row r="22" spans="1:8">
      <c r="A22" t="s">
        <v>0</v>
      </c>
      <c r="B22" s="34">
        <f>IF(C$25=1,0,'IN-client'!B22)</f>
        <v>35</v>
      </c>
      <c r="C22" s="30">
        <f>B22/SUM(B$22:B$25)</f>
        <v>0.46666666666666667</v>
      </c>
      <c r="F22" t="s">
        <v>35</v>
      </c>
      <c r="G22" s="34">
        <f>'IN-client'!G22</f>
        <v>0</v>
      </c>
    </row>
    <row r="23" spans="1:8">
      <c r="A23" t="s">
        <v>1</v>
      </c>
      <c r="B23" s="34">
        <f>IF(C$25=1,0,'IN-client'!B23)</f>
        <v>20</v>
      </c>
      <c r="C23" s="30">
        <f t="shared" ref="C23:C24" si="2">B23/SUM(B$22:B$25)</f>
        <v>0.26666666666666666</v>
      </c>
      <c r="F23" t="s">
        <v>36</v>
      </c>
      <c r="G23" s="34">
        <f>'IN-client'!G23</f>
        <v>0</v>
      </c>
    </row>
    <row r="24" spans="1:8">
      <c r="A24" t="s">
        <v>2</v>
      </c>
      <c r="B24" s="34">
        <f>IF(C$25=1,0,'IN-client'!B24)</f>
        <v>20</v>
      </c>
      <c r="C24" s="30">
        <f t="shared" si="2"/>
        <v>0.26666666666666666</v>
      </c>
      <c r="F24" t="s">
        <v>38</v>
      </c>
      <c r="G24" s="34">
        <f>'IN-client'!G24</f>
        <v>1</v>
      </c>
    </row>
    <row r="25" spans="1:8">
      <c r="A25" t="s">
        <v>3</v>
      </c>
      <c r="B25" s="34">
        <f>IF(C25=1,1,C25*SUM(B22:B24)/(1-C25))</f>
        <v>0</v>
      </c>
      <c r="C25" s="30">
        <f>'Wave 2 data tables'!B4</f>
        <v>0</v>
      </c>
      <c r="D25" s="33" t="str">
        <f>IF(NOT(C26=1),"ERROR","OK")</f>
        <v>OK</v>
      </c>
      <c r="F25" t="s">
        <v>39</v>
      </c>
      <c r="G25" s="34">
        <f>'IN-client'!G25</f>
        <v>0</v>
      </c>
    </row>
    <row r="26" spans="1:8">
      <c r="C26" s="1">
        <f>SUM(C22:C25)</f>
        <v>1</v>
      </c>
      <c r="G26" s="1">
        <f>SUM(G22:G25)</f>
        <v>1</v>
      </c>
      <c r="H26" s="33" t="str">
        <f>IF(NOT(G26=1),"ERROR","OK")</f>
        <v>OK</v>
      </c>
    </row>
    <row r="28" spans="1:8">
      <c r="A28" s="4" t="s">
        <v>43</v>
      </c>
      <c r="B28" s="4"/>
    </row>
    <row r="29" spans="1:8">
      <c r="A29" t="s">
        <v>44</v>
      </c>
      <c r="B29" s="30">
        <f>'Wave 2 data tables'!B5</f>
        <v>0</v>
      </c>
    </row>
    <row r="30" spans="1:8">
      <c r="A30" t="s">
        <v>97</v>
      </c>
      <c r="B30" s="34">
        <f>'IN-client'!B30</f>
        <v>3</v>
      </c>
    </row>
    <row r="32" spans="1:8">
      <c r="A32" s="4" t="s">
        <v>94</v>
      </c>
    </row>
    <row r="33" spans="1:2">
      <c r="A33" t="s">
        <v>95</v>
      </c>
      <c r="B33" s="34">
        <f>'IN-client'!B33</f>
        <v>0</v>
      </c>
    </row>
    <row r="34" spans="1:2">
      <c r="A34" t="s">
        <v>96</v>
      </c>
      <c r="B34" s="34">
        <f>'IN-client'!B34</f>
        <v>40</v>
      </c>
    </row>
  </sheetData>
  <conditionalFormatting sqref="D9">
    <cfRule type="expression" dxfId="11" priority="9">
      <formula>D9="OK"</formula>
    </cfRule>
    <cfRule type="expression" dxfId="10" priority="10">
      <formula>D9="ERROR"</formula>
    </cfRule>
  </conditionalFormatting>
  <conditionalFormatting sqref="D17">
    <cfRule type="expression" dxfId="9" priority="7">
      <formula>D17="OK"</formula>
    </cfRule>
    <cfRule type="expression" dxfId="8" priority="8">
      <formula>D17="ERROR"</formula>
    </cfRule>
  </conditionalFormatting>
  <conditionalFormatting sqref="D25">
    <cfRule type="expression" dxfId="7" priority="5">
      <formula>D25="OK"</formula>
    </cfRule>
    <cfRule type="expression" dxfId="6" priority="6">
      <formula>D25="ERROR"</formula>
    </cfRule>
  </conditionalFormatting>
  <conditionalFormatting sqref="H26">
    <cfRule type="expression" dxfId="5" priority="3">
      <formula>H26="OK"</formula>
    </cfRule>
    <cfRule type="expression" dxfId="4" priority="4">
      <formula>H26="ERROR"</formula>
    </cfRule>
  </conditionalFormatting>
  <conditionalFormatting sqref="H16">
    <cfRule type="expression" dxfId="3" priority="1">
      <formula>H16="OK"</formula>
    </cfRule>
    <cfRule type="expression" dxfId="2" priority="2">
      <formula>H16="ERROR"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opLeftCell="A161" workbookViewId="0">
      <selection activeCell="L191" sqref="L191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'Wave2-IN'!B$33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'Wave2-IN'!B$33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'Wave2-IN'!B$34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(Constants!B$9+Constants!B$8+Constants!B$10+'Wave2-airtime'!B26)*'Wave2-airtime'!B30</f>
        <v>61440</v>
      </c>
      <c r="D32" s="9" t="s">
        <v>85</v>
      </c>
      <c r="E32">
        <f>3.2*E31</f>
        <v>3.2</v>
      </c>
    </row>
    <row r="34" spans="1:13">
      <c r="A34" s="38" t="s">
        <v>156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Constants!B$32+'Wave2-airtime'!E$26+'Wave2-airtime'!E$29+'Wave2-airtime'!E$26+Constants!B$32+'Wave2-airtime'!E$32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Constants!B$32+'Wave2-airtime'!E$26+'Wave2-airtime'!E$29+'Wave2-airtime'!E$26+Constants!B$32+'Wave2-airtime'!E$32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Constants!B$32+'Wave2-airtime'!E$26+'Wave2-airtime'!E$29+'Wave2-airtime'!E$26+Constants!B$32+'Wave2-airtime'!E$32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Constants!B$32+'Wave2-airtime'!E$26+'Wave2-airtime'!E$29+'Wave2-airtime'!E$26+Constants!B$32+'Wave2-airtime'!E$32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Constants!B$32+'Wave2-airtime'!E$26+'Wave2-airtime'!E$29+'Wave2-airtime'!E$26+Constants!B$32+'Wave2-airtime'!E$32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Constants!B$32+'Wave2-airtime'!E$26+'Wave2-airtime'!E$29+'Wave2-airtime'!E$26+Constants!B$32+'Wave2-airtime'!E$32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Constants!B$32+'Wave2-airtime'!E$26+'Wave2-airtime'!E$29+'Wave2-airtime'!E$26+Constants!B$32+'Wave2-airtime'!E$32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Constants!B$32+'Wave2-airtime'!E$26+'Wave2-airtime'!E$29+'Wave2-airtime'!E$26+Constants!B$32+'Wave2-airtime'!E$32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8" t="s">
        <v>155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Constants!B$32+'Wave2-airtime'!E$26+'Wave2-airtime'!E$29+'Wave2-airtime'!E$26+Constants!B$32+'Wave2-airtime'!E$32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Constants!B$32+'Wave2-airtime'!E$26+'Wave2-airtime'!E$29+'Wave2-airtime'!E$26+Constants!B$32+'Wave2-airtime'!E$32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Constants!B$32+'Wave2-airtime'!E$26+'Wave2-airtime'!E$29+'Wave2-airtime'!E$26+Constants!B$32+'Wave2-airtime'!E$32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Constants!B$32+'Wave2-airtime'!E$26+'Wave2-airtime'!E$29+'Wave2-airtime'!E$26+Constants!B$32+'Wave2-airtime'!E$32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Constants!B$32+'Wave2-airtime'!E$26+'Wave2-airtime'!E$29+'Wave2-airtime'!E$26+Constants!B$32+'Wave2-airtime'!E$32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Constants!B$32+'Wave2-airtime'!E$26+'Wave2-airtime'!E$29+'Wave2-airtime'!E$26+Constants!B$32+'Wave2-airtime'!E$32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Constants!B$32+'Wave2-airtime'!E$26+'Wave2-airtime'!E$29+'Wave2-airtime'!E$26+Constants!B$32+'Wave2-airtime'!E$32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Constants!B$32+'Wave2-airtime'!E$26+'Wave2-airtime'!E$29+'Wave2-airtime'!E$26+Constants!B$32+'Wave2-airtime'!E$32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8" t="s">
        <v>154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Constants!B$32+'Wave2-airtime'!E$26+'Wave2-airtime'!E$29+'Wave2-airtime'!E$26+Constants!B$32+'Wave2-airtime'!E$32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Constants!B$32+'Wave2-airtime'!E$26+'Wave2-airtime'!E$29+'Wave2-airtime'!E$26+Constants!B$32+'Wave2-airtime'!E$32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Constants!B$32+'Wave2-airtime'!E$26+'Wave2-airtime'!E$29+'Wave2-airtime'!E$26+Constants!B$32+'Wave2-airtime'!E$32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Constants!B$32+'Wave2-airtime'!E$26+'Wave2-airtime'!E$29+'Wave2-airtime'!E$26+Constants!B$32+'Wave2-airtime'!E$32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Constants!B$32+'Wave2-airtime'!E$26+'Wave2-airtime'!E$29+'Wave2-airtime'!E$26+Constants!B$32+'Wave2-airtime'!E$32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Constants!B$32+'Wave2-airtime'!E$26+'Wave2-airtime'!E$29+'Wave2-airtime'!E$26+Constants!B$32+'Wave2-airtime'!E$32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Constants!B$32+'Wave2-airtime'!E$26+'Wave2-airtime'!E$29+'Wave2-airtime'!E$26+Constants!B$32+'Wave2-airtime'!E$32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Constants!B$32+'Wave2-airtime'!E$26+'Wave2-airtime'!E$29+'Wave2-airtime'!E$26+Constants!B$32+'Wave2-airtime'!E$32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8" t="s">
        <v>153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Constants!B$32+'Wave2-airtime'!E$26+'Wave2-airtime'!E$29+'Wave2-airtime'!E$26+Constants!B$32+'Wave2-airtime'!E$32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Constants!B$32+'Wave2-airtime'!E$26+'Wave2-airtime'!E$29+'Wave2-airtime'!E$26+Constants!B$32+'Wave2-airtime'!E$32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Constants!B$32+'Wave2-airtime'!E$26+'Wave2-airtime'!E$29+'Wave2-airtime'!E$26+Constants!B$32+'Wave2-airtime'!E$32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Constants!B$32+'Wave2-airtime'!E$26+'Wave2-airtime'!E$29+'Wave2-airtime'!E$26+Constants!B$32+'Wave2-airtime'!E$32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Constants!B$32+'Wave2-airtime'!E$26+'Wave2-airtime'!E$29+'Wave2-airtime'!E$26+Constants!B$32+'Wave2-airtime'!E$32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Constants!B$32+'Wave2-airtime'!E$26+'Wave2-airtime'!E$29+'Wave2-airtime'!E$26+Constants!B$32+'Wave2-airtime'!E$32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Constants!B$32+'Wave2-airtime'!E$26+'Wave2-airtime'!E$29+'Wave2-airtime'!E$26+Constants!B$32+'Wave2-airtime'!E$32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Constants!B$32+'Wave2-airtime'!E$26+'Wave2-airtime'!E$29+'Wave2-airtime'!E$26+Constants!B$32+'Wave2-airtime'!E$32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36" t="s">
        <v>157</v>
      </c>
      <c r="B86" s="36"/>
      <c r="C86" s="36"/>
      <c r="D86" s="8"/>
      <c r="E86" s="39" t="s">
        <v>158</v>
      </c>
      <c r="F86" s="39"/>
      <c r="G86" s="39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'Wave2-IN'!C14*'Wave2-IN'!G14</f>
        <v>0.35</v>
      </c>
      <c r="G88" s="11">
        <f>'Wave2-IN'!G15*'Wave2-IN'!C14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'Wave2-IN'!C15*'Wave2-IN'!G14</f>
        <v>0.17499999999999999</v>
      </c>
      <c r="G89" s="11">
        <f>'Wave2-IN'!G15*'Wave2-IN'!C15</f>
        <v>7.4999999999999997E-2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'Wave2-IN'!C16*'Wave2-IN'!G14</f>
        <v>0.17499999999999999</v>
      </c>
      <c r="G90" s="11">
        <f>'Wave2-IN'!G15*'Wave2-IN'!C16</f>
        <v>7.4999999999999997E-2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'Wave2-IN'!C17*'Wave2-IN'!G14</f>
        <v>0</v>
      </c>
      <c r="G91" s="11">
        <f>'Wave2-IN'!G15*'Wave2-IN'!C17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5" t="s">
        <v>159</v>
      </c>
      <c r="B94" s="35"/>
      <c r="C94" s="35"/>
      <c r="D94" s="35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9" si="33">B89*F89</f>
        <v>12.820072909317611</v>
      </c>
      <c r="C97" s="8">
        <f t="shared" si="33"/>
        <v>10.988633922272237</v>
      </c>
      <c r="D97" s="8">
        <f t="shared" si="32"/>
        <v>23.808706831589848</v>
      </c>
    </row>
    <row r="98" spans="1:5">
      <c r="A98" t="s">
        <v>2</v>
      </c>
      <c r="B98" s="8">
        <f t="shared" si="33"/>
        <v>18.803785678621161</v>
      </c>
      <c r="C98" s="8">
        <f t="shared" si="33"/>
        <v>16.117530581675279</v>
      </c>
      <c r="D98" s="8">
        <f t="shared" si="32"/>
        <v>34.921316260296436</v>
      </c>
    </row>
    <row r="99" spans="1:5">
      <c r="A99" t="s">
        <v>3</v>
      </c>
      <c r="B99" s="8">
        <f t="shared" si="33"/>
        <v>0</v>
      </c>
      <c r="C99" s="8">
        <f t="shared" si="33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44.742688075007905</v>
      </c>
      <c r="C100" s="8">
        <f>SUM(C96:C99)</f>
        <v>38.350875492863921</v>
      </c>
      <c r="D100" s="8">
        <f>SUM(B96:C99)</f>
        <v>83.093563567871826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'Wave2-IN'!B$33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'Wave2-IN'!B$34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(Constants!B$9+Constants!B$8+Constants!B$10+'Wave2-airtime'!B105)*'Wave2-airtime'!B109</f>
        <v>61440</v>
      </c>
      <c r="D111" s="9" t="s">
        <v>85</v>
      </c>
      <c r="E111">
        <f>3.2*E110</f>
        <v>3.2</v>
      </c>
    </row>
    <row r="113" spans="1:14">
      <c r="A113" s="38" t="s">
        <v>160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4">CEILING(E$104*8/B116,1)</f>
        <v>18906</v>
      </c>
      <c r="D116">
        <f t="shared" ref="D116:D125" si="35">C116*3.2+E$26</f>
        <v>60571.200000000004</v>
      </c>
      <c r="E116">
        <f>Constants!B$17*B$29</f>
        <v>0</v>
      </c>
      <c r="F116" s="8">
        <f>Constants!B$32+'Wave2-airtime'!E$26+'Wave2-airtime'!E$29+'Wave2-airtime'!E$26+Constants!B$32+'Wave2-airtime'!E$32</f>
        <v>182.39999999999998</v>
      </c>
      <c r="G116" s="8">
        <f>SUM(C116:F116)</f>
        <v>79659.600000000006</v>
      </c>
      <c r="H116" s="8">
        <f>G116*'IN-rates'!M$7</f>
        <v>0</v>
      </c>
      <c r="I116" s="8">
        <f>H116/B$109</f>
        <v>0</v>
      </c>
      <c r="J116" s="8">
        <f t="shared" ref="J116:J125" si="36">C116*B116/G116</f>
        <v>6.1707063555428343</v>
      </c>
      <c r="K116" s="11">
        <f t="shared" ref="K116:K125" si="37">J116/A116</f>
        <v>0.85704254938094915</v>
      </c>
      <c r="L116" s="8">
        <f>J116*'IN-rates'!$M$7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4"/>
        <v>9453</v>
      </c>
      <c r="D117">
        <f t="shared" si="35"/>
        <v>30321.600000000002</v>
      </c>
      <c r="E117">
        <f>Constants!B$17*B$29</f>
        <v>0</v>
      </c>
      <c r="F117" s="8">
        <f>Constants!B$32+'Wave2-airtime'!E$26+'Wave2-airtime'!E$29+'Wave2-airtime'!E$26+Constants!B$32+'Wave2-airtime'!E$32</f>
        <v>182.39999999999998</v>
      </c>
      <c r="G117" s="8">
        <f t="shared" ref="G117:G125" si="38">SUM(C117:F117)</f>
        <v>39957.000000000007</v>
      </c>
      <c r="H117" s="8">
        <f>G117*'IN-rates'!M$8</f>
        <v>0</v>
      </c>
      <c r="I117" s="8">
        <f t="shared" ref="I117:I125" si="39">H117/B$109</f>
        <v>0</v>
      </c>
      <c r="J117" s="8">
        <f t="shared" si="36"/>
        <v>12.302124784142951</v>
      </c>
      <c r="K117" s="11">
        <f t="shared" si="37"/>
        <v>0.85431422112103816</v>
      </c>
      <c r="L117" s="8">
        <f>J117*'IN-rates'!$M$8</f>
        <v>0</v>
      </c>
      <c r="M117" s="10">
        <f t="shared" ref="M117:M125" si="40">G117/($B$105*8*$B$109)</f>
        <v>8.3243750000000019E-2</v>
      </c>
    </row>
    <row r="118" spans="1:14">
      <c r="A118">
        <v>21.7</v>
      </c>
      <c r="B118">
        <v>78</v>
      </c>
      <c r="C118">
        <f t="shared" si="34"/>
        <v>6302</v>
      </c>
      <c r="D118">
        <f t="shared" si="35"/>
        <v>20238.400000000001</v>
      </c>
      <c r="E118">
        <f>Constants!B$17*B$29</f>
        <v>0</v>
      </c>
      <c r="F118" s="8">
        <f>Constants!B$32+'Wave2-airtime'!E$26+'Wave2-airtime'!E$29+'Wave2-airtime'!E$26+Constants!B$32+'Wave2-airtime'!E$32</f>
        <v>182.39999999999998</v>
      </c>
      <c r="G118" s="8">
        <f t="shared" si="38"/>
        <v>26722.800000000003</v>
      </c>
      <c r="H118" s="8">
        <f>G118*'IN-rates'!M$9</f>
        <v>0</v>
      </c>
      <c r="I118" s="8">
        <f t="shared" si="39"/>
        <v>0</v>
      </c>
      <c r="J118" s="8">
        <f t="shared" si="36"/>
        <v>18.394629305312314</v>
      </c>
      <c r="K118" s="11">
        <f t="shared" si="37"/>
        <v>0.84767876983006063</v>
      </c>
      <c r="L118" s="8">
        <f>J118*'IN-rates'!$M$9</f>
        <v>0</v>
      </c>
      <c r="M118" s="10">
        <f t="shared" si="40"/>
        <v>5.5672500000000007E-2</v>
      </c>
    </row>
    <row r="119" spans="1:14">
      <c r="A119">
        <v>28.9</v>
      </c>
      <c r="B119">
        <v>104</v>
      </c>
      <c r="C119">
        <f t="shared" si="34"/>
        <v>4727</v>
      </c>
      <c r="D119">
        <f t="shared" si="35"/>
        <v>15198.400000000001</v>
      </c>
      <c r="E119">
        <f>Constants!B$17*B$29</f>
        <v>0</v>
      </c>
      <c r="F119" s="8">
        <f>Constants!B$32+'Wave2-airtime'!E$26+'Wave2-airtime'!E$29+'Wave2-airtime'!E$26+Constants!B$32+'Wave2-airtime'!E$32</f>
        <v>182.39999999999998</v>
      </c>
      <c r="G119" s="8">
        <f t="shared" si="38"/>
        <v>20107.800000000003</v>
      </c>
      <c r="H119" s="8">
        <f>G119*'IN-rates'!M$10</f>
        <v>0</v>
      </c>
      <c r="I119" s="8">
        <f t="shared" si="39"/>
        <v>0</v>
      </c>
      <c r="J119" s="8">
        <f t="shared" si="36"/>
        <v>24.448621927809107</v>
      </c>
      <c r="K119" s="11">
        <f t="shared" si="37"/>
        <v>0.84597307708682035</v>
      </c>
      <c r="L119" s="8">
        <f>J119*'IN-rates'!$M$10</f>
        <v>0</v>
      </c>
      <c r="M119" s="10">
        <f t="shared" si="40"/>
        <v>4.1891250000000005E-2</v>
      </c>
    </row>
    <row r="120" spans="1:14">
      <c r="A120">
        <v>43.3</v>
      </c>
      <c r="B120">
        <v>156</v>
      </c>
      <c r="C120">
        <f t="shared" si="34"/>
        <v>3151</v>
      </c>
      <c r="D120">
        <f t="shared" si="35"/>
        <v>10155.200000000001</v>
      </c>
      <c r="E120">
        <f>Constants!B$17*B$29</f>
        <v>0</v>
      </c>
      <c r="F120" s="8">
        <f>Constants!B$32+'Wave2-airtime'!E$26+'Wave2-airtime'!E$29+'Wave2-airtime'!E$26+Constants!B$32+'Wave2-airtime'!E$32</f>
        <v>182.39999999999998</v>
      </c>
      <c r="G120" s="8">
        <f t="shared" si="38"/>
        <v>13488.6</v>
      </c>
      <c r="H120" s="8">
        <f>G120*'IN-rates'!M$11</f>
        <v>0</v>
      </c>
      <c r="I120" s="8">
        <f t="shared" si="39"/>
        <v>0</v>
      </c>
      <c r="J120" s="8">
        <f t="shared" si="36"/>
        <v>36.44232907788799</v>
      </c>
      <c r="K120" s="11">
        <f t="shared" si="37"/>
        <v>0.84162422812674353</v>
      </c>
      <c r="L120" s="8">
        <f>J120*'IN-rates'!$M$11</f>
        <v>0</v>
      </c>
      <c r="M120" s="10">
        <f t="shared" si="40"/>
        <v>2.8101250000000001E-2</v>
      </c>
    </row>
    <row r="121" spans="1:14">
      <c r="A121">
        <v>57.8</v>
      </c>
      <c r="B121">
        <v>208</v>
      </c>
      <c r="C121">
        <f t="shared" si="34"/>
        <v>2364</v>
      </c>
      <c r="D121">
        <f t="shared" si="35"/>
        <v>7636.8</v>
      </c>
      <c r="E121">
        <f>Constants!B$17*B$29</f>
        <v>0</v>
      </c>
      <c r="F121" s="8">
        <f>Constants!B$32+'Wave2-airtime'!E$26+'Wave2-airtime'!E$29+'Wave2-airtime'!E$26+Constants!B$32+'Wave2-airtime'!E$32</f>
        <v>182.39999999999998</v>
      </c>
      <c r="G121" s="8">
        <f t="shared" si="38"/>
        <v>10183.199999999999</v>
      </c>
      <c r="H121" s="8">
        <f>G121*'IN-rates'!M$12</f>
        <v>0</v>
      </c>
      <c r="I121" s="8">
        <f t="shared" si="39"/>
        <v>0</v>
      </c>
      <c r="J121" s="8">
        <f t="shared" si="36"/>
        <v>48.286589677115252</v>
      </c>
      <c r="K121" s="11">
        <f t="shared" si="37"/>
        <v>0.83540812590164804</v>
      </c>
      <c r="L121" s="8">
        <f>J121*'IN-rates'!$M$12</f>
        <v>0</v>
      </c>
      <c r="M121" s="10">
        <f t="shared" si="40"/>
        <v>2.1214999999999998E-2</v>
      </c>
    </row>
    <row r="122" spans="1:14">
      <c r="A122">
        <v>65</v>
      </c>
      <c r="B122">
        <v>234</v>
      </c>
      <c r="C122">
        <f t="shared" si="34"/>
        <v>2101</v>
      </c>
      <c r="D122">
        <f t="shared" si="35"/>
        <v>6795.2000000000007</v>
      </c>
      <c r="E122">
        <f>Constants!B$17*B$29</f>
        <v>0</v>
      </c>
      <c r="F122" s="8">
        <f>Constants!B$32+'Wave2-airtime'!E$26+'Wave2-airtime'!E$29+'Wave2-airtime'!E$26+Constants!B$32+'Wave2-airtime'!E$32</f>
        <v>182.39999999999998</v>
      </c>
      <c r="G122" s="8">
        <f t="shared" si="38"/>
        <v>9078.6</v>
      </c>
      <c r="H122" s="8">
        <f>G122*'IN-rates'!M$13</f>
        <v>0</v>
      </c>
      <c r="I122" s="8">
        <f t="shared" si="39"/>
        <v>0</v>
      </c>
      <c r="J122" s="8">
        <f t="shared" si="36"/>
        <v>54.153063247637299</v>
      </c>
      <c r="K122" s="11">
        <f t="shared" si="37"/>
        <v>0.83312404996365075</v>
      </c>
      <c r="L122" s="8">
        <f>J122*'IN-rates'!$M$13</f>
        <v>0</v>
      </c>
      <c r="M122" s="10">
        <f t="shared" si="40"/>
        <v>1.891375E-2</v>
      </c>
    </row>
    <row r="123" spans="1:14">
      <c r="A123">
        <v>72.2</v>
      </c>
      <c r="B123">
        <v>260</v>
      </c>
      <c r="C123">
        <f t="shared" si="34"/>
        <v>1891</v>
      </c>
      <c r="D123">
        <f t="shared" si="35"/>
        <v>6123.2000000000007</v>
      </c>
      <c r="E123">
        <f>Constants!B$17*B$29</f>
        <v>0</v>
      </c>
      <c r="F123" s="8">
        <f>Constants!B$32+'Wave2-airtime'!E$26+'Wave2-airtime'!E$29+'Wave2-airtime'!E$26+Constants!B$32+'Wave2-airtime'!E$32</f>
        <v>182.39999999999998</v>
      </c>
      <c r="G123" s="8">
        <f t="shared" si="38"/>
        <v>8196.6</v>
      </c>
      <c r="H123" s="8">
        <f>G123*'IN-rates'!M$14</f>
        <v>0</v>
      </c>
      <c r="I123" s="8">
        <f t="shared" si="39"/>
        <v>0</v>
      </c>
      <c r="J123" s="8">
        <f t="shared" si="36"/>
        <v>59.983407754434765</v>
      </c>
      <c r="K123" s="11">
        <f t="shared" si="37"/>
        <v>0.83079512125255905</v>
      </c>
      <c r="L123" s="8">
        <f>J123*'IN-rates'!$M$14</f>
        <v>0</v>
      </c>
      <c r="M123" s="10">
        <f t="shared" si="40"/>
        <v>1.7076250000000001E-2</v>
      </c>
    </row>
    <row r="124" spans="1:14">
      <c r="A124">
        <v>86.7</v>
      </c>
      <c r="B124">
        <v>312</v>
      </c>
      <c r="C124">
        <f t="shared" si="34"/>
        <v>1576</v>
      </c>
      <c r="D124">
        <f t="shared" si="35"/>
        <v>5115.2000000000007</v>
      </c>
      <c r="E124">
        <f>Constants!B$17*B$29</f>
        <v>0</v>
      </c>
      <c r="F124" s="8">
        <f>Constants!B$32+'Wave2-airtime'!E$26+'Wave2-airtime'!E$29+'Wave2-airtime'!E$26+Constants!B$32+'Wave2-airtime'!E$32</f>
        <v>182.39999999999998</v>
      </c>
      <c r="G124" s="8">
        <f t="shared" si="38"/>
        <v>6873.6</v>
      </c>
      <c r="H124" s="8">
        <f>G124*'IN-rates'!M$15</f>
        <v>0</v>
      </c>
      <c r="I124" s="8">
        <f t="shared" si="39"/>
        <v>0</v>
      </c>
      <c r="J124" s="8">
        <f t="shared" si="36"/>
        <v>71.536312849162002</v>
      </c>
      <c r="K124" s="11">
        <f t="shared" si="37"/>
        <v>0.82510164762585925</v>
      </c>
      <c r="L124" s="8">
        <f>J124*'IN-rates'!$M$15</f>
        <v>0</v>
      </c>
      <c r="M124" s="10">
        <f t="shared" si="40"/>
        <v>1.4320000000000001E-2</v>
      </c>
    </row>
    <row r="125" spans="1:14">
      <c r="A125">
        <v>96.3</v>
      </c>
      <c r="B125">
        <v>346</v>
      </c>
      <c r="C125">
        <f t="shared" si="34"/>
        <v>1421</v>
      </c>
      <c r="D125">
        <f t="shared" si="35"/>
        <v>4619.2</v>
      </c>
      <c r="E125">
        <f>Constants!B$17*B$29</f>
        <v>0</v>
      </c>
      <c r="F125" s="8">
        <f>Constants!B$32+'Wave2-airtime'!E$26+'Wave2-airtime'!E$29+'Wave2-airtime'!E$26+Constants!B$32+'Wave2-airtime'!E$32</f>
        <v>182.39999999999998</v>
      </c>
      <c r="G125" s="8">
        <f t="shared" si="38"/>
        <v>6222.5999999999995</v>
      </c>
      <c r="H125" s="8">
        <f>G125*'IN-rates'!M$16</f>
        <v>6222.5999999999995</v>
      </c>
      <c r="I125" s="8">
        <f t="shared" si="39"/>
        <v>155.565</v>
      </c>
      <c r="J125" s="8">
        <f t="shared" si="36"/>
        <v>79.012952785009489</v>
      </c>
      <c r="K125" s="11">
        <f t="shared" si="37"/>
        <v>0.82048756786095012</v>
      </c>
      <c r="L125" s="8">
        <f>J125*'IN-rates'!$M$16</f>
        <v>79.012952785009489</v>
      </c>
      <c r="M125" s="10">
        <f t="shared" si="40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8" t="s">
        <v>162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1">CEILING(E$104*8/B132,1)</f>
        <v>9453</v>
      </c>
      <c r="D132">
        <f t="shared" ref="D132:D141" si="42">C132*3.2+E$26</f>
        <v>30321.600000000002</v>
      </c>
      <c r="E132">
        <f>Constants!B$17*B$29</f>
        <v>0</v>
      </c>
      <c r="F132">
        <f>Constants!B$32+'Wave2-airtime'!E$26+'Wave2-airtime'!E$29+'Wave2-airtime'!E$26+Constants!B$32+'Wave2-airtime'!E$32</f>
        <v>182.39999999999998</v>
      </c>
      <c r="G132" s="8">
        <f>SUM(C132:F132)</f>
        <v>39957.000000000007</v>
      </c>
      <c r="H132" s="8">
        <f>G132*'IN-rates'!M$7</f>
        <v>0</v>
      </c>
      <c r="I132" s="8">
        <f>H132/B$109</f>
        <v>0</v>
      </c>
      <c r="J132" s="8">
        <f t="shared" ref="J132:J141" si="43">C132*B132/G132</f>
        <v>12.302124784142951</v>
      </c>
      <c r="K132" s="11">
        <f t="shared" ref="K132:K141" si="44">J132/A132</f>
        <v>0.85431422112103816</v>
      </c>
      <c r="L132" s="8">
        <f>J132*'IN-rates'!$M$7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1"/>
        <v>4727</v>
      </c>
      <c r="D133">
        <f t="shared" si="42"/>
        <v>15198.400000000001</v>
      </c>
      <c r="E133">
        <f>Constants!B$17*B$29</f>
        <v>0</v>
      </c>
      <c r="F133">
        <f>Constants!B$32+'Wave2-airtime'!E$26+'Wave2-airtime'!E$29+'Wave2-airtime'!E$26+Constants!B$32+'Wave2-airtime'!E$32</f>
        <v>182.39999999999998</v>
      </c>
      <c r="G133" s="8">
        <f t="shared" ref="G133:G141" si="45">SUM(C133:F133)</f>
        <v>20107.800000000003</v>
      </c>
      <c r="H133" s="8">
        <f>G133*'IN-rates'!M$8</f>
        <v>0</v>
      </c>
      <c r="I133" s="8">
        <f t="shared" ref="I133:I141" si="46">H133/B$109</f>
        <v>0</v>
      </c>
      <c r="J133" s="8">
        <f t="shared" si="43"/>
        <v>24.448621927809107</v>
      </c>
      <c r="K133" s="11">
        <f t="shared" si="44"/>
        <v>0.84597307708682035</v>
      </c>
      <c r="L133" s="8">
        <f>J133*'IN-rates'!$M$8</f>
        <v>0</v>
      </c>
      <c r="M133" s="10">
        <f t="shared" ref="M133:M141" si="47">G133/($B$105*8*$B$109)</f>
        <v>4.1891250000000005E-2</v>
      </c>
    </row>
    <row r="134" spans="1:13">
      <c r="A134">
        <v>43.3</v>
      </c>
      <c r="B134">
        <v>156</v>
      </c>
      <c r="C134">
        <f t="shared" si="41"/>
        <v>3151</v>
      </c>
      <c r="D134">
        <f t="shared" si="42"/>
        <v>10155.200000000001</v>
      </c>
      <c r="E134">
        <f>Constants!B$17*B$29</f>
        <v>0</v>
      </c>
      <c r="F134">
        <f>Constants!B$32+'Wave2-airtime'!E$26+'Wave2-airtime'!E$29+'Wave2-airtime'!E$26+Constants!B$32+'Wave2-airtime'!E$32</f>
        <v>182.39999999999998</v>
      </c>
      <c r="G134" s="8">
        <f t="shared" si="45"/>
        <v>13488.6</v>
      </c>
      <c r="H134" s="8">
        <f>G134*'IN-rates'!M$9</f>
        <v>0</v>
      </c>
      <c r="I134" s="8">
        <f t="shared" si="46"/>
        <v>0</v>
      </c>
      <c r="J134" s="8">
        <f t="shared" si="43"/>
        <v>36.44232907788799</v>
      </c>
      <c r="K134" s="11">
        <f t="shared" si="44"/>
        <v>0.84162422812674353</v>
      </c>
      <c r="L134" s="8">
        <f>J134*'IN-rates'!$M$9</f>
        <v>0</v>
      </c>
      <c r="M134" s="10">
        <f t="shared" si="47"/>
        <v>2.8101250000000001E-2</v>
      </c>
    </row>
    <row r="135" spans="1:13">
      <c r="A135">
        <v>57.8</v>
      </c>
      <c r="B135">
        <v>208</v>
      </c>
      <c r="C135">
        <f t="shared" si="41"/>
        <v>2364</v>
      </c>
      <c r="D135">
        <f t="shared" si="42"/>
        <v>7636.8</v>
      </c>
      <c r="E135">
        <f>Constants!B$17*B$29</f>
        <v>0</v>
      </c>
      <c r="F135">
        <f>Constants!B$32+'Wave2-airtime'!E$26+'Wave2-airtime'!E$29+'Wave2-airtime'!E$26+Constants!B$32+'Wave2-airtime'!E$32</f>
        <v>182.39999999999998</v>
      </c>
      <c r="G135" s="8">
        <f t="shared" si="45"/>
        <v>10183.199999999999</v>
      </c>
      <c r="H135" s="8">
        <f>G135*'IN-rates'!M$10</f>
        <v>0</v>
      </c>
      <c r="I135" s="8">
        <f t="shared" si="46"/>
        <v>0</v>
      </c>
      <c r="J135" s="8">
        <f t="shared" si="43"/>
        <v>48.286589677115252</v>
      </c>
      <c r="K135" s="11">
        <f t="shared" si="44"/>
        <v>0.83540812590164804</v>
      </c>
      <c r="L135" s="8">
        <f>J135*'IN-rates'!$M$10</f>
        <v>0</v>
      </c>
      <c r="M135" s="10">
        <f t="shared" si="47"/>
        <v>2.1214999999999998E-2</v>
      </c>
    </row>
    <row r="136" spans="1:13">
      <c r="A136">
        <v>86.7</v>
      </c>
      <c r="B136">
        <v>312</v>
      </c>
      <c r="C136">
        <f t="shared" si="41"/>
        <v>1576</v>
      </c>
      <c r="D136">
        <f t="shared" si="42"/>
        <v>5115.2000000000007</v>
      </c>
      <c r="E136">
        <f>Constants!B$17*B$29</f>
        <v>0</v>
      </c>
      <c r="F136">
        <f>Constants!B$32+'Wave2-airtime'!E$26+'Wave2-airtime'!E$29+'Wave2-airtime'!E$26+Constants!B$32+'Wave2-airtime'!E$32</f>
        <v>182.39999999999998</v>
      </c>
      <c r="G136" s="8">
        <f t="shared" si="45"/>
        <v>6873.6</v>
      </c>
      <c r="H136" s="8">
        <f>G136*'IN-rates'!M$11</f>
        <v>0</v>
      </c>
      <c r="I136" s="8">
        <f t="shared" si="46"/>
        <v>0</v>
      </c>
      <c r="J136" s="8">
        <f t="shared" si="43"/>
        <v>71.536312849162002</v>
      </c>
      <c r="K136" s="11">
        <f t="shared" si="44"/>
        <v>0.82510164762585925</v>
      </c>
      <c r="L136" s="8">
        <f>J136*'IN-rates'!$M$11</f>
        <v>0</v>
      </c>
      <c r="M136" s="10">
        <f t="shared" si="47"/>
        <v>1.4320000000000001E-2</v>
      </c>
    </row>
    <row r="137" spans="1:13">
      <c r="A137">
        <v>115.6</v>
      </c>
      <c r="B137">
        <v>416</v>
      </c>
      <c r="C137">
        <f t="shared" si="41"/>
        <v>1182</v>
      </c>
      <c r="D137">
        <f t="shared" si="42"/>
        <v>3854.4</v>
      </c>
      <c r="E137">
        <f>Constants!B$17*B$29</f>
        <v>0</v>
      </c>
      <c r="F137">
        <f>Constants!B$32+'Wave2-airtime'!E$26+'Wave2-airtime'!E$29+'Wave2-airtime'!E$26+Constants!B$32+'Wave2-airtime'!E$32</f>
        <v>182.39999999999998</v>
      </c>
      <c r="G137" s="8">
        <f t="shared" si="45"/>
        <v>5218.7999999999993</v>
      </c>
      <c r="H137" s="8">
        <f>G137*'IN-rates'!M$12</f>
        <v>0</v>
      </c>
      <c r="I137" s="8">
        <f t="shared" si="46"/>
        <v>0</v>
      </c>
      <c r="J137" s="8">
        <f t="shared" si="43"/>
        <v>94.219360772591415</v>
      </c>
      <c r="K137" s="11">
        <f t="shared" si="44"/>
        <v>0.81504637346532371</v>
      </c>
      <c r="L137" s="8">
        <f>J137*'IN-rates'!$M$12</f>
        <v>0</v>
      </c>
      <c r="M137" s="10">
        <f t="shared" si="47"/>
        <v>1.0872499999999998E-2</v>
      </c>
    </row>
    <row r="138" spans="1:13">
      <c r="A138">
        <v>130</v>
      </c>
      <c r="B138">
        <v>468</v>
      </c>
      <c r="C138">
        <f t="shared" si="41"/>
        <v>1051</v>
      </c>
      <c r="D138">
        <f t="shared" si="42"/>
        <v>3435.2000000000003</v>
      </c>
      <c r="E138">
        <f>Constants!B$17*B$29</f>
        <v>0</v>
      </c>
      <c r="F138">
        <f>Constants!B$32+'Wave2-airtime'!E$26+'Wave2-airtime'!E$29+'Wave2-airtime'!E$26+Constants!B$32+'Wave2-airtime'!E$32</f>
        <v>182.39999999999998</v>
      </c>
      <c r="G138" s="8">
        <f t="shared" si="45"/>
        <v>4668.6000000000004</v>
      </c>
      <c r="H138" s="8">
        <f>G138*'IN-rates'!M$13</f>
        <v>0</v>
      </c>
      <c r="I138" s="8">
        <f t="shared" si="46"/>
        <v>0</v>
      </c>
      <c r="J138" s="8">
        <f t="shared" si="43"/>
        <v>105.35663796427194</v>
      </c>
      <c r="K138" s="11">
        <f t="shared" si="44"/>
        <v>0.81043567664824567</v>
      </c>
      <c r="L138" s="8">
        <f>J138*'IN-rates'!$M$13</f>
        <v>0</v>
      </c>
      <c r="M138" s="10">
        <f t="shared" si="47"/>
        <v>9.7262500000000005E-3</v>
      </c>
    </row>
    <row r="139" spans="1:13">
      <c r="A139">
        <v>144.4</v>
      </c>
      <c r="B139">
        <v>520</v>
      </c>
      <c r="C139">
        <f t="shared" si="41"/>
        <v>946</v>
      </c>
      <c r="D139">
        <f t="shared" si="42"/>
        <v>3099.2000000000003</v>
      </c>
      <c r="E139">
        <f>Constants!B$17*B$29</f>
        <v>0</v>
      </c>
      <c r="F139">
        <f>Constants!B$32+'Wave2-airtime'!E$26+'Wave2-airtime'!E$29+'Wave2-airtime'!E$26+Constants!B$32+'Wave2-airtime'!E$32</f>
        <v>182.39999999999998</v>
      </c>
      <c r="G139" s="8">
        <f t="shared" si="45"/>
        <v>4227.6000000000004</v>
      </c>
      <c r="H139" s="8">
        <f>G139*'IN-rates'!M$14</f>
        <v>0</v>
      </c>
      <c r="I139" s="8">
        <f t="shared" si="46"/>
        <v>0</v>
      </c>
      <c r="J139" s="8">
        <f t="shared" si="43"/>
        <v>116.35916359163591</v>
      </c>
      <c r="K139" s="11">
        <f t="shared" si="44"/>
        <v>0.80581138221354498</v>
      </c>
      <c r="L139" s="8">
        <f>J139*'IN-rates'!$M$14</f>
        <v>0</v>
      </c>
      <c r="M139" s="10">
        <f t="shared" si="47"/>
        <v>8.8075000000000011E-3</v>
      </c>
    </row>
    <row r="140" spans="1:13">
      <c r="A140">
        <v>173.3</v>
      </c>
      <c r="B140">
        <v>624</v>
      </c>
      <c r="C140">
        <f t="shared" si="41"/>
        <v>788</v>
      </c>
      <c r="D140">
        <f t="shared" si="42"/>
        <v>2593.6000000000004</v>
      </c>
      <c r="E140">
        <f>Constants!B$17*B$29</f>
        <v>0</v>
      </c>
      <c r="F140">
        <f>Constants!B$32+'Wave2-airtime'!E$26+'Wave2-airtime'!E$29+'Wave2-airtime'!E$26+Constants!B$32+'Wave2-airtime'!E$32</f>
        <v>182.39999999999998</v>
      </c>
      <c r="G140" s="8">
        <f t="shared" si="45"/>
        <v>3564.0000000000005</v>
      </c>
      <c r="H140" s="8">
        <f>G140*'IN-rates'!M$15</f>
        <v>0</v>
      </c>
      <c r="I140" s="8">
        <f t="shared" si="46"/>
        <v>0</v>
      </c>
      <c r="J140" s="8">
        <f t="shared" si="43"/>
        <v>137.96632996632994</v>
      </c>
      <c r="K140" s="11">
        <f t="shared" si="44"/>
        <v>0.79611269455470246</v>
      </c>
      <c r="L140" s="8">
        <f>J140*'IN-rates'!$M$15</f>
        <v>0</v>
      </c>
      <c r="M140" s="10">
        <f t="shared" si="47"/>
        <v>7.425000000000001E-3</v>
      </c>
    </row>
    <row r="141" spans="1:13">
      <c r="A141">
        <v>192.6</v>
      </c>
      <c r="B141">
        <v>693</v>
      </c>
      <c r="C141">
        <f t="shared" si="41"/>
        <v>710</v>
      </c>
      <c r="D141">
        <f t="shared" si="42"/>
        <v>2344</v>
      </c>
      <c r="E141">
        <f>Constants!B$17*B$29</f>
        <v>0</v>
      </c>
      <c r="F141">
        <f>Constants!B$32+'Wave2-airtime'!E$26+'Wave2-airtime'!E$29+'Wave2-airtime'!E$26+Constants!B$32+'Wave2-airtime'!E$32</f>
        <v>182.39999999999998</v>
      </c>
      <c r="G141" s="8">
        <f t="shared" si="45"/>
        <v>3236.4</v>
      </c>
      <c r="H141" s="8">
        <f>G141*'IN-rates'!M$16</f>
        <v>3236.4</v>
      </c>
      <c r="I141" s="8">
        <f t="shared" si="46"/>
        <v>80.91</v>
      </c>
      <c r="J141" s="8">
        <f t="shared" si="43"/>
        <v>152.03003337041156</v>
      </c>
      <c r="K141" s="11">
        <f t="shared" si="44"/>
        <v>0.78935635187129571</v>
      </c>
      <c r="L141" s="8">
        <f>J141*'IN-rates'!$M$16</f>
        <v>152.03003337041156</v>
      </c>
      <c r="M141" s="10">
        <f t="shared" si="47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40" t="s">
        <v>163</v>
      </c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48">CEILING(E$104*8/B147,1)</f>
        <v>6302</v>
      </c>
      <c r="D147">
        <f t="shared" ref="D147:D156" si="49">C147*3.2+E$26</f>
        <v>20238.400000000001</v>
      </c>
      <c r="E147">
        <f>Constants!B$17*B$29</f>
        <v>0</v>
      </c>
      <c r="F147" s="8">
        <f>Constants!B$32+'Wave2-airtime'!E$26+'Wave2-airtime'!E$29+'Wave2-airtime'!E$26+Constants!B$32+'Wave2-airtime'!E$32</f>
        <v>182.39999999999998</v>
      </c>
      <c r="G147" s="8">
        <f>SUM(C147:F147)</f>
        <v>26722.800000000003</v>
      </c>
      <c r="H147" s="8">
        <f>G147*'IN-rates'!M$7</f>
        <v>0</v>
      </c>
      <c r="I147" s="8">
        <f>H147/B$109</f>
        <v>0</v>
      </c>
      <c r="J147" s="8">
        <f t="shared" ref="J147:J156" si="50">C147*B147/G147</f>
        <v>18.394629305312314</v>
      </c>
      <c r="K147" s="11">
        <f t="shared" ref="K147:K156" si="51">J147/A147</f>
        <v>0.84767876983006063</v>
      </c>
      <c r="L147" s="8">
        <f>J147*'IN-rates'!$M$7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48"/>
        <v>3151</v>
      </c>
      <c r="D148">
        <f t="shared" si="49"/>
        <v>10155.200000000001</v>
      </c>
      <c r="E148">
        <f>Constants!B$17*B$29</f>
        <v>0</v>
      </c>
      <c r="F148" s="8">
        <f>Constants!B$32+'Wave2-airtime'!E$26+'Wave2-airtime'!E$29+'Wave2-airtime'!E$26+Constants!B$32+'Wave2-airtime'!E$32</f>
        <v>182.39999999999998</v>
      </c>
      <c r="G148" s="8">
        <f t="shared" ref="G148:G156" si="52">SUM(C148:F148)</f>
        <v>13488.6</v>
      </c>
      <c r="H148" s="8">
        <f>G148*'IN-rates'!M$8</f>
        <v>0</v>
      </c>
      <c r="I148" s="8">
        <f t="shared" ref="I148:I156" si="53">H148/B$109</f>
        <v>0</v>
      </c>
      <c r="J148" s="8">
        <f t="shared" si="50"/>
        <v>36.44232907788799</v>
      </c>
      <c r="K148" s="11">
        <f t="shared" si="51"/>
        <v>0.84162422812674353</v>
      </c>
      <c r="L148" s="8">
        <f>J148*'IN-rates'!$M$8</f>
        <v>0</v>
      </c>
      <c r="M148" s="10">
        <f t="shared" ref="M148:M156" si="54">G148/($B$105*8*$B$109)</f>
        <v>2.8101250000000001E-2</v>
      </c>
    </row>
    <row r="149" spans="1:13">
      <c r="A149">
        <v>65</v>
      </c>
      <c r="B149">
        <v>234</v>
      </c>
      <c r="C149">
        <f t="shared" si="48"/>
        <v>2101</v>
      </c>
      <c r="D149">
        <f t="shared" si="49"/>
        <v>6795.2000000000007</v>
      </c>
      <c r="E149">
        <f>Constants!B$17*B$29</f>
        <v>0</v>
      </c>
      <c r="F149" s="8">
        <f>Constants!B$32+'Wave2-airtime'!E$26+'Wave2-airtime'!E$29+'Wave2-airtime'!E$26+Constants!B$32+'Wave2-airtime'!E$32</f>
        <v>182.39999999999998</v>
      </c>
      <c r="G149" s="8">
        <f t="shared" si="52"/>
        <v>9078.6</v>
      </c>
      <c r="H149" s="8">
        <f>G149*'IN-rates'!M$9</f>
        <v>0</v>
      </c>
      <c r="I149" s="8">
        <f t="shared" si="53"/>
        <v>0</v>
      </c>
      <c r="J149" s="8">
        <f t="shared" si="50"/>
        <v>54.153063247637299</v>
      </c>
      <c r="K149" s="11">
        <f t="shared" si="51"/>
        <v>0.83312404996365075</v>
      </c>
      <c r="L149" s="8">
        <f>J149*'IN-rates'!$M$9</f>
        <v>0</v>
      </c>
      <c r="M149" s="10">
        <f t="shared" si="54"/>
        <v>1.891375E-2</v>
      </c>
    </row>
    <row r="150" spans="1:13">
      <c r="A150">
        <v>86.7</v>
      </c>
      <c r="B150">
        <v>312</v>
      </c>
      <c r="C150">
        <f t="shared" si="48"/>
        <v>1576</v>
      </c>
      <c r="D150">
        <f t="shared" si="49"/>
        <v>5115.2000000000007</v>
      </c>
      <c r="E150">
        <f>Constants!B$17*B$29</f>
        <v>0</v>
      </c>
      <c r="F150" s="8">
        <f>Constants!B$32+'Wave2-airtime'!E$26+'Wave2-airtime'!E$29+'Wave2-airtime'!E$26+Constants!B$32+'Wave2-airtime'!E$32</f>
        <v>182.39999999999998</v>
      </c>
      <c r="G150" s="8">
        <f t="shared" si="52"/>
        <v>6873.6</v>
      </c>
      <c r="H150" s="8">
        <f>G150*'IN-rates'!M$10</f>
        <v>0</v>
      </c>
      <c r="I150" s="8">
        <f t="shared" si="53"/>
        <v>0</v>
      </c>
      <c r="J150" s="8">
        <f t="shared" si="50"/>
        <v>71.536312849162002</v>
      </c>
      <c r="K150" s="11">
        <f t="shared" si="51"/>
        <v>0.82510164762585925</v>
      </c>
      <c r="L150" s="8">
        <f>J150*'IN-rates'!$M$10</f>
        <v>0</v>
      </c>
      <c r="M150" s="10">
        <f t="shared" si="54"/>
        <v>1.4320000000000001E-2</v>
      </c>
    </row>
    <row r="151" spans="1:13">
      <c r="A151">
        <v>130</v>
      </c>
      <c r="B151">
        <v>468</v>
      </c>
      <c r="C151">
        <f t="shared" si="48"/>
        <v>1051</v>
      </c>
      <c r="D151">
        <f t="shared" si="49"/>
        <v>3435.2000000000003</v>
      </c>
      <c r="E151">
        <f>Constants!B$17*B$29</f>
        <v>0</v>
      </c>
      <c r="F151" s="8">
        <f>Constants!B$32+'Wave2-airtime'!E$26+'Wave2-airtime'!E$29+'Wave2-airtime'!E$26+Constants!B$32+'Wave2-airtime'!E$32</f>
        <v>182.39999999999998</v>
      </c>
      <c r="G151" s="8">
        <f t="shared" si="52"/>
        <v>4668.6000000000004</v>
      </c>
      <c r="H151" s="8">
        <f>G151*'IN-rates'!M$11</f>
        <v>0</v>
      </c>
      <c r="I151" s="8">
        <f t="shared" si="53"/>
        <v>0</v>
      </c>
      <c r="J151" s="8">
        <f t="shared" si="50"/>
        <v>105.35663796427194</v>
      </c>
      <c r="K151" s="11">
        <f t="shared" si="51"/>
        <v>0.81043567664824567</v>
      </c>
      <c r="L151" s="8">
        <f>J151*'IN-rates'!$M$11</f>
        <v>0</v>
      </c>
      <c r="M151" s="10">
        <f t="shared" si="54"/>
        <v>9.7262500000000005E-3</v>
      </c>
    </row>
    <row r="152" spans="1:13">
      <c r="A152">
        <v>173.3</v>
      </c>
      <c r="B152">
        <v>624</v>
      </c>
      <c r="C152">
        <f t="shared" si="48"/>
        <v>788</v>
      </c>
      <c r="D152">
        <f t="shared" si="49"/>
        <v>2593.6000000000004</v>
      </c>
      <c r="E152">
        <f>Constants!B$17*B$29</f>
        <v>0</v>
      </c>
      <c r="F152" s="8">
        <f>Constants!B$32+'Wave2-airtime'!E$26+'Wave2-airtime'!E$29+'Wave2-airtime'!E$26+Constants!B$32+'Wave2-airtime'!E$32</f>
        <v>182.39999999999998</v>
      </c>
      <c r="G152" s="8">
        <f t="shared" si="52"/>
        <v>3564.0000000000005</v>
      </c>
      <c r="H152" s="8">
        <f>G152*'IN-rates'!M$12</f>
        <v>0</v>
      </c>
      <c r="I152" s="8">
        <f t="shared" si="53"/>
        <v>0</v>
      </c>
      <c r="J152" s="8">
        <f t="shared" si="50"/>
        <v>137.96632996632994</v>
      </c>
      <c r="K152" s="11">
        <f t="shared" si="51"/>
        <v>0.79611269455470246</v>
      </c>
      <c r="L152" s="8">
        <f>J152*'IN-rates'!$M$12</f>
        <v>0</v>
      </c>
      <c r="M152" s="10">
        <f t="shared" si="54"/>
        <v>7.425000000000001E-3</v>
      </c>
    </row>
    <row r="153" spans="1:13">
      <c r="A153">
        <v>195</v>
      </c>
      <c r="B153">
        <v>702</v>
      </c>
      <c r="C153">
        <f t="shared" si="48"/>
        <v>701</v>
      </c>
      <c r="D153">
        <f t="shared" si="49"/>
        <v>2315.2000000000003</v>
      </c>
      <c r="E153">
        <f>Constants!B$17*B$29</f>
        <v>0</v>
      </c>
      <c r="F153" s="8">
        <f>Constants!B$32+'Wave2-airtime'!E$26+'Wave2-airtime'!E$29+'Wave2-airtime'!E$26+Constants!B$32+'Wave2-airtime'!E$32</f>
        <v>182.39999999999998</v>
      </c>
      <c r="G153" s="8">
        <f t="shared" si="52"/>
        <v>3198.6000000000004</v>
      </c>
      <c r="H153" s="8">
        <f>G153*'IN-rates'!M$13</f>
        <v>0</v>
      </c>
      <c r="I153" s="8">
        <f t="shared" si="53"/>
        <v>0</v>
      </c>
      <c r="J153" s="8">
        <f t="shared" si="50"/>
        <v>153.84918401800786</v>
      </c>
      <c r="K153" s="11">
        <f t="shared" si="51"/>
        <v>0.78897017445132234</v>
      </c>
      <c r="L153" s="8">
        <f>J153*'IN-rates'!$M$13</f>
        <v>0</v>
      </c>
      <c r="M153" s="10">
        <f t="shared" si="54"/>
        <v>6.6637500000000004E-3</v>
      </c>
    </row>
    <row r="154" spans="1:13">
      <c r="A154">
        <v>216.7</v>
      </c>
      <c r="B154">
        <v>780</v>
      </c>
      <c r="C154">
        <f t="shared" si="48"/>
        <v>631</v>
      </c>
      <c r="D154">
        <f t="shared" si="49"/>
        <v>2091.1999999999998</v>
      </c>
      <c r="E154">
        <f>Constants!B$17*B$29</f>
        <v>0</v>
      </c>
      <c r="F154" s="8">
        <f>Constants!B$32+'Wave2-airtime'!E$26+'Wave2-airtime'!E$29+'Wave2-airtime'!E$26+Constants!B$32+'Wave2-airtime'!E$32</f>
        <v>182.39999999999998</v>
      </c>
      <c r="G154" s="8">
        <f t="shared" si="52"/>
        <v>2904.6</v>
      </c>
      <c r="H154" s="8">
        <f>G154*'IN-rates'!M$14</f>
        <v>0</v>
      </c>
      <c r="I154" s="8">
        <f t="shared" si="53"/>
        <v>0</v>
      </c>
      <c r="J154" s="8">
        <f t="shared" si="50"/>
        <v>169.44846106176411</v>
      </c>
      <c r="K154" s="11">
        <f t="shared" si="51"/>
        <v>0.78194952035885612</v>
      </c>
      <c r="L154" s="8">
        <f>J154*'IN-rates'!$M$14</f>
        <v>0</v>
      </c>
      <c r="M154" s="10">
        <f t="shared" si="54"/>
        <v>6.0512500000000002E-3</v>
      </c>
    </row>
    <row r="155" spans="1:13">
      <c r="A155">
        <v>260</v>
      </c>
      <c r="B155">
        <v>936</v>
      </c>
      <c r="C155">
        <f t="shared" si="48"/>
        <v>526</v>
      </c>
      <c r="D155">
        <f t="shared" si="49"/>
        <v>1755.2</v>
      </c>
      <c r="E155">
        <f>Constants!B$17*B$29</f>
        <v>0</v>
      </c>
      <c r="F155" s="8">
        <f>Constants!B$32+'Wave2-airtime'!E$26+'Wave2-airtime'!E$29+'Wave2-airtime'!E$26+Constants!B$32+'Wave2-airtime'!E$32</f>
        <v>182.39999999999998</v>
      </c>
      <c r="G155" s="8">
        <f t="shared" si="52"/>
        <v>2463.6</v>
      </c>
      <c r="H155" s="8">
        <f>G155*'IN-rates'!M$15</f>
        <v>0</v>
      </c>
      <c r="I155" s="8">
        <f t="shared" si="53"/>
        <v>0</v>
      </c>
      <c r="J155" s="8">
        <f t="shared" si="50"/>
        <v>199.84413054067218</v>
      </c>
      <c r="K155" s="11">
        <f t="shared" si="51"/>
        <v>0.76863127131027764</v>
      </c>
      <c r="L155" s="8">
        <f>J155*'IN-rates'!$M$15</f>
        <v>0</v>
      </c>
      <c r="M155" s="10">
        <f t="shared" si="54"/>
        <v>5.1324999999999999E-3</v>
      </c>
    </row>
    <row r="156" spans="1:13">
      <c r="A156">
        <v>288.89999999999998</v>
      </c>
      <c r="B156">
        <v>1040</v>
      </c>
      <c r="C156">
        <f t="shared" si="48"/>
        <v>473</v>
      </c>
      <c r="D156">
        <f t="shared" si="49"/>
        <v>1585.6000000000001</v>
      </c>
      <c r="E156">
        <f>Constants!B$17*B$29</f>
        <v>0</v>
      </c>
      <c r="F156" s="8">
        <f>Constants!B$32+'Wave2-airtime'!E$26+'Wave2-airtime'!E$29+'Wave2-airtime'!E$26+Constants!B$32+'Wave2-airtime'!E$32</f>
        <v>182.39999999999998</v>
      </c>
      <c r="G156" s="8">
        <f t="shared" si="52"/>
        <v>2241.0000000000005</v>
      </c>
      <c r="H156" s="8">
        <f>G156*'IN-rates'!M$16</f>
        <v>2241.0000000000005</v>
      </c>
      <c r="I156" s="8">
        <f t="shared" si="53"/>
        <v>56.025000000000013</v>
      </c>
      <c r="J156" s="8">
        <f t="shared" si="50"/>
        <v>219.50914770191875</v>
      </c>
      <c r="K156" s="11">
        <f t="shared" si="51"/>
        <v>0.75981013396302788</v>
      </c>
      <c r="L156" s="8">
        <f>J156*'IN-rates'!$M$16</f>
        <v>219.50914770191875</v>
      </c>
      <c r="M156" s="10">
        <f t="shared" si="54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40" t="s">
        <v>164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55">CEILING(E$104*8/B162,1)</f>
        <v>4727</v>
      </c>
      <c r="D162">
        <f t="shared" ref="D162:D171" si="56">C162*3.2+E$26</f>
        <v>15198.400000000001</v>
      </c>
      <c r="E162">
        <f>Constants!B$17*B$29</f>
        <v>0</v>
      </c>
      <c r="F162">
        <f>Constants!B$32+'Wave2-airtime'!E$26+'Wave2-airtime'!E$29+'Wave2-airtime'!E$26+Constants!B$32+'Wave2-airtime'!E$32</f>
        <v>182.39999999999998</v>
      </c>
      <c r="G162">
        <f>SUM(C162:F162)</f>
        <v>20107.800000000003</v>
      </c>
      <c r="H162">
        <f>G162*'IN-rates'!M$7</f>
        <v>0</v>
      </c>
      <c r="I162" s="8">
        <f>H162/B$109</f>
        <v>0</v>
      </c>
      <c r="J162" s="8">
        <f t="shared" ref="J162:J171" si="57">C162*B162/G162</f>
        <v>24.448621927809107</v>
      </c>
      <c r="K162" s="11">
        <f t="shared" ref="K162:K171" si="58">J162/A162</f>
        <v>0.84597307708682035</v>
      </c>
      <c r="L162" s="8">
        <f>J162*'IN-rates'!$M$7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55"/>
        <v>2364</v>
      </c>
      <c r="D163">
        <f t="shared" si="56"/>
        <v>7636.8</v>
      </c>
      <c r="E163">
        <f>Constants!B$17*B$29</f>
        <v>0</v>
      </c>
      <c r="F163">
        <f>Constants!B$32+'Wave2-airtime'!E$26+'Wave2-airtime'!E$29+'Wave2-airtime'!E$26+Constants!B$32+'Wave2-airtime'!E$32</f>
        <v>182.39999999999998</v>
      </c>
      <c r="G163">
        <f t="shared" ref="G163:G171" si="59">SUM(C163:F163)</f>
        <v>10183.199999999999</v>
      </c>
      <c r="H163">
        <f>G163*'IN-rates'!M$8</f>
        <v>0</v>
      </c>
      <c r="I163" s="8">
        <f t="shared" ref="I163:I171" si="60">H163/B$109</f>
        <v>0</v>
      </c>
      <c r="J163" s="8">
        <f t="shared" si="57"/>
        <v>48.286589677115252</v>
      </c>
      <c r="K163" s="11">
        <f t="shared" si="58"/>
        <v>0.83540812590164804</v>
      </c>
      <c r="L163" s="8">
        <f>J163*'IN-rates'!$M$8</f>
        <v>0</v>
      </c>
      <c r="M163" s="10">
        <f t="shared" ref="M163:M171" si="61">G163/($B$105*8*$B$109)</f>
        <v>2.1214999999999998E-2</v>
      </c>
    </row>
    <row r="164" spans="1:13">
      <c r="A164">
        <v>86.7</v>
      </c>
      <c r="B164">
        <v>312</v>
      </c>
      <c r="C164">
        <f t="shared" si="55"/>
        <v>1576</v>
      </c>
      <c r="D164">
        <f t="shared" si="56"/>
        <v>5115.2000000000007</v>
      </c>
      <c r="E164">
        <f>Constants!B$17*B$29</f>
        <v>0</v>
      </c>
      <c r="F164">
        <f>Constants!B$32+'Wave2-airtime'!E$26+'Wave2-airtime'!E$29+'Wave2-airtime'!E$26+Constants!B$32+'Wave2-airtime'!E$32</f>
        <v>182.39999999999998</v>
      </c>
      <c r="G164">
        <f t="shared" si="59"/>
        <v>6873.6</v>
      </c>
      <c r="H164">
        <f>G164*'IN-rates'!M$9</f>
        <v>0</v>
      </c>
      <c r="I164" s="8">
        <f t="shared" si="60"/>
        <v>0</v>
      </c>
      <c r="J164" s="8">
        <f t="shared" si="57"/>
        <v>71.536312849162002</v>
      </c>
      <c r="K164" s="11">
        <f t="shared" si="58"/>
        <v>0.82510164762585925</v>
      </c>
      <c r="L164" s="8">
        <f>J164*'IN-rates'!$M$9</f>
        <v>0</v>
      </c>
      <c r="M164" s="10">
        <f t="shared" si="61"/>
        <v>1.4320000000000001E-2</v>
      </c>
    </row>
    <row r="165" spans="1:13">
      <c r="A165">
        <v>115.6</v>
      </c>
      <c r="B165">
        <v>416</v>
      </c>
      <c r="C165">
        <f t="shared" si="55"/>
        <v>1182</v>
      </c>
      <c r="D165">
        <f t="shared" si="56"/>
        <v>3854.4</v>
      </c>
      <c r="E165">
        <f>Constants!B$17*B$29</f>
        <v>0</v>
      </c>
      <c r="F165">
        <f>Constants!B$32+'Wave2-airtime'!E$26+'Wave2-airtime'!E$29+'Wave2-airtime'!E$26+Constants!B$32+'Wave2-airtime'!E$32</f>
        <v>182.39999999999998</v>
      </c>
      <c r="G165">
        <f t="shared" si="59"/>
        <v>5218.7999999999993</v>
      </c>
      <c r="H165">
        <f>G165*'IN-rates'!M$10</f>
        <v>0</v>
      </c>
      <c r="I165" s="8">
        <f t="shared" si="60"/>
        <v>0</v>
      </c>
      <c r="J165" s="8">
        <f t="shared" si="57"/>
        <v>94.219360772591415</v>
      </c>
      <c r="K165" s="11">
        <f t="shared" si="58"/>
        <v>0.81504637346532371</v>
      </c>
      <c r="L165" s="8">
        <f>J165*'IN-rates'!$M$10</f>
        <v>0</v>
      </c>
      <c r="M165" s="10">
        <f t="shared" si="61"/>
        <v>1.0872499999999998E-2</v>
      </c>
    </row>
    <row r="166" spans="1:13">
      <c r="A166">
        <v>173.3</v>
      </c>
      <c r="B166">
        <v>624</v>
      </c>
      <c r="C166">
        <f t="shared" si="55"/>
        <v>788</v>
      </c>
      <c r="D166">
        <f t="shared" si="56"/>
        <v>2593.6000000000004</v>
      </c>
      <c r="E166">
        <f>Constants!B$17*B$29</f>
        <v>0</v>
      </c>
      <c r="F166">
        <f>Constants!B$32+'Wave2-airtime'!E$26+'Wave2-airtime'!E$29+'Wave2-airtime'!E$26+Constants!B$32+'Wave2-airtime'!E$32</f>
        <v>182.39999999999998</v>
      </c>
      <c r="G166">
        <f t="shared" si="59"/>
        <v>3564.0000000000005</v>
      </c>
      <c r="H166">
        <f>G166*'IN-rates'!M$11</f>
        <v>0</v>
      </c>
      <c r="I166" s="8">
        <f t="shared" si="60"/>
        <v>0</v>
      </c>
      <c r="J166" s="8">
        <f t="shared" si="57"/>
        <v>137.96632996632994</v>
      </c>
      <c r="K166" s="11">
        <f t="shared" si="58"/>
        <v>0.79611269455470246</v>
      </c>
      <c r="L166" s="8">
        <f>J166*'IN-rates'!$M$11</f>
        <v>0</v>
      </c>
      <c r="M166" s="10">
        <f t="shared" si="61"/>
        <v>7.425000000000001E-3</v>
      </c>
    </row>
    <row r="167" spans="1:13">
      <c r="A167">
        <v>231.1</v>
      </c>
      <c r="B167">
        <v>832</v>
      </c>
      <c r="C167">
        <f t="shared" si="55"/>
        <v>591</v>
      </c>
      <c r="D167">
        <f t="shared" si="56"/>
        <v>1963.2</v>
      </c>
      <c r="E167">
        <f>Constants!B$17*B$29</f>
        <v>0</v>
      </c>
      <c r="F167">
        <f>Constants!B$32+'Wave2-airtime'!E$26+'Wave2-airtime'!E$29+'Wave2-airtime'!E$26+Constants!B$32+'Wave2-airtime'!E$32</f>
        <v>182.39999999999998</v>
      </c>
      <c r="G167">
        <f t="shared" si="59"/>
        <v>2736.6</v>
      </c>
      <c r="H167">
        <f>G167*'IN-rates'!M$12</f>
        <v>0</v>
      </c>
      <c r="I167" s="8">
        <f t="shared" si="60"/>
        <v>0</v>
      </c>
      <c r="J167" s="8">
        <f t="shared" si="57"/>
        <v>179.67989475992107</v>
      </c>
      <c r="K167" s="11">
        <f t="shared" si="58"/>
        <v>0.77749846282960222</v>
      </c>
      <c r="L167" s="8">
        <f>J167*'IN-rates'!$M$12</f>
        <v>0</v>
      </c>
      <c r="M167" s="10">
        <f t="shared" si="61"/>
        <v>5.7012499999999997E-3</v>
      </c>
    </row>
    <row r="168" spans="1:13">
      <c r="A168">
        <v>260</v>
      </c>
      <c r="B168">
        <v>936</v>
      </c>
      <c r="C168">
        <f t="shared" si="55"/>
        <v>526</v>
      </c>
      <c r="D168">
        <f t="shared" si="56"/>
        <v>1755.2</v>
      </c>
      <c r="E168">
        <f>Constants!B$17*B$29</f>
        <v>0</v>
      </c>
      <c r="F168">
        <f>Constants!B$32+'Wave2-airtime'!E$26+'Wave2-airtime'!E$29+'Wave2-airtime'!E$26+Constants!B$32+'Wave2-airtime'!E$32</f>
        <v>182.39999999999998</v>
      </c>
      <c r="G168">
        <f t="shared" si="59"/>
        <v>2463.6</v>
      </c>
      <c r="H168">
        <f>G168*'IN-rates'!M$13</f>
        <v>0</v>
      </c>
      <c r="I168" s="8">
        <f t="shared" si="60"/>
        <v>0</v>
      </c>
      <c r="J168" s="8">
        <f t="shared" si="57"/>
        <v>199.84413054067218</v>
      </c>
      <c r="K168" s="11">
        <f t="shared" si="58"/>
        <v>0.76863127131027764</v>
      </c>
      <c r="L168" s="8">
        <f>J168*'IN-rates'!$M$13</f>
        <v>0</v>
      </c>
      <c r="M168" s="10">
        <f t="shared" si="61"/>
        <v>5.1324999999999999E-3</v>
      </c>
    </row>
    <row r="169" spans="1:13">
      <c r="A169">
        <v>288.89999999999998</v>
      </c>
      <c r="B169">
        <v>1040</v>
      </c>
      <c r="C169">
        <f t="shared" si="55"/>
        <v>473</v>
      </c>
      <c r="D169">
        <f t="shared" si="56"/>
        <v>1585.6000000000001</v>
      </c>
      <c r="E169">
        <f>Constants!B$17*B$29</f>
        <v>0</v>
      </c>
      <c r="F169">
        <f>Constants!B$32+'Wave2-airtime'!E$26+'Wave2-airtime'!E$29+'Wave2-airtime'!E$26+Constants!B$32+'Wave2-airtime'!E$32</f>
        <v>182.39999999999998</v>
      </c>
      <c r="G169">
        <f t="shared" si="59"/>
        <v>2241.0000000000005</v>
      </c>
      <c r="H169">
        <f>G169*'IN-rates'!M$14</f>
        <v>0</v>
      </c>
      <c r="I169" s="8">
        <f t="shared" si="60"/>
        <v>0</v>
      </c>
      <c r="J169" s="8">
        <f t="shared" si="57"/>
        <v>219.50914770191875</v>
      </c>
      <c r="K169" s="11">
        <f t="shared" si="58"/>
        <v>0.75981013396302788</v>
      </c>
      <c r="L169" s="8">
        <f>J169*'IN-rates'!$M$14</f>
        <v>0</v>
      </c>
      <c r="M169" s="10">
        <f t="shared" si="61"/>
        <v>4.668750000000001E-3</v>
      </c>
    </row>
    <row r="170" spans="1:13">
      <c r="A170">
        <v>346.7</v>
      </c>
      <c r="B170">
        <v>1248</v>
      </c>
      <c r="C170">
        <f t="shared" si="55"/>
        <v>394</v>
      </c>
      <c r="D170">
        <f t="shared" si="56"/>
        <v>1332.8000000000002</v>
      </c>
      <c r="E170">
        <f>Constants!B$17*B$29</f>
        <v>0</v>
      </c>
      <c r="F170">
        <f>Constants!B$32+'Wave2-airtime'!E$26+'Wave2-airtime'!E$29+'Wave2-airtime'!E$26+Constants!B$32+'Wave2-airtime'!E$32</f>
        <v>182.39999999999998</v>
      </c>
      <c r="G170">
        <f t="shared" si="59"/>
        <v>1909.2000000000003</v>
      </c>
      <c r="H170">
        <f>G170*'IN-rates'!M$15</f>
        <v>0</v>
      </c>
      <c r="I170" s="8">
        <f t="shared" si="60"/>
        <v>0</v>
      </c>
      <c r="J170" s="8">
        <f t="shared" si="57"/>
        <v>257.54871150219986</v>
      </c>
      <c r="K170" s="11">
        <f t="shared" si="58"/>
        <v>0.74285754687683836</v>
      </c>
      <c r="L170" s="8">
        <f>J170*'IN-rates'!$M$15</f>
        <v>0</v>
      </c>
      <c r="M170" s="10">
        <f t="shared" si="61"/>
        <v>3.977500000000001E-3</v>
      </c>
    </row>
    <row r="171" spans="1:13">
      <c r="A171">
        <v>384.3</v>
      </c>
      <c r="B171">
        <v>1384</v>
      </c>
      <c r="C171">
        <f t="shared" si="55"/>
        <v>356</v>
      </c>
      <c r="D171">
        <f t="shared" si="56"/>
        <v>1211.2</v>
      </c>
      <c r="E171">
        <f>Constants!B$17*B$29</f>
        <v>0</v>
      </c>
      <c r="F171">
        <f>Constants!B$32+'Wave2-airtime'!E$26+'Wave2-airtime'!E$29+'Wave2-airtime'!E$26+Constants!B$32+'Wave2-airtime'!E$32</f>
        <v>182.39999999999998</v>
      </c>
      <c r="G171">
        <f t="shared" si="59"/>
        <v>1749.6</v>
      </c>
      <c r="H171">
        <f>G171*'IN-rates'!M$16</f>
        <v>1749.6</v>
      </c>
      <c r="I171" s="8">
        <f t="shared" si="60"/>
        <v>43.739999999999995</v>
      </c>
      <c r="J171" s="8">
        <f t="shared" si="57"/>
        <v>281.60951074531323</v>
      </c>
      <c r="K171" s="11">
        <f t="shared" si="58"/>
        <v>0.732785612139769</v>
      </c>
      <c r="L171" s="8">
        <f>J171*'IN-rates'!$M$16</f>
        <v>281.60951074531323</v>
      </c>
      <c r="M171" s="10">
        <f t="shared" si="61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36" t="s">
        <v>169</v>
      </c>
      <c r="B174" s="36"/>
      <c r="C174" s="36"/>
      <c r="D174" s="36"/>
      <c r="E174" s="36"/>
      <c r="F174" s="36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1</v>
      </c>
      <c r="D176" s="12">
        <v>0</v>
      </c>
      <c r="E176" s="13">
        <f>B176</f>
        <v>79.012952785009489</v>
      </c>
      <c r="F176" s="13">
        <f>E176*C176</f>
        <v>79.012952785009489</v>
      </c>
    </row>
    <row r="177" spans="1:13">
      <c r="A177" t="s">
        <v>90</v>
      </c>
      <c r="B177" s="8">
        <f>L126</f>
        <v>79.012952785009489</v>
      </c>
      <c r="C177" s="11">
        <f>'Wave2-IN'!B29</f>
        <v>0</v>
      </c>
      <c r="D177" s="12">
        <f>'Wave2-IN'!B30</f>
        <v>3</v>
      </c>
      <c r="E177" s="13">
        <f>B176*D177</f>
        <v>237.03885835502848</v>
      </c>
      <c r="F177" s="13">
        <f>E177*C177</f>
        <v>0</v>
      </c>
    </row>
    <row r="178" spans="1:13">
      <c r="B178" s="8"/>
      <c r="C178" s="11"/>
      <c r="D178" s="12"/>
      <c r="E178" s="13"/>
      <c r="F178" s="13">
        <f>SUM(F176:F177)</f>
        <v>79.012952785009489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1</v>
      </c>
      <c r="D180">
        <v>0</v>
      </c>
      <c r="E180" s="13">
        <f>B180</f>
        <v>152.03003337041156</v>
      </c>
      <c r="F180" s="13">
        <f>E180*C180</f>
        <v>152.03003337041156</v>
      </c>
    </row>
    <row r="181" spans="1:13">
      <c r="A181" t="s">
        <v>214</v>
      </c>
      <c r="B181" s="8">
        <f>L142</f>
        <v>152.03003337041156</v>
      </c>
      <c r="C181" s="1">
        <f>C177</f>
        <v>0</v>
      </c>
      <c r="D181">
        <f>IF('Wave2-IN'!B30-2&gt;0,'Wave2-IN'!B30-2,0)</f>
        <v>1</v>
      </c>
      <c r="E181" s="13">
        <f>B180*D181+B181</f>
        <v>304.06006674082312</v>
      </c>
      <c r="F181" s="13">
        <f>E181*C181</f>
        <v>0</v>
      </c>
      <c r="G181" t="s">
        <v>215</v>
      </c>
    </row>
    <row r="182" spans="1:13">
      <c r="B182" s="8"/>
      <c r="C182" s="1"/>
      <c r="E182" s="13"/>
      <c r="F182" s="13">
        <f>SUM(F180:F181)</f>
        <v>152.03003337041156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219.50914770191875</v>
      </c>
      <c r="C184" s="1">
        <f>1-C185</f>
        <v>1</v>
      </c>
      <c r="D184">
        <v>0</v>
      </c>
      <c r="E184" s="13">
        <f>B184</f>
        <v>219.50914770191875</v>
      </c>
      <c r="F184" s="13">
        <f>B184*C184</f>
        <v>219.50914770191875</v>
      </c>
    </row>
    <row r="185" spans="1:13">
      <c r="A185" t="s">
        <v>290</v>
      </c>
      <c r="B185" s="8">
        <f>B184</f>
        <v>219.50914770191875</v>
      </c>
      <c r="C185" s="1">
        <f>C177</f>
        <v>0</v>
      </c>
      <c r="D185">
        <f>IF('Wave2-IN'!B30-3&gt;0,'Wave2-IN'!B30-3,0)</f>
        <v>0</v>
      </c>
      <c r="E185" s="13">
        <f>B184*D185+B185</f>
        <v>219.50914770191875</v>
      </c>
      <c r="F185" s="13">
        <f>E185*C185</f>
        <v>0</v>
      </c>
      <c r="G185" t="s">
        <v>291</v>
      </c>
    </row>
    <row r="186" spans="1:13">
      <c r="B186" s="8"/>
      <c r="C186" s="1"/>
      <c r="E186" s="13"/>
      <c r="F186" s="13">
        <f>SUM(F184:F185)</f>
        <v>219.50914770191875</v>
      </c>
    </row>
    <row r="187" spans="1:13">
      <c r="B187" s="8"/>
      <c r="C187" s="1"/>
      <c r="E187" s="13"/>
      <c r="F187" s="13"/>
    </row>
    <row r="188" spans="1:13">
      <c r="A188" s="36" t="s">
        <v>173</v>
      </c>
      <c r="B188" s="36"/>
      <c r="C188" s="36"/>
      <c r="D188" s="36"/>
      <c r="E188" s="36"/>
      <c r="F188" s="32"/>
      <c r="G188" s="8"/>
      <c r="H188" s="39" t="s">
        <v>174</v>
      </c>
      <c r="I188" s="39"/>
      <c r="J188" s="39"/>
      <c r="K188" s="39"/>
      <c r="L188" s="39"/>
      <c r="M188" s="39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79.012952785009489</v>
      </c>
      <c r="C190" s="8">
        <f>B190*2.1</f>
        <v>165.92720084851993</v>
      </c>
      <c r="D190" s="8">
        <f>B190*4.5</f>
        <v>355.55828753254269</v>
      </c>
      <c r="E190" s="8">
        <f>B190*9</f>
        <v>711.11657506508539</v>
      </c>
      <c r="F190" s="8"/>
      <c r="G190" s="8"/>
      <c r="H190" t="s">
        <v>0</v>
      </c>
      <c r="J190" s="20">
        <f>'Wave2-IN'!G22*'Wave2-IN'!C22</f>
        <v>0</v>
      </c>
      <c r="K190" s="20">
        <f>'Wave2-IN'!G23*'Wave2-IN'!C22</f>
        <v>0</v>
      </c>
      <c r="L190" s="1">
        <f>'Wave2-IN'!G24*'Wave2-IN'!C22</f>
        <v>0.46666666666666667</v>
      </c>
      <c r="M190" s="1">
        <f>'Wave2-IN'!G25*'Wave2-IN'!C22</f>
        <v>0</v>
      </c>
    </row>
    <row r="191" spans="1:13">
      <c r="A191" t="s">
        <v>1</v>
      </c>
      <c r="B191" s="8">
        <f>F182</f>
        <v>152.03003337041156</v>
      </c>
      <c r="C191" s="8">
        <f t="shared" ref="C191:C193" si="62">B191*2.1</f>
        <v>319.26307007786431</v>
      </c>
      <c r="D191" s="8">
        <f t="shared" ref="D191:D193" si="63">B191*4.5</f>
        <v>684.13515016685199</v>
      </c>
      <c r="E191" s="8">
        <f t="shared" ref="E191:E193" si="64">B191*9</f>
        <v>1368.270300333704</v>
      </c>
      <c r="F191" s="8"/>
      <c r="G191" s="8"/>
      <c r="H191" t="s">
        <v>1</v>
      </c>
      <c r="J191" s="20">
        <f>'Wave2-IN'!G22*'Wave2-IN'!C23</f>
        <v>0</v>
      </c>
      <c r="K191" s="20">
        <f>'Wave2-IN'!G23*'Wave2-IN'!C23</f>
        <v>0</v>
      </c>
      <c r="L191" s="1">
        <f>'Wave2-IN'!G24*'Wave2-IN'!C23</f>
        <v>0.26666666666666666</v>
      </c>
      <c r="M191" s="1">
        <f>'Wave2-IN'!G25*'Wave2-IN'!C23</f>
        <v>0</v>
      </c>
    </row>
    <row r="192" spans="1:13">
      <c r="A192" t="s">
        <v>2</v>
      </c>
      <c r="B192" s="8">
        <f>F186</f>
        <v>219.50914770191875</v>
      </c>
      <c r="C192" s="8">
        <f t="shared" si="62"/>
        <v>460.9692101740294</v>
      </c>
      <c r="D192" s="8">
        <f t="shared" si="63"/>
        <v>987.79116465863433</v>
      </c>
      <c r="E192" s="8">
        <f t="shared" si="64"/>
        <v>1975.5823293172687</v>
      </c>
      <c r="F192" s="8"/>
      <c r="G192" s="8"/>
      <c r="H192" t="s">
        <v>2</v>
      </c>
      <c r="J192" s="20">
        <f>'Wave2-IN'!G22*'Wave2-IN'!C24</f>
        <v>0</v>
      </c>
      <c r="K192" s="20">
        <f>'Wave2-IN'!G23*'Wave2-IN'!C24</f>
        <v>0</v>
      </c>
      <c r="L192" s="1">
        <f>'Wave2-IN'!G24*'Wave2-IN'!C24</f>
        <v>0.26666666666666666</v>
      </c>
      <c r="M192" s="1">
        <f>'Wave2-IN'!G25*'Wave2-IN'!C24</f>
        <v>0</v>
      </c>
    </row>
    <row r="193" spans="1:14">
      <c r="A193" t="s">
        <v>3</v>
      </c>
      <c r="B193" s="8">
        <f>L172</f>
        <v>281.60951074531323</v>
      </c>
      <c r="C193" s="8">
        <f t="shared" si="62"/>
        <v>591.3799725651578</v>
      </c>
      <c r="D193" s="8">
        <f t="shared" si="63"/>
        <v>1267.2427983539096</v>
      </c>
      <c r="E193" s="8">
        <f t="shared" si="64"/>
        <v>2534.4855967078192</v>
      </c>
      <c r="F193" s="8"/>
      <c r="G193" s="8"/>
      <c r="H193" t="s">
        <v>3</v>
      </c>
      <c r="J193" s="20">
        <f>'Wave2-IN'!G22*'Wave2-IN'!C25</f>
        <v>0</v>
      </c>
      <c r="K193" s="20">
        <f>'Wave2-IN'!G23*'Wave2-IN'!C25</f>
        <v>0</v>
      </c>
      <c r="L193" s="1">
        <f>'Wave2-IN'!G24*'Wave2-IN'!C25</f>
        <v>0</v>
      </c>
      <c r="M193" s="1">
        <f>'Wave2-IN'!G25*'Wave2-IN'!C25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5" t="s">
        <v>175</v>
      </c>
      <c r="B195" s="35"/>
      <c r="C195" s="35"/>
      <c r="D195" s="35"/>
      <c r="E195" s="35"/>
      <c r="F195" s="35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65">B190*J190</f>
        <v>0</v>
      </c>
      <c r="C197" s="8">
        <f t="shared" si="65"/>
        <v>0</v>
      </c>
      <c r="D197" s="8">
        <f t="shared" si="65"/>
        <v>165.92720084851993</v>
      </c>
      <c r="E197" s="8">
        <f t="shared" si="65"/>
        <v>0</v>
      </c>
      <c r="F197" s="13">
        <f>SUM(B197:E197)</f>
        <v>165.92720084851993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65"/>
        <v>0</v>
      </c>
      <c r="C198" s="8">
        <f t="shared" si="65"/>
        <v>0</v>
      </c>
      <c r="D198" s="8">
        <f t="shared" si="65"/>
        <v>182.43604004449386</v>
      </c>
      <c r="E198" s="8">
        <f t="shared" si="65"/>
        <v>0</v>
      </c>
      <c r="F198" s="13">
        <f t="shared" ref="F198:F200" si="66">SUM(B198:E198)</f>
        <v>182.43604004449386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65"/>
        <v>0</v>
      </c>
      <c r="C199" s="8">
        <f t="shared" si="65"/>
        <v>0</v>
      </c>
      <c r="D199" s="8">
        <f t="shared" si="65"/>
        <v>263.41097724230247</v>
      </c>
      <c r="E199" s="8">
        <f t="shared" si="65"/>
        <v>0</v>
      </c>
      <c r="F199" s="13">
        <f t="shared" si="66"/>
        <v>263.41097724230247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65"/>
        <v>0</v>
      </c>
      <c r="C200" s="8">
        <f t="shared" si="65"/>
        <v>0</v>
      </c>
      <c r="D200" s="8">
        <f t="shared" si="65"/>
        <v>0</v>
      </c>
      <c r="E200" s="8">
        <f t="shared" si="65"/>
        <v>0</v>
      </c>
      <c r="F200" s="13">
        <f t="shared" si="66"/>
        <v>0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0</v>
      </c>
      <c r="C201" s="8">
        <f t="shared" ref="C201:E201" si="67">SUM(C197:C200)</f>
        <v>0</v>
      </c>
      <c r="D201" s="8">
        <f t="shared" si="67"/>
        <v>611.77421813531623</v>
      </c>
      <c r="E201" s="8">
        <f t="shared" si="67"/>
        <v>0</v>
      </c>
      <c r="F201" s="13">
        <f>SUM(B197:E200)</f>
        <v>611.77421813531623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5" t="s">
        <v>295</v>
      </c>
      <c r="B203" s="35"/>
      <c r="C203" s="35"/>
      <c r="D203" s="35"/>
      <c r="E203" s="35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79.012952785009489</v>
      </c>
      <c r="C206" s="8">
        <f>B206*2.1</f>
        <v>165.92720084851993</v>
      </c>
      <c r="D206" s="8">
        <f>B206*4.5</f>
        <v>355.55828753254269</v>
      </c>
      <c r="E206" s="8">
        <f>B206*9</f>
        <v>711.11657506508539</v>
      </c>
    </row>
    <row r="207" spans="1:14">
      <c r="A207" t="s">
        <v>252</v>
      </c>
      <c r="B207" s="8">
        <f>B206-B205</f>
        <v>0</v>
      </c>
      <c r="C207" s="8">
        <f t="shared" ref="C207:E207" si="68">C206-C205</f>
        <v>0</v>
      </c>
      <c r="D207" s="8">
        <f t="shared" si="68"/>
        <v>0</v>
      </c>
      <c r="E207" s="8">
        <f t="shared" si="68"/>
        <v>0</v>
      </c>
      <c r="F207" s="8">
        <f>SUM(B207:E207)</f>
        <v>0</v>
      </c>
    </row>
    <row r="208" spans="1:14">
      <c r="A208" t="s">
        <v>253</v>
      </c>
      <c r="B208" s="8">
        <f>B207*J190</f>
        <v>0</v>
      </c>
      <c r="C208" s="8">
        <f t="shared" ref="C208:E208" si="69">C207*K190</f>
        <v>0</v>
      </c>
      <c r="D208" s="8">
        <f t="shared" si="69"/>
        <v>0</v>
      </c>
      <c r="E208" s="8">
        <f t="shared" si="69"/>
        <v>0</v>
      </c>
      <c r="F208" s="8">
        <f>SUM(B208:E208)</f>
        <v>0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152.03003337041156</v>
      </c>
      <c r="C211" s="8">
        <f>B211*2.1</f>
        <v>319.26307007786431</v>
      </c>
      <c r="D211" s="8">
        <f>B211*4.5</f>
        <v>684.13515016685199</v>
      </c>
      <c r="E211" s="8">
        <f>B211*9</f>
        <v>1368.270300333704</v>
      </c>
    </row>
    <row r="212" spans="1:7">
      <c r="A212" t="s">
        <v>254</v>
      </c>
      <c r="B212" s="8">
        <f>B211-B210</f>
        <v>0</v>
      </c>
      <c r="C212" s="8">
        <f t="shared" ref="C212:E212" si="70">C211-C210</f>
        <v>0</v>
      </c>
      <c r="D212" s="8">
        <f t="shared" si="70"/>
        <v>0</v>
      </c>
      <c r="E212" s="8">
        <f t="shared" si="70"/>
        <v>0</v>
      </c>
      <c r="F212" s="8">
        <f>SUM(B212:E212)</f>
        <v>0</v>
      </c>
    </row>
    <row r="213" spans="1:7">
      <c r="A213" t="s">
        <v>255</v>
      </c>
      <c r="B213" s="8">
        <f>B212*J191</f>
        <v>0</v>
      </c>
      <c r="C213" s="8">
        <f t="shared" ref="C213:E213" si="71">C212*K191</f>
        <v>0</v>
      </c>
      <c r="D213" s="8">
        <f t="shared" si="71"/>
        <v>0</v>
      </c>
      <c r="E213" s="8">
        <f t="shared" si="71"/>
        <v>0</v>
      </c>
      <c r="F213" s="8">
        <f>SUM(B213:E213)</f>
        <v>0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293</v>
      </c>
      <c r="B216" s="8">
        <f>F186</f>
        <v>219.50914770191875</v>
      </c>
      <c r="C216" s="8">
        <f>B216*2.1</f>
        <v>460.9692101740294</v>
      </c>
      <c r="D216" s="8">
        <f>B216*4.5</f>
        <v>987.79116465863433</v>
      </c>
      <c r="E216" s="8">
        <f>B216*9</f>
        <v>1975.5823293172687</v>
      </c>
    </row>
    <row r="217" spans="1:7">
      <c r="A217" t="s">
        <v>294</v>
      </c>
      <c r="B217" s="8">
        <f>B216-B215</f>
        <v>0</v>
      </c>
      <c r="C217" s="8">
        <f t="shared" ref="C217:E217" si="72">C216-C215</f>
        <v>0</v>
      </c>
      <c r="D217" s="8">
        <f t="shared" si="72"/>
        <v>0</v>
      </c>
      <c r="E217" s="8">
        <f t="shared" si="7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</v>
      </c>
      <c r="C220" s="8">
        <f t="shared" ref="C220:E220" si="73">C208+C213+C218</f>
        <v>0</v>
      </c>
      <c r="D220" s="8">
        <f t="shared" si="73"/>
        <v>0</v>
      </c>
      <c r="E220" s="8">
        <f t="shared" si="73"/>
        <v>0</v>
      </c>
      <c r="F220" s="8">
        <f>SUM(B220:E220)</f>
        <v>0</v>
      </c>
      <c r="G220" s="8"/>
    </row>
  </sheetData>
  <mergeCells count="16">
    <mergeCell ref="A34:L34"/>
    <mergeCell ref="A47:L47"/>
    <mergeCell ref="A60:L60"/>
    <mergeCell ref="A73:L73"/>
    <mergeCell ref="A86:C86"/>
    <mergeCell ref="E86:G86"/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D34" sqref="D34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321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'Wave2-airtime'!B21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'Wave2-airtime'!I$45</f>
        <v>485.30700000000002</v>
      </c>
      <c r="C8" s="8">
        <f>'Wave2-airtime'!I$58</f>
        <v>245.86499999999998</v>
      </c>
      <c r="D8" s="8">
        <f>'Wave2-airtime'!I$71</f>
        <v>166.04400000000004</v>
      </c>
      <c r="E8" s="8">
        <f>'Wave2-airtime'!I$84</f>
        <v>126.1335</v>
      </c>
    </row>
    <row r="9" spans="1:5">
      <c r="A9" t="s">
        <v>47</v>
      </c>
      <c r="B9" s="8">
        <f>'Wave2-airtime'!I$126</f>
        <v>155.565</v>
      </c>
      <c r="C9" s="8">
        <f>'Wave2-airtime'!I$142</f>
        <v>80.91</v>
      </c>
      <c r="D9" s="8">
        <f>'Wave2-airtime'!I$157</f>
        <v>56.025000000000013</v>
      </c>
      <c r="E9" s="8">
        <f>'Wave2-airtime'!I$172</f>
        <v>43.739999999999995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B14*'IN-client'!C14</f>
        <v>2.0221125E-2</v>
      </c>
      <c r="C20" s="7">
        <f>C14*'IN-client'!C15</f>
        <v>5.1221875E-3</v>
      </c>
      <c r="D20" s="7">
        <f>D14*'IN-client'!C16</f>
        <v>3.459250000000001E-3</v>
      </c>
      <c r="E20" s="7">
        <f>E14*'IN-client'!C17</f>
        <v>0</v>
      </c>
      <c r="F20" s="7">
        <f t="shared" ref="F20:F21" si="1">SUM(B20:E20)</f>
        <v>2.88025625E-2</v>
      </c>
    </row>
    <row r="21" spans="1:6">
      <c r="A21" t="s">
        <v>47</v>
      </c>
      <c r="B21" s="7">
        <f>B15*'IN-client'!C22</f>
        <v>5.3380147058823529E-3</v>
      </c>
      <c r="C21" s="7">
        <f>C15*'IN-client'!C23</f>
        <v>1.586470588235294E-3</v>
      </c>
      <c r="D21" s="7">
        <f>D15*'IN-client'!C24</f>
        <v>1.0985294117647061E-3</v>
      </c>
      <c r="E21" s="7">
        <f>E15*'IN-client'!C25</f>
        <v>4.2882352941176464E-4</v>
      </c>
      <c r="F21" s="7">
        <f t="shared" si="1"/>
        <v>8.4518382352941172E-3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0.1111111111111111</v>
      </c>
      <c r="D25" s="10">
        <f>B25*C25</f>
        <v>4.6711111111111111E-3</v>
      </c>
      <c r="E25" s="10">
        <f>D25*'IN-client'!K6</f>
        <v>2.3355555555555556E-2</v>
      </c>
      <c r="F25" s="10">
        <f>E25/SUM(E25:E27)</f>
        <v>0.16983858617932152</v>
      </c>
    </row>
    <row r="26" spans="1:6">
      <c r="A26" t="s">
        <v>46</v>
      </c>
      <c r="B26" s="10">
        <f>F20</f>
        <v>2.88025625E-2</v>
      </c>
      <c r="C26" s="1">
        <f>'IN-client'!C8</f>
        <v>0.33333333333333331</v>
      </c>
      <c r="D26" s="10">
        <f t="shared" ref="D26:D27" si="2">B26*C26</f>
        <v>9.6008541666666655E-3</v>
      </c>
      <c r="E26" s="10">
        <f>D26*'IN-client'!K7</f>
        <v>6.7205979166666652E-2</v>
      </c>
      <c r="F26" s="10">
        <f>E26/SUM(E25:E27)</f>
        <v>0.48871320818350328</v>
      </c>
    </row>
    <row r="27" spans="1:6">
      <c r="A27" t="s">
        <v>47</v>
      </c>
      <c r="B27" s="10">
        <f>F21</f>
        <v>8.4518382352941172E-3</v>
      </c>
      <c r="C27" s="1">
        <f>'IN-client'!C9</f>
        <v>0.55555555555555558</v>
      </c>
      <c r="D27" s="10">
        <f t="shared" si="2"/>
        <v>4.6954656862745097E-3</v>
      </c>
      <c r="E27" s="10">
        <f>D27*'IN-client'!K8</f>
        <v>4.6954656862745095E-2</v>
      </c>
      <c r="F27" s="10">
        <f>E27/SUM(E25:E27)</f>
        <v>0.34144820563717515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'Wave2-airtime'!B20</f>
        <v>32.764108800000002</v>
      </c>
      <c r="C31" s="11">
        <f>F25</f>
        <v>0.16983858617932152</v>
      </c>
      <c r="D31" s="8">
        <f>B31*C31</f>
        <v>5.5646099160174671</v>
      </c>
    </row>
    <row r="32" spans="1:6">
      <c r="A32" t="s">
        <v>46</v>
      </c>
      <c r="B32" s="8">
        <f>'Wave2-airtime'!D100</f>
        <v>83.093563567871826</v>
      </c>
      <c r="C32" s="11">
        <f>F26</f>
        <v>0.48871320818350328</v>
      </c>
      <c r="D32" s="8">
        <f>B32*C32</f>
        <v>40.608922030654504</v>
      </c>
    </row>
    <row r="33" spans="1:4">
      <c r="A33" t="s">
        <v>47</v>
      </c>
      <c r="B33" s="8">
        <f>'Wave2-airtime'!F201</f>
        <v>611.77421813531623</v>
      </c>
      <c r="C33" s="11">
        <f>F27</f>
        <v>0.34144820563717515</v>
      </c>
      <c r="D33" s="8">
        <f>B33*C33</f>
        <v>208.88920903738949</v>
      </c>
    </row>
    <row r="34" spans="1:4">
      <c r="C34" t="s">
        <v>313</v>
      </c>
      <c r="D34" s="8">
        <f>SUM(D31:D33)</f>
        <v>255.06274098406146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83.093563567871826</v>
      </c>
      <c r="D41">
        <v>0</v>
      </c>
    </row>
    <row r="42" spans="1:4">
      <c r="A42" t="s">
        <v>47</v>
      </c>
      <c r="B42">
        <v>0</v>
      </c>
      <c r="C42" s="8">
        <f>B33-D42</f>
        <v>611.77421813531623</v>
      </c>
      <c r="D42" s="8">
        <f>'Wave2-airtime'!F220</f>
        <v>0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694.86778170318803</v>
      </c>
      <c r="D43" s="8">
        <f t="shared" si="3"/>
        <v>0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5.5646099160174671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40.608922030654504</v>
      </c>
      <c r="D48" s="8">
        <v>0</v>
      </c>
    </row>
    <row r="49" spans="1:5">
      <c r="A49" t="s">
        <v>47</v>
      </c>
      <c r="B49" s="13">
        <v>0</v>
      </c>
      <c r="C49" s="8">
        <f>C42*C33</f>
        <v>208.88920903738949</v>
      </c>
      <c r="D49" s="8">
        <f>D42*C33</f>
        <v>0</v>
      </c>
    </row>
    <row r="50" spans="1:5">
      <c r="A50" t="s">
        <v>147</v>
      </c>
      <c r="B50" s="8">
        <f>SUM(B47:B49)</f>
        <v>5.5646099160174671</v>
      </c>
      <c r="C50" s="8">
        <f t="shared" ref="C50:D50" si="4">SUM(C47:C49)</f>
        <v>249.49813106804399</v>
      </c>
      <c r="D50" s="8">
        <f t="shared" si="4"/>
        <v>0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</v>
      </c>
    </row>
    <row r="53" spans="1:5">
      <c r="A53" t="s">
        <v>216</v>
      </c>
      <c r="B53" s="18">
        <f>D50/C50</f>
        <v>0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'Wave2-airtime'!B20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'Wave2-airtime'!D96</f>
        <v>24.363540475985531</v>
      </c>
      <c r="C60" s="8">
        <f>'Wave2-airtime'!D97</f>
        <v>23.808706831589848</v>
      </c>
      <c r="D60" s="8">
        <f>'Wave2-airtime'!D98</f>
        <v>34.921316260296436</v>
      </c>
      <c r="E60" s="8">
        <v>0</v>
      </c>
    </row>
    <row r="61" spans="1:5">
      <c r="A61" t="s">
        <v>47</v>
      </c>
      <c r="B61" s="8">
        <f>'Wave2-airtime'!F197</f>
        <v>165.92720084851993</v>
      </c>
      <c r="C61" s="8">
        <f>'Wave2-airtime'!F198</f>
        <v>182.43604004449386</v>
      </c>
      <c r="D61" s="8">
        <f>'Wave2-airtime'!F199</f>
        <v>263.41097724230247</v>
      </c>
      <c r="E61" s="8">
        <f>'Wave2-airtime'!F200</f>
        <v>0</v>
      </c>
    </row>
    <row r="62" spans="1:5">
      <c r="A62" t="s">
        <v>88</v>
      </c>
      <c r="B62" s="8">
        <f>SUM(B59:B61)</f>
        <v>223.05485012450546</v>
      </c>
      <c r="C62" s="8">
        <f t="shared" ref="C62:E62" si="5">SUM(C59:C61)</f>
        <v>206.24474687608372</v>
      </c>
      <c r="D62" s="8">
        <f t="shared" si="5"/>
        <v>298.33229350259887</v>
      </c>
      <c r="E62" s="8">
        <f t="shared" si="5"/>
        <v>0</v>
      </c>
    </row>
    <row r="63" spans="1:5">
      <c r="A63" t="s">
        <v>201</v>
      </c>
      <c r="B63" s="11">
        <f>B62/SUM($B62:$E62)</f>
        <v>0.30654902985389171</v>
      </c>
      <c r="C63" s="11">
        <f>C62/SUM($B62:$E62)</f>
        <v>0.28344654703555777</v>
      </c>
      <c r="D63" s="11">
        <f>D62/SUM($B62:$E62)</f>
        <v>0.41000442311055052</v>
      </c>
      <c r="E63" s="11">
        <f>E61/SUM(B59:E61)</f>
        <v>0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5.5646099160174671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11.906784028727525</v>
      </c>
      <c r="C68" s="8">
        <f>C60*C32</f>
        <v>11.635629498366766</v>
      </c>
      <c r="D68" s="8">
        <f>D60*C32</f>
        <v>17.066508503560211</v>
      </c>
      <c r="E68" s="8">
        <f>E60*C32</f>
        <v>0</v>
      </c>
    </row>
    <row r="69" spans="1:5">
      <c r="A69" t="s">
        <v>47</v>
      </c>
      <c r="B69" s="8">
        <f>B61*C33</f>
        <v>56.655544996126295</v>
      </c>
      <c r="C69" s="8">
        <f>C61*C33</f>
        <v>62.292458516744261</v>
      </c>
      <c r="D69" s="8">
        <f>D61*C33</f>
        <v>89.941205524518949</v>
      </c>
      <c r="E69" s="8">
        <f>E61*C33</f>
        <v>0</v>
      </c>
    </row>
    <row r="70" spans="1:5">
      <c r="A70" t="s">
        <v>88</v>
      </c>
      <c r="B70" s="8">
        <f>SUM(B67:B69)</f>
        <v>74.126938940871284</v>
      </c>
      <c r="C70" s="8">
        <f t="shared" ref="C70:E70" si="6">SUM(C67:C69)</f>
        <v>73.92808801511103</v>
      </c>
      <c r="D70" s="8">
        <f t="shared" si="6"/>
        <v>107.00771402807916</v>
      </c>
      <c r="E70" s="8">
        <f t="shared" si="6"/>
        <v>0</v>
      </c>
    </row>
    <row r="71" spans="1:5">
      <c r="A71" t="s">
        <v>201</v>
      </c>
      <c r="B71" s="11">
        <f>B70/SUM($B70:$E70)</f>
        <v>0.2906223725773549</v>
      </c>
      <c r="C71" s="11">
        <f>C70/SUM($B70:$E70)</f>
        <v>0.28984275684440597</v>
      </c>
      <c r="D71" s="11">
        <f>D70/SUM($B70:$E70)</f>
        <v>0.41953487057823913</v>
      </c>
      <c r="E71" s="11">
        <f>E69/SUM(B67:E69)</f>
        <v>0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</v>
      </c>
      <c r="C73" s="11"/>
      <c r="D73" s="11"/>
      <c r="E73" s="11"/>
    </row>
    <row r="74" spans="1:5">
      <c r="A74" t="s">
        <v>221</v>
      </c>
      <c r="B74" s="18">
        <f>E70/SUM(B70:D70)</f>
        <v>0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'Wave2-airtime'!B20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'Wave2-airtime'!B100</f>
        <v>44.742688075007905</v>
      </c>
      <c r="C82" s="8">
        <f>'Wave2-airtime'!C100</f>
        <v>38.350875492863921</v>
      </c>
      <c r="D82" s="8">
        <v>0</v>
      </c>
      <c r="E82" s="8">
        <v>0</v>
      </c>
    </row>
    <row r="83" spans="1:5">
      <c r="A83" t="s">
        <v>47</v>
      </c>
      <c r="B83" s="8">
        <f>'Wave2-airtime'!B201</f>
        <v>0</v>
      </c>
      <c r="C83" s="8">
        <f>'Wave2-airtime'!C201</f>
        <v>0</v>
      </c>
      <c r="D83" s="8">
        <f>'Wave2-airtime'!D201</f>
        <v>611.77421813531623</v>
      </c>
      <c r="E83" s="8">
        <f>'Wave2-airtime'!E201</f>
        <v>0</v>
      </c>
    </row>
    <row r="84" spans="1:5">
      <c r="A84" t="s">
        <v>88</v>
      </c>
      <c r="B84" s="8">
        <f>SUM(B81:B83)</f>
        <v>77.506796875007907</v>
      </c>
      <c r="C84" s="8">
        <f t="shared" ref="C84:E84" si="7">SUM(C81:C83)</f>
        <v>38.350875492863921</v>
      </c>
      <c r="D84" s="8">
        <f t="shared" si="7"/>
        <v>611.77421813531623</v>
      </c>
      <c r="E84" s="8">
        <f t="shared" si="7"/>
        <v>0</v>
      </c>
    </row>
    <row r="85" spans="1:5">
      <c r="A85" t="s">
        <v>201</v>
      </c>
      <c r="B85" s="11">
        <f>B84/SUM($B84:$E84)</f>
        <v>0.10651924123530196</v>
      </c>
      <c r="C85" s="11">
        <f>C84/SUM($B84:$E84)</f>
        <v>5.2706424764234393E-2</v>
      </c>
      <c r="D85" s="11">
        <f>D84/SUM($B84:$E84)</f>
        <v>0.84077433400046364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5.5646099160174671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21.866342631890888</v>
      </c>
      <c r="C90" s="8">
        <f t="shared" si="8"/>
        <v>18.74257939876362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0</v>
      </c>
      <c r="C91" s="8">
        <f t="shared" si="8"/>
        <v>0</v>
      </c>
      <c r="D91" s="8">
        <f t="shared" si="8"/>
        <v>208.88920903738949</v>
      </c>
      <c r="E91" s="8">
        <f t="shared" si="8"/>
        <v>0</v>
      </c>
    </row>
    <row r="92" spans="1:5">
      <c r="A92" t="s">
        <v>88</v>
      </c>
      <c r="B92" s="8">
        <f>SUM(B89:B91)</f>
        <v>27.430952547908355</v>
      </c>
      <c r="C92" s="8">
        <f t="shared" ref="C92:E92" si="9">SUM(C89:C91)</f>
        <v>18.74257939876362</v>
      </c>
      <c r="D92" s="8">
        <f t="shared" si="9"/>
        <v>208.88920903738949</v>
      </c>
      <c r="E92" s="8">
        <f t="shared" si="9"/>
        <v>0</v>
      </c>
    </row>
    <row r="93" spans="1:5">
      <c r="A93" t="s">
        <v>201</v>
      </c>
      <c r="B93" s="11">
        <f>B92/SUM($B92:$E92)</f>
        <v>0.1075459020085669</v>
      </c>
      <c r="C93" s="11">
        <f>C92/SUM($B92:$E92)</f>
        <v>7.3482231573504572E-2</v>
      </c>
      <c r="D93" s="11">
        <f>D92/SUM($B92:$E92)</f>
        <v>0.81897186641792852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5" sqref="B5"/>
    </sheetView>
  </sheetViews>
  <sheetFormatPr baseColWidth="10" defaultRowHeight="15" x14ac:dyDescent="0"/>
  <sheetData>
    <row r="1" spans="1:13" ht="30">
      <c r="A1" s="14" t="s">
        <v>278</v>
      </c>
    </row>
    <row r="3" spans="1:13">
      <c r="A3" s="4" t="s">
        <v>281</v>
      </c>
    </row>
    <row r="4" spans="1:13">
      <c r="A4" t="s">
        <v>279</v>
      </c>
      <c r="B4" s="1">
        <v>0</v>
      </c>
    </row>
    <row r="5" spans="1:13">
      <c r="A5" t="s">
        <v>280</v>
      </c>
      <c r="B5" s="1">
        <v>0</v>
      </c>
    </row>
    <row r="6" spans="1:13">
      <c r="B6" s="1"/>
    </row>
    <row r="7" spans="1:13">
      <c r="A7" s="4" t="s">
        <v>282</v>
      </c>
    </row>
    <row r="8" spans="1:13">
      <c r="A8" t="s">
        <v>87</v>
      </c>
      <c r="B8">
        <f>'Wave2-t''put'!D34</f>
        <v>255.06274098406146</v>
      </c>
    </row>
    <row r="11" spans="1:13">
      <c r="C11" s="36" t="s">
        <v>285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>
      <c r="B12">
        <f>B8</f>
        <v>255.06274098406146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41" t="s">
        <v>283</v>
      </c>
      <c r="B13" s="1">
        <v>0</v>
      </c>
      <c r="C13" s="8">
        <f t="dataTable" ref="C13:M23" dt2D="1" dtr="1" r1="B4" r2="B5"/>
        <v>255.06274098406146</v>
      </c>
      <c r="D13" s="8">
        <v>277.44359804078005</v>
      </c>
      <c r="E13" s="8">
        <v>299.82445509749863</v>
      </c>
      <c r="F13" s="8">
        <v>322.2053121542171</v>
      </c>
      <c r="G13" s="8">
        <v>344.58616921093568</v>
      </c>
      <c r="H13" s="8">
        <v>366.96702626765421</v>
      </c>
      <c r="I13" s="8">
        <v>389.34788332437279</v>
      </c>
      <c r="J13" s="8">
        <v>411.72874038109131</v>
      </c>
      <c r="K13" s="8">
        <v>434.1095974378099</v>
      </c>
      <c r="L13" s="8">
        <v>456.49045449452842</v>
      </c>
      <c r="M13" s="8">
        <v>478.871311551247</v>
      </c>
    </row>
    <row r="14" spans="1:13">
      <c r="A14" s="41"/>
      <c r="B14" s="1">
        <v>0.1</v>
      </c>
      <c r="C14" s="8">
        <v>272.62309583496119</v>
      </c>
      <c r="D14" s="8">
        <v>293.24791740658975</v>
      </c>
      <c r="E14" s="8">
        <v>313.87273897821836</v>
      </c>
      <c r="F14" s="8">
        <v>334.49756054984687</v>
      </c>
      <c r="G14" s="8">
        <v>355.12238212147554</v>
      </c>
      <c r="H14" s="8">
        <v>375.7472036931041</v>
      </c>
      <c r="I14" s="8">
        <v>396.37202526473266</v>
      </c>
      <c r="J14" s="8">
        <v>416.99684683636121</v>
      </c>
      <c r="K14" s="8">
        <v>437.62166840798989</v>
      </c>
      <c r="L14" s="8">
        <v>458.24648997961839</v>
      </c>
      <c r="M14" s="8">
        <v>478.871311551247</v>
      </c>
    </row>
    <row r="15" spans="1:13">
      <c r="A15" s="41"/>
      <c r="B15" s="1">
        <v>0.2</v>
      </c>
      <c r="C15" s="8">
        <v>290.18345068586086</v>
      </c>
      <c r="D15" s="8">
        <v>309.05223677239951</v>
      </c>
      <c r="E15" s="8">
        <v>327.9210228589381</v>
      </c>
      <c r="F15" s="8">
        <v>346.78980894547669</v>
      </c>
      <c r="G15" s="8">
        <v>365.65859503201534</v>
      </c>
      <c r="H15" s="8">
        <v>384.52738111855393</v>
      </c>
      <c r="I15" s="8">
        <v>403.39616720509252</v>
      </c>
      <c r="J15" s="8">
        <v>422.26495329163112</v>
      </c>
      <c r="K15" s="8">
        <v>441.13373937816976</v>
      </c>
      <c r="L15" s="8">
        <v>460.00252546470836</v>
      </c>
      <c r="M15" s="8">
        <v>478.871311551247</v>
      </c>
    </row>
    <row r="16" spans="1:13">
      <c r="A16" s="41"/>
      <c r="B16" s="1">
        <v>0.3</v>
      </c>
      <c r="C16" s="8">
        <v>307.74380553676053</v>
      </c>
      <c r="D16" s="8">
        <v>324.85655613820916</v>
      </c>
      <c r="E16" s="8">
        <v>341.9693067396579</v>
      </c>
      <c r="F16" s="8">
        <v>359.08205734110646</v>
      </c>
      <c r="G16" s="8">
        <v>376.19480794255514</v>
      </c>
      <c r="H16" s="8">
        <v>393.30755854400377</v>
      </c>
      <c r="I16" s="8">
        <v>410.42030914545245</v>
      </c>
      <c r="J16" s="8">
        <v>427.53305974690107</v>
      </c>
      <c r="K16" s="8">
        <v>444.6458103483497</v>
      </c>
      <c r="L16" s="8">
        <v>461.75856094979832</v>
      </c>
      <c r="M16" s="8">
        <v>478.871311551247</v>
      </c>
    </row>
    <row r="17" spans="1:13">
      <c r="A17" s="41"/>
      <c r="B17" s="1">
        <v>0.4</v>
      </c>
      <c r="C17" s="8">
        <v>325.3041603876602</v>
      </c>
      <c r="D17" s="8">
        <v>340.66087550401897</v>
      </c>
      <c r="E17" s="8">
        <v>356.01759062037763</v>
      </c>
      <c r="F17" s="8">
        <v>371.37430573673623</v>
      </c>
      <c r="G17" s="8">
        <v>386.73102085309495</v>
      </c>
      <c r="H17" s="8">
        <v>402.0877359694536</v>
      </c>
      <c r="I17" s="8">
        <v>417.44445108581226</v>
      </c>
      <c r="J17" s="8">
        <v>432.80116620217092</v>
      </c>
      <c r="K17" s="8">
        <v>448.15788131852969</v>
      </c>
      <c r="L17" s="8">
        <v>463.51459643488835</v>
      </c>
      <c r="M17" s="8">
        <v>478.871311551247</v>
      </c>
    </row>
    <row r="18" spans="1:13">
      <c r="A18" s="41"/>
      <c r="B18" s="1">
        <v>0.5</v>
      </c>
      <c r="C18" s="8">
        <v>342.86451523855987</v>
      </c>
      <c r="D18" s="8">
        <v>356.46519486982868</v>
      </c>
      <c r="E18" s="8">
        <v>370.06587450109737</v>
      </c>
      <c r="F18" s="8">
        <v>383.666554132366</v>
      </c>
      <c r="G18" s="8">
        <v>397.26723376363475</v>
      </c>
      <c r="H18" s="8">
        <v>410.86791339490344</v>
      </c>
      <c r="I18" s="8">
        <v>424.46859302617219</v>
      </c>
      <c r="J18" s="8">
        <v>438.06927265744088</v>
      </c>
      <c r="K18" s="8">
        <v>451.66995228870962</v>
      </c>
      <c r="L18" s="8">
        <v>465.27063191997831</v>
      </c>
      <c r="M18" s="8">
        <v>478.871311551247</v>
      </c>
    </row>
    <row r="19" spans="1:13">
      <c r="A19" s="41"/>
      <c r="B19" s="1">
        <v>0.6</v>
      </c>
      <c r="C19" s="8">
        <v>360.4248700894596</v>
      </c>
      <c r="D19" s="8">
        <v>372.26951423563833</v>
      </c>
      <c r="E19" s="8">
        <v>384.11415838181711</v>
      </c>
      <c r="F19" s="8">
        <v>395.95880252799583</v>
      </c>
      <c r="G19" s="8">
        <v>407.80344667417461</v>
      </c>
      <c r="H19" s="8">
        <v>419.64809082035333</v>
      </c>
      <c r="I19" s="8">
        <v>431.492734966532</v>
      </c>
      <c r="J19" s="8">
        <v>443.33737911271072</v>
      </c>
      <c r="K19" s="8">
        <v>455.1820232588895</v>
      </c>
      <c r="L19" s="8">
        <v>467.02666740506828</v>
      </c>
      <c r="M19" s="8">
        <v>478.871311551247</v>
      </c>
    </row>
    <row r="20" spans="1:13">
      <c r="A20" s="41"/>
      <c r="B20" s="1">
        <v>0.7</v>
      </c>
      <c r="C20" s="8">
        <v>377.98522494035927</v>
      </c>
      <c r="D20" s="8">
        <v>388.07383360144809</v>
      </c>
      <c r="E20" s="8">
        <v>398.16244226253684</v>
      </c>
      <c r="F20" s="8">
        <v>408.25105092362566</v>
      </c>
      <c r="G20" s="8">
        <v>418.33965958471441</v>
      </c>
      <c r="H20" s="8">
        <v>428.42826824580311</v>
      </c>
      <c r="I20" s="8">
        <v>438.51687690689192</v>
      </c>
      <c r="J20" s="8">
        <v>448.60548556798068</v>
      </c>
      <c r="K20" s="8">
        <v>458.69409422906944</v>
      </c>
      <c r="L20" s="8">
        <v>468.78270289015825</v>
      </c>
      <c r="M20" s="8">
        <v>478.871311551247</v>
      </c>
    </row>
    <row r="21" spans="1:13">
      <c r="A21" s="41"/>
      <c r="B21" s="1">
        <v>0.8</v>
      </c>
      <c r="C21" s="8">
        <v>395.545579791259</v>
      </c>
      <c r="D21" s="8">
        <v>403.87815296725785</v>
      </c>
      <c r="E21" s="8">
        <v>412.21072614325664</v>
      </c>
      <c r="F21" s="8">
        <v>420.54329931925542</v>
      </c>
      <c r="G21" s="8">
        <v>428.87587249525421</v>
      </c>
      <c r="H21" s="8">
        <v>437.208445671253</v>
      </c>
      <c r="I21" s="8">
        <v>445.54101884725179</v>
      </c>
      <c r="J21" s="8">
        <v>453.87359202325058</v>
      </c>
      <c r="K21" s="8">
        <v>462.20616519924943</v>
      </c>
      <c r="L21" s="8">
        <v>470.53873837524822</v>
      </c>
      <c r="M21" s="8">
        <v>478.871311551247</v>
      </c>
    </row>
    <row r="22" spans="1:13">
      <c r="A22" s="41"/>
      <c r="B22" s="1">
        <v>0.9</v>
      </c>
      <c r="C22" s="8">
        <v>413.10593464215867</v>
      </c>
      <c r="D22" s="8">
        <v>419.68247233306761</v>
      </c>
      <c r="E22" s="8">
        <v>426.25901002397637</v>
      </c>
      <c r="F22" s="8">
        <v>432.83554771488519</v>
      </c>
      <c r="G22" s="8">
        <v>439.41208540579407</v>
      </c>
      <c r="H22" s="8">
        <v>445.98862309670284</v>
      </c>
      <c r="I22" s="8">
        <v>452.56516078761166</v>
      </c>
      <c r="J22" s="8">
        <v>459.14169847852042</v>
      </c>
      <c r="K22" s="8">
        <v>465.71823616942936</v>
      </c>
      <c r="L22" s="8">
        <v>472.29477386033813</v>
      </c>
      <c r="M22" s="8">
        <v>478.871311551247</v>
      </c>
    </row>
    <row r="23" spans="1:13">
      <c r="A23" s="41"/>
      <c r="B23" s="1">
        <v>1</v>
      </c>
      <c r="C23" s="8">
        <v>430.66628949305829</v>
      </c>
      <c r="D23" s="8">
        <v>435.48679169887725</v>
      </c>
      <c r="E23" s="8">
        <v>440.30729390469611</v>
      </c>
      <c r="F23" s="8">
        <v>445.12779611051491</v>
      </c>
      <c r="G23" s="8">
        <v>449.94829831633376</v>
      </c>
      <c r="H23" s="8">
        <v>454.76880052215262</v>
      </c>
      <c r="I23" s="8">
        <v>459.58930272797153</v>
      </c>
      <c r="J23" s="8">
        <v>464.40980493379038</v>
      </c>
      <c r="K23" s="8">
        <v>469.23030713960924</v>
      </c>
      <c r="L23" s="8">
        <v>474.05080934542809</v>
      </c>
      <c r="M23" s="8">
        <v>478.871311551247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275</v>
      </c>
      <c r="C26" s="8">
        <f>C13/$C$13</f>
        <v>1</v>
      </c>
      <c r="D26" s="8">
        <f t="shared" ref="D26:M26" si="0">D13/$C$13</f>
        <v>1.0877464774759757</v>
      </c>
      <c r="E26" s="8">
        <f t="shared" si="0"/>
        <v>1.1754929549519515</v>
      </c>
      <c r="F26" s="8">
        <f t="shared" si="0"/>
        <v>1.2632394324279268</v>
      </c>
      <c r="G26" s="8">
        <f t="shared" si="0"/>
        <v>1.3509859099039025</v>
      </c>
      <c r="H26" s="8">
        <f t="shared" si="0"/>
        <v>1.4387323873798781</v>
      </c>
      <c r="I26" s="8">
        <f t="shared" si="0"/>
        <v>1.5264788648558538</v>
      </c>
      <c r="J26" s="8">
        <f t="shared" si="0"/>
        <v>1.6142253423318293</v>
      </c>
      <c r="K26" s="8">
        <f t="shared" si="0"/>
        <v>1.7019718198078051</v>
      </c>
      <c r="L26" s="8">
        <f t="shared" si="0"/>
        <v>1.7897182972837806</v>
      </c>
      <c r="M26" s="8">
        <f t="shared" si="0"/>
        <v>1.8774647747597561</v>
      </c>
    </row>
    <row r="27" spans="1:13">
      <c r="B27" t="s">
        <v>266</v>
      </c>
      <c r="C27" s="8">
        <f t="shared" ref="C27:M36" si="1">C14/$C$13</f>
        <v>1.0688471972940847</v>
      </c>
      <c r="D27" s="8">
        <f t="shared" si="1"/>
        <v>1.1497089550406518</v>
      </c>
      <c r="E27" s="8">
        <f t="shared" si="1"/>
        <v>1.2305707127872192</v>
      </c>
      <c r="F27" s="8">
        <f t="shared" si="1"/>
        <v>1.3114324705337859</v>
      </c>
      <c r="G27" s="8">
        <f t="shared" si="1"/>
        <v>1.3922942282803534</v>
      </c>
      <c r="H27" s="8">
        <f t="shared" si="1"/>
        <v>1.4731559860269205</v>
      </c>
      <c r="I27" s="8">
        <f t="shared" si="1"/>
        <v>1.5540177437734877</v>
      </c>
      <c r="J27" s="8">
        <f t="shared" si="1"/>
        <v>1.6348795015200546</v>
      </c>
      <c r="K27" s="8">
        <f t="shared" si="1"/>
        <v>1.7157412592666221</v>
      </c>
      <c r="L27" s="8">
        <f t="shared" si="1"/>
        <v>1.796603017013189</v>
      </c>
      <c r="M27" s="8">
        <f t="shared" si="1"/>
        <v>1.8774647747597561</v>
      </c>
    </row>
    <row r="28" spans="1:13">
      <c r="B28" t="s">
        <v>267</v>
      </c>
      <c r="C28" s="8">
        <f t="shared" si="1"/>
        <v>1.1376943945881695</v>
      </c>
      <c r="D28" s="8">
        <f t="shared" si="1"/>
        <v>1.2116714326053282</v>
      </c>
      <c r="E28" s="8">
        <f t="shared" si="1"/>
        <v>1.2856484706224869</v>
      </c>
      <c r="F28" s="8">
        <f t="shared" si="1"/>
        <v>1.3596255086396454</v>
      </c>
      <c r="G28" s="8">
        <f t="shared" si="1"/>
        <v>1.4336025466568043</v>
      </c>
      <c r="H28" s="8">
        <f t="shared" si="1"/>
        <v>1.5075795846739628</v>
      </c>
      <c r="I28" s="8">
        <f t="shared" si="1"/>
        <v>1.5815566226911215</v>
      </c>
      <c r="J28" s="8">
        <f t="shared" si="1"/>
        <v>1.65553366070828</v>
      </c>
      <c r="K28" s="8">
        <f t="shared" si="1"/>
        <v>1.7295106987254387</v>
      </c>
      <c r="L28" s="8">
        <f t="shared" si="1"/>
        <v>1.8034877367425974</v>
      </c>
      <c r="M28" s="8">
        <f t="shared" si="1"/>
        <v>1.8774647747597561</v>
      </c>
    </row>
    <row r="29" spans="1:13">
      <c r="B29" t="s">
        <v>268</v>
      </c>
      <c r="C29" s="8">
        <f t="shared" si="1"/>
        <v>1.206541591882254</v>
      </c>
      <c r="D29" s="8">
        <f t="shared" si="1"/>
        <v>1.273633910170004</v>
      </c>
      <c r="E29" s="8">
        <f t="shared" si="1"/>
        <v>1.3407262284577546</v>
      </c>
      <c r="F29" s="8">
        <f t="shared" si="1"/>
        <v>1.4078185467455047</v>
      </c>
      <c r="G29" s="8">
        <f t="shared" si="1"/>
        <v>1.474910865033255</v>
      </c>
      <c r="H29" s="8">
        <f t="shared" si="1"/>
        <v>1.5420031833210051</v>
      </c>
      <c r="I29" s="8">
        <f t="shared" si="1"/>
        <v>1.6090955016087554</v>
      </c>
      <c r="J29" s="8">
        <f t="shared" si="1"/>
        <v>1.6761878198965057</v>
      </c>
      <c r="K29" s="8">
        <f t="shared" si="1"/>
        <v>1.7432801381842558</v>
      </c>
      <c r="L29" s="8">
        <f t="shared" si="1"/>
        <v>1.8103724564720058</v>
      </c>
      <c r="M29" s="8">
        <f t="shared" si="1"/>
        <v>1.8774647747597561</v>
      </c>
    </row>
    <row r="30" spans="1:13">
      <c r="B30" t="s">
        <v>269</v>
      </c>
      <c r="C30" s="8">
        <f t="shared" si="1"/>
        <v>1.2753887891763385</v>
      </c>
      <c r="D30" s="8">
        <f t="shared" si="1"/>
        <v>1.3355963877346806</v>
      </c>
      <c r="E30" s="8">
        <f t="shared" si="1"/>
        <v>1.3958039862930223</v>
      </c>
      <c r="F30" s="8">
        <f t="shared" si="1"/>
        <v>1.4560115848513637</v>
      </c>
      <c r="G30" s="8">
        <f t="shared" si="1"/>
        <v>1.5162191834097056</v>
      </c>
      <c r="H30" s="8">
        <f t="shared" si="1"/>
        <v>1.5764267819680473</v>
      </c>
      <c r="I30" s="8">
        <f t="shared" si="1"/>
        <v>1.636634380526389</v>
      </c>
      <c r="J30" s="8">
        <f t="shared" si="1"/>
        <v>1.6968419790847307</v>
      </c>
      <c r="K30" s="8">
        <f t="shared" si="1"/>
        <v>1.7570495776430728</v>
      </c>
      <c r="L30" s="8">
        <f t="shared" si="1"/>
        <v>1.8172571762014145</v>
      </c>
      <c r="M30" s="8">
        <f t="shared" si="1"/>
        <v>1.8774647747597561</v>
      </c>
    </row>
    <row r="31" spans="1:13">
      <c r="B31" t="s">
        <v>270</v>
      </c>
      <c r="C31" s="8">
        <f t="shared" si="1"/>
        <v>1.3442359864704232</v>
      </c>
      <c r="D31" s="8">
        <f t="shared" si="1"/>
        <v>1.3975588652993567</v>
      </c>
      <c r="E31" s="8">
        <f t="shared" si="1"/>
        <v>1.45088174412829</v>
      </c>
      <c r="F31" s="8">
        <f t="shared" si="1"/>
        <v>1.504204622957223</v>
      </c>
      <c r="G31" s="8">
        <f t="shared" si="1"/>
        <v>1.5575275017861565</v>
      </c>
      <c r="H31" s="8">
        <f t="shared" si="1"/>
        <v>1.6108503806150896</v>
      </c>
      <c r="I31" s="8">
        <f t="shared" si="1"/>
        <v>1.6641732594440231</v>
      </c>
      <c r="J31" s="8">
        <f t="shared" si="1"/>
        <v>1.7174961382729563</v>
      </c>
      <c r="K31" s="8">
        <f t="shared" si="1"/>
        <v>1.7708190171018898</v>
      </c>
      <c r="L31" s="8">
        <f t="shared" si="1"/>
        <v>1.8241418959308231</v>
      </c>
      <c r="M31" s="8">
        <f t="shared" si="1"/>
        <v>1.8774647747597561</v>
      </c>
    </row>
    <row r="32" spans="1:13">
      <c r="B32" t="s">
        <v>271</v>
      </c>
      <c r="C32" s="8">
        <f t="shared" si="1"/>
        <v>1.4130831837645079</v>
      </c>
      <c r="D32" s="8">
        <f t="shared" si="1"/>
        <v>1.4595213428640326</v>
      </c>
      <c r="E32" s="8">
        <f t="shared" si="1"/>
        <v>1.5059595019635577</v>
      </c>
      <c r="F32" s="8">
        <f t="shared" si="1"/>
        <v>1.5523976610630825</v>
      </c>
      <c r="G32" s="8">
        <f t="shared" si="1"/>
        <v>1.5988358201626074</v>
      </c>
      <c r="H32" s="8">
        <f t="shared" si="1"/>
        <v>1.6452739792621323</v>
      </c>
      <c r="I32" s="8">
        <f t="shared" si="1"/>
        <v>1.6917121383616567</v>
      </c>
      <c r="J32" s="8">
        <f t="shared" si="1"/>
        <v>1.7381502974611815</v>
      </c>
      <c r="K32" s="8">
        <f t="shared" si="1"/>
        <v>1.7845884565607064</v>
      </c>
      <c r="L32" s="8">
        <f t="shared" si="1"/>
        <v>1.8310266156602315</v>
      </c>
      <c r="M32" s="8">
        <f t="shared" si="1"/>
        <v>1.8774647747597561</v>
      </c>
    </row>
    <row r="33" spans="1:13">
      <c r="B33" t="s">
        <v>276</v>
      </c>
      <c r="C33" s="8">
        <f t="shared" si="1"/>
        <v>1.4819303810585924</v>
      </c>
      <c r="D33" s="8">
        <f t="shared" si="1"/>
        <v>1.5214838204287089</v>
      </c>
      <c r="E33" s="8">
        <f t="shared" si="1"/>
        <v>1.5610372597988253</v>
      </c>
      <c r="F33" s="8">
        <f t="shared" si="1"/>
        <v>1.6005906991689418</v>
      </c>
      <c r="G33" s="8">
        <f t="shared" si="1"/>
        <v>1.640144138539058</v>
      </c>
      <c r="H33" s="8">
        <f t="shared" si="1"/>
        <v>1.6796975779091743</v>
      </c>
      <c r="I33" s="8">
        <f t="shared" si="1"/>
        <v>1.7192510172792907</v>
      </c>
      <c r="J33" s="8">
        <f t="shared" si="1"/>
        <v>1.758804456649407</v>
      </c>
      <c r="K33" s="8">
        <f t="shared" si="1"/>
        <v>1.7983578960195234</v>
      </c>
      <c r="L33" s="8">
        <f t="shared" si="1"/>
        <v>1.8379113353896399</v>
      </c>
      <c r="M33" s="8">
        <f t="shared" si="1"/>
        <v>1.8774647747597561</v>
      </c>
    </row>
    <row r="34" spans="1:13">
      <c r="B34" t="s">
        <v>272</v>
      </c>
      <c r="C34" s="8">
        <f t="shared" si="1"/>
        <v>1.5507775783526772</v>
      </c>
      <c r="D34" s="8">
        <f t="shared" si="1"/>
        <v>1.5834462979933854</v>
      </c>
      <c r="E34" s="8">
        <f t="shared" si="1"/>
        <v>1.6161150176340933</v>
      </c>
      <c r="F34" s="8">
        <f t="shared" si="1"/>
        <v>1.6487837372748011</v>
      </c>
      <c r="G34" s="8">
        <f t="shared" si="1"/>
        <v>1.6814524569155089</v>
      </c>
      <c r="H34" s="8">
        <f t="shared" si="1"/>
        <v>1.7141211765562168</v>
      </c>
      <c r="I34" s="8">
        <f t="shared" si="1"/>
        <v>1.7467898961969246</v>
      </c>
      <c r="J34" s="8">
        <f t="shared" si="1"/>
        <v>1.7794586158376324</v>
      </c>
      <c r="K34" s="8">
        <f t="shared" si="1"/>
        <v>1.8121273354783405</v>
      </c>
      <c r="L34" s="8">
        <f t="shared" si="1"/>
        <v>1.8447960551190483</v>
      </c>
      <c r="M34" s="8">
        <f t="shared" si="1"/>
        <v>1.8774647747597561</v>
      </c>
    </row>
    <row r="35" spans="1:13">
      <c r="B35" t="s">
        <v>273</v>
      </c>
      <c r="C35" s="8">
        <f t="shared" si="1"/>
        <v>1.6196247756467619</v>
      </c>
      <c r="D35" s="8">
        <f t="shared" si="1"/>
        <v>1.6454087755580618</v>
      </c>
      <c r="E35" s="8">
        <f t="shared" si="1"/>
        <v>1.671192775469361</v>
      </c>
      <c r="F35" s="8">
        <f t="shared" si="1"/>
        <v>1.6969767753806602</v>
      </c>
      <c r="G35" s="8">
        <f t="shared" si="1"/>
        <v>1.7227607752919598</v>
      </c>
      <c r="H35" s="8">
        <f t="shared" si="1"/>
        <v>1.748544775203259</v>
      </c>
      <c r="I35" s="8">
        <f t="shared" si="1"/>
        <v>1.7743287751145584</v>
      </c>
      <c r="J35" s="8">
        <f t="shared" si="1"/>
        <v>1.8001127750258576</v>
      </c>
      <c r="K35" s="8">
        <f t="shared" si="1"/>
        <v>1.8258967749371575</v>
      </c>
      <c r="L35" s="8">
        <f t="shared" si="1"/>
        <v>1.8516807748484567</v>
      </c>
      <c r="M35" s="8">
        <f t="shared" si="1"/>
        <v>1.8774647747597561</v>
      </c>
    </row>
    <row r="36" spans="1:13">
      <c r="B36" t="s">
        <v>274</v>
      </c>
      <c r="C36" s="8">
        <f t="shared" si="1"/>
        <v>1.6884719729408462</v>
      </c>
      <c r="D36" s="8">
        <f t="shared" si="1"/>
        <v>1.7073712531227376</v>
      </c>
      <c r="E36" s="8">
        <f t="shared" si="1"/>
        <v>1.7262705333046284</v>
      </c>
      <c r="F36" s="8">
        <f t="shared" si="1"/>
        <v>1.7451698134865192</v>
      </c>
      <c r="G36" s="8">
        <f t="shared" si="1"/>
        <v>1.7640690936684102</v>
      </c>
      <c r="H36" s="8">
        <f t="shared" si="1"/>
        <v>1.782968373850301</v>
      </c>
      <c r="I36" s="8">
        <f t="shared" si="1"/>
        <v>1.8018676540321923</v>
      </c>
      <c r="J36" s="8">
        <f t="shared" si="1"/>
        <v>1.8207669342140833</v>
      </c>
      <c r="K36" s="8">
        <f t="shared" si="1"/>
        <v>1.8396662143959741</v>
      </c>
      <c r="L36" s="8">
        <f t="shared" si="1"/>
        <v>1.8585654945778651</v>
      </c>
      <c r="M36" s="8">
        <f t="shared" si="1"/>
        <v>1.8774647747597561</v>
      </c>
    </row>
    <row r="38" spans="1:13">
      <c r="C38" s="36" t="s">
        <v>286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>
      <c r="B39">
        <f>B8</f>
        <v>255.06274098406146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41" t="s">
        <v>284</v>
      </c>
      <c r="B40" s="1">
        <v>0</v>
      </c>
      <c r="C40" s="8">
        <f t="dataTable" ref="C40:M50" dt2D="1" dtr="1" r1="B5" r2="B4" ca="1"/>
        <v>255.06274098406146</v>
      </c>
      <c r="D40" s="8">
        <v>272.62309583496119</v>
      </c>
      <c r="E40" s="8">
        <v>290.18345068586086</v>
      </c>
      <c r="F40" s="8">
        <v>307.74380553676053</v>
      </c>
      <c r="G40" s="8">
        <v>325.3041603876602</v>
      </c>
      <c r="H40" s="8">
        <v>342.86451523855987</v>
      </c>
      <c r="I40" s="8">
        <v>360.4248700894596</v>
      </c>
      <c r="J40" s="8">
        <v>377.98522494035927</v>
      </c>
      <c r="K40" s="8">
        <v>395.545579791259</v>
      </c>
      <c r="L40" s="8">
        <v>413.10593464215867</v>
      </c>
      <c r="M40" s="8">
        <v>430.66628949305829</v>
      </c>
    </row>
    <row r="41" spans="1:13">
      <c r="A41" s="41"/>
      <c r="B41" s="1">
        <v>0.1</v>
      </c>
      <c r="C41" s="8">
        <v>277.44359804078005</v>
      </c>
      <c r="D41" s="8">
        <v>293.24791740658975</v>
      </c>
      <c r="E41" s="8">
        <v>309.05223677239951</v>
      </c>
      <c r="F41" s="8">
        <v>324.85655613820916</v>
      </c>
      <c r="G41" s="8">
        <v>340.66087550401897</v>
      </c>
      <c r="H41" s="8">
        <v>356.46519486982868</v>
      </c>
      <c r="I41" s="8">
        <v>372.26951423563833</v>
      </c>
      <c r="J41" s="8">
        <v>388.07383360144809</v>
      </c>
      <c r="K41" s="8">
        <v>403.87815296725785</v>
      </c>
      <c r="L41" s="8">
        <v>419.68247233306761</v>
      </c>
      <c r="M41" s="8">
        <v>435.48679169887725</v>
      </c>
    </row>
    <row r="42" spans="1:13">
      <c r="A42" s="41"/>
      <c r="B42" s="1">
        <v>0.2</v>
      </c>
      <c r="C42" s="8">
        <v>299.82445509749863</v>
      </c>
      <c r="D42" s="8">
        <v>313.87273897821836</v>
      </c>
      <c r="E42" s="8">
        <v>327.9210228589381</v>
      </c>
      <c r="F42" s="8">
        <v>341.9693067396579</v>
      </c>
      <c r="G42" s="8">
        <v>356.01759062037763</v>
      </c>
      <c r="H42" s="8">
        <v>370.06587450109737</v>
      </c>
      <c r="I42" s="8">
        <v>384.11415838181711</v>
      </c>
      <c r="J42" s="8">
        <v>398.16244226253684</v>
      </c>
      <c r="K42" s="8">
        <v>412.21072614325664</v>
      </c>
      <c r="L42" s="8">
        <v>426.25901002397637</v>
      </c>
      <c r="M42" s="8">
        <v>440.30729390469611</v>
      </c>
    </row>
    <row r="43" spans="1:13">
      <c r="A43" s="41"/>
      <c r="B43" s="1">
        <v>0.3</v>
      </c>
      <c r="C43" s="8">
        <v>322.2053121542171</v>
      </c>
      <c r="D43" s="8">
        <v>334.49756054984687</v>
      </c>
      <c r="E43" s="8">
        <v>346.78980894547669</v>
      </c>
      <c r="F43" s="8">
        <v>359.08205734110646</v>
      </c>
      <c r="G43" s="8">
        <v>371.37430573673623</v>
      </c>
      <c r="H43" s="8">
        <v>383.666554132366</v>
      </c>
      <c r="I43" s="8">
        <v>395.95880252799583</v>
      </c>
      <c r="J43" s="8">
        <v>408.25105092362566</v>
      </c>
      <c r="K43" s="8">
        <v>420.54329931925542</v>
      </c>
      <c r="L43" s="8">
        <v>432.83554771488519</v>
      </c>
      <c r="M43" s="8">
        <v>445.12779611051491</v>
      </c>
    </row>
    <row r="44" spans="1:13">
      <c r="A44" s="41"/>
      <c r="B44" s="1">
        <v>0.4</v>
      </c>
      <c r="C44" s="8">
        <v>344.58616921093568</v>
      </c>
      <c r="D44" s="8">
        <v>355.12238212147554</v>
      </c>
      <c r="E44" s="8">
        <v>365.65859503201534</v>
      </c>
      <c r="F44" s="8">
        <v>376.19480794255514</v>
      </c>
      <c r="G44" s="8">
        <v>386.73102085309495</v>
      </c>
      <c r="H44" s="8">
        <v>397.26723376363475</v>
      </c>
      <c r="I44" s="8">
        <v>407.80344667417461</v>
      </c>
      <c r="J44" s="8">
        <v>418.33965958471441</v>
      </c>
      <c r="K44" s="8">
        <v>428.87587249525421</v>
      </c>
      <c r="L44" s="8">
        <v>439.41208540579407</v>
      </c>
      <c r="M44" s="8">
        <v>449.94829831633376</v>
      </c>
    </row>
    <row r="45" spans="1:13">
      <c r="A45" s="41"/>
      <c r="B45" s="1">
        <v>0.5</v>
      </c>
      <c r="C45" s="8">
        <v>366.96702626765421</v>
      </c>
      <c r="D45" s="8">
        <v>375.7472036931041</v>
      </c>
      <c r="E45" s="8">
        <v>384.52738111855393</v>
      </c>
      <c r="F45" s="8">
        <v>393.30755854400377</v>
      </c>
      <c r="G45" s="8">
        <v>402.0877359694536</v>
      </c>
      <c r="H45" s="8">
        <v>410.86791339490344</v>
      </c>
      <c r="I45" s="8">
        <v>419.64809082035333</v>
      </c>
      <c r="J45" s="8">
        <v>428.42826824580311</v>
      </c>
      <c r="K45" s="8">
        <v>437.208445671253</v>
      </c>
      <c r="L45" s="8">
        <v>445.98862309670284</v>
      </c>
      <c r="M45" s="8">
        <v>454.76880052215262</v>
      </c>
    </row>
    <row r="46" spans="1:13">
      <c r="A46" s="41"/>
      <c r="B46" s="1">
        <v>0.6</v>
      </c>
      <c r="C46" s="8">
        <v>389.34788332437279</v>
      </c>
      <c r="D46" s="8">
        <v>396.37202526473266</v>
      </c>
      <c r="E46" s="8">
        <v>403.39616720509252</v>
      </c>
      <c r="F46" s="8">
        <v>410.42030914545245</v>
      </c>
      <c r="G46" s="8">
        <v>417.44445108581226</v>
      </c>
      <c r="H46" s="8">
        <v>424.46859302617219</v>
      </c>
      <c r="I46" s="8">
        <v>431.492734966532</v>
      </c>
      <c r="J46" s="8">
        <v>438.51687690689192</v>
      </c>
      <c r="K46" s="8">
        <v>445.54101884725179</v>
      </c>
      <c r="L46" s="8">
        <v>452.56516078761166</v>
      </c>
      <c r="M46" s="8">
        <v>459.58930272797153</v>
      </c>
    </row>
    <row r="47" spans="1:13">
      <c r="A47" s="41"/>
      <c r="B47" s="1">
        <v>0.7</v>
      </c>
      <c r="C47" s="8">
        <v>411.72874038109131</v>
      </c>
      <c r="D47" s="8">
        <v>416.99684683636121</v>
      </c>
      <c r="E47" s="8">
        <v>422.26495329163112</v>
      </c>
      <c r="F47" s="8">
        <v>427.53305974690107</v>
      </c>
      <c r="G47" s="8">
        <v>432.80116620217092</v>
      </c>
      <c r="H47" s="8">
        <v>438.06927265744088</v>
      </c>
      <c r="I47" s="8">
        <v>443.33737911271072</v>
      </c>
      <c r="J47" s="8">
        <v>448.60548556798068</v>
      </c>
      <c r="K47" s="8">
        <v>453.87359202325058</v>
      </c>
      <c r="L47" s="8">
        <v>459.14169847852042</v>
      </c>
      <c r="M47" s="8">
        <v>464.40980493379038</v>
      </c>
    </row>
    <row r="48" spans="1:13">
      <c r="A48" s="41"/>
      <c r="B48" s="1">
        <v>0.8</v>
      </c>
      <c r="C48" s="8">
        <v>434.1095974378099</v>
      </c>
      <c r="D48" s="8">
        <v>437.62166840798989</v>
      </c>
      <c r="E48" s="8">
        <v>441.13373937816976</v>
      </c>
      <c r="F48" s="8">
        <v>444.6458103483497</v>
      </c>
      <c r="G48" s="8">
        <v>448.15788131852969</v>
      </c>
      <c r="H48" s="8">
        <v>451.66995228870962</v>
      </c>
      <c r="I48" s="8">
        <v>455.1820232588895</v>
      </c>
      <c r="J48" s="8">
        <v>458.69409422906944</v>
      </c>
      <c r="K48" s="8">
        <v>462.20616519924943</v>
      </c>
      <c r="L48" s="8">
        <v>465.71823616942936</v>
      </c>
      <c r="M48" s="8">
        <v>469.23030713960924</v>
      </c>
    </row>
    <row r="49" spans="1:13">
      <c r="A49" s="41"/>
      <c r="B49" s="1">
        <v>0.9</v>
      </c>
      <c r="C49" s="8">
        <v>456.49045449452842</v>
      </c>
      <c r="D49" s="8">
        <v>458.24648997961839</v>
      </c>
      <c r="E49" s="8">
        <v>460.00252546470836</v>
      </c>
      <c r="F49" s="8">
        <v>461.75856094979832</v>
      </c>
      <c r="G49" s="8">
        <v>463.51459643488835</v>
      </c>
      <c r="H49" s="8">
        <v>465.27063191997831</v>
      </c>
      <c r="I49" s="8">
        <v>467.02666740506828</v>
      </c>
      <c r="J49" s="8">
        <v>468.78270289015825</v>
      </c>
      <c r="K49" s="8">
        <v>470.53873837524822</v>
      </c>
      <c r="L49" s="8">
        <v>472.29477386033813</v>
      </c>
      <c r="M49" s="8">
        <v>474.05080934542809</v>
      </c>
    </row>
    <row r="50" spans="1:13">
      <c r="A50" s="41"/>
      <c r="B50" s="1">
        <v>1</v>
      </c>
      <c r="C50" s="8">
        <v>478.871311551247</v>
      </c>
      <c r="D50" s="8">
        <v>478.871311551247</v>
      </c>
      <c r="E50" s="8">
        <v>478.871311551247</v>
      </c>
      <c r="F50" s="8">
        <v>478.871311551247</v>
      </c>
      <c r="G50" s="8">
        <v>478.871311551247</v>
      </c>
      <c r="H50" s="8">
        <v>478.871311551247</v>
      </c>
      <c r="I50" s="8">
        <v>478.871311551247</v>
      </c>
      <c r="J50" s="8">
        <v>478.871311551247</v>
      </c>
      <c r="K50" s="8">
        <v>478.871311551247</v>
      </c>
      <c r="L50" s="8">
        <v>478.871311551247</v>
      </c>
      <c r="M50" s="8">
        <v>478.871311551247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277</v>
      </c>
      <c r="C53" s="8">
        <f>C40/$C$40</f>
        <v>1</v>
      </c>
      <c r="D53" s="8">
        <f t="shared" ref="D53:M53" si="2">D40/$C$40</f>
        <v>1.0688471972940847</v>
      </c>
      <c r="E53" s="8">
        <f t="shared" si="2"/>
        <v>1.1376943945881695</v>
      </c>
      <c r="F53" s="8">
        <f t="shared" si="2"/>
        <v>1.206541591882254</v>
      </c>
      <c r="G53" s="8">
        <f t="shared" si="2"/>
        <v>1.2753887891763385</v>
      </c>
      <c r="H53" s="8">
        <f t="shared" si="2"/>
        <v>1.3442359864704232</v>
      </c>
      <c r="I53" s="8">
        <f t="shared" si="2"/>
        <v>1.4130831837645079</v>
      </c>
      <c r="J53" s="8">
        <f t="shared" si="2"/>
        <v>1.4819303810585924</v>
      </c>
      <c r="K53" s="8">
        <f t="shared" si="2"/>
        <v>1.5507775783526772</v>
      </c>
      <c r="L53" s="8">
        <f t="shared" si="2"/>
        <v>1.6196247756467619</v>
      </c>
      <c r="M53" s="8">
        <f t="shared" si="2"/>
        <v>1.6884719729408462</v>
      </c>
    </row>
    <row r="54" spans="1:13">
      <c r="B54" t="s">
        <v>256</v>
      </c>
      <c r="C54" s="8">
        <f t="shared" ref="C54:M63" si="3">C41/$C$40</f>
        <v>1.0877464774759757</v>
      </c>
      <c r="D54" s="8">
        <f t="shared" si="3"/>
        <v>1.1497089550406518</v>
      </c>
      <c r="E54" s="8">
        <f t="shared" si="3"/>
        <v>1.2116714326053282</v>
      </c>
      <c r="F54" s="8">
        <f t="shared" si="3"/>
        <v>1.273633910170004</v>
      </c>
      <c r="G54" s="8">
        <f t="shared" si="3"/>
        <v>1.3355963877346806</v>
      </c>
      <c r="H54" s="8">
        <f t="shared" si="3"/>
        <v>1.3975588652993567</v>
      </c>
      <c r="I54" s="8">
        <f t="shared" si="3"/>
        <v>1.4595213428640326</v>
      </c>
      <c r="J54" s="8">
        <f t="shared" si="3"/>
        <v>1.5214838204287089</v>
      </c>
      <c r="K54" s="8">
        <f t="shared" si="3"/>
        <v>1.5834462979933854</v>
      </c>
      <c r="L54" s="8">
        <f t="shared" si="3"/>
        <v>1.6454087755580618</v>
      </c>
      <c r="M54" s="8">
        <f t="shared" si="3"/>
        <v>1.7073712531227376</v>
      </c>
    </row>
    <row r="55" spans="1:13">
      <c r="B55" t="s">
        <v>257</v>
      </c>
      <c r="C55" s="8">
        <f t="shared" si="3"/>
        <v>1.1754929549519515</v>
      </c>
      <c r="D55" s="8">
        <f t="shared" si="3"/>
        <v>1.2305707127872192</v>
      </c>
      <c r="E55" s="8">
        <f t="shared" si="3"/>
        <v>1.2856484706224869</v>
      </c>
      <c r="F55" s="8">
        <f t="shared" si="3"/>
        <v>1.3407262284577546</v>
      </c>
      <c r="G55" s="8">
        <f t="shared" si="3"/>
        <v>1.3958039862930223</v>
      </c>
      <c r="H55" s="8">
        <f t="shared" si="3"/>
        <v>1.45088174412829</v>
      </c>
      <c r="I55" s="8">
        <f t="shared" si="3"/>
        <v>1.5059595019635577</v>
      </c>
      <c r="J55" s="8">
        <f t="shared" si="3"/>
        <v>1.5610372597988253</v>
      </c>
      <c r="K55" s="8">
        <f t="shared" si="3"/>
        <v>1.6161150176340933</v>
      </c>
      <c r="L55" s="8">
        <f t="shared" si="3"/>
        <v>1.671192775469361</v>
      </c>
      <c r="M55" s="8">
        <f t="shared" si="3"/>
        <v>1.7262705333046284</v>
      </c>
    </row>
    <row r="56" spans="1:13">
      <c r="B56" t="s">
        <v>258</v>
      </c>
      <c r="C56" s="8">
        <f t="shared" si="3"/>
        <v>1.2632394324279268</v>
      </c>
      <c r="D56" s="8">
        <f t="shared" si="3"/>
        <v>1.3114324705337859</v>
      </c>
      <c r="E56" s="8">
        <f t="shared" si="3"/>
        <v>1.3596255086396454</v>
      </c>
      <c r="F56" s="8">
        <f t="shared" si="3"/>
        <v>1.4078185467455047</v>
      </c>
      <c r="G56" s="8">
        <f t="shared" si="3"/>
        <v>1.4560115848513637</v>
      </c>
      <c r="H56" s="8">
        <f t="shared" si="3"/>
        <v>1.504204622957223</v>
      </c>
      <c r="I56" s="8">
        <f t="shared" si="3"/>
        <v>1.5523976610630825</v>
      </c>
      <c r="J56" s="8">
        <f t="shared" si="3"/>
        <v>1.6005906991689418</v>
      </c>
      <c r="K56" s="8">
        <f t="shared" si="3"/>
        <v>1.6487837372748011</v>
      </c>
      <c r="L56" s="8">
        <f t="shared" si="3"/>
        <v>1.6969767753806602</v>
      </c>
      <c r="M56" s="8">
        <f t="shared" si="3"/>
        <v>1.7451698134865192</v>
      </c>
    </row>
    <row r="57" spans="1:13">
      <c r="B57" t="s">
        <v>259</v>
      </c>
      <c r="C57" s="8">
        <f t="shared" si="3"/>
        <v>1.3509859099039025</v>
      </c>
      <c r="D57" s="8">
        <f t="shared" si="3"/>
        <v>1.3922942282803534</v>
      </c>
      <c r="E57" s="8">
        <f t="shared" si="3"/>
        <v>1.4336025466568043</v>
      </c>
      <c r="F57" s="8">
        <f t="shared" si="3"/>
        <v>1.474910865033255</v>
      </c>
      <c r="G57" s="8">
        <f t="shared" si="3"/>
        <v>1.5162191834097056</v>
      </c>
      <c r="H57" s="8">
        <f t="shared" si="3"/>
        <v>1.5575275017861565</v>
      </c>
      <c r="I57" s="8">
        <f t="shared" si="3"/>
        <v>1.5988358201626074</v>
      </c>
      <c r="J57" s="8">
        <f t="shared" si="3"/>
        <v>1.640144138539058</v>
      </c>
      <c r="K57" s="8">
        <f t="shared" si="3"/>
        <v>1.6814524569155089</v>
      </c>
      <c r="L57" s="8">
        <f t="shared" si="3"/>
        <v>1.7227607752919598</v>
      </c>
      <c r="M57" s="8">
        <f t="shared" si="3"/>
        <v>1.7640690936684102</v>
      </c>
    </row>
    <row r="58" spans="1:13">
      <c r="B58" t="s">
        <v>260</v>
      </c>
      <c r="C58" s="8">
        <f t="shared" si="3"/>
        <v>1.4387323873798781</v>
      </c>
      <c r="D58" s="8">
        <f t="shared" si="3"/>
        <v>1.4731559860269205</v>
      </c>
      <c r="E58" s="8">
        <f t="shared" si="3"/>
        <v>1.5075795846739628</v>
      </c>
      <c r="F58" s="8">
        <f t="shared" si="3"/>
        <v>1.5420031833210051</v>
      </c>
      <c r="G58" s="8">
        <f t="shared" si="3"/>
        <v>1.5764267819680473</v>
      </c>
      <c r="H58" s="8">
        <f t="shared" si="3"/>
        <v>1.6108503806150896</v>
      </c>
      <c r="I58" s="8">
        <f t="shared" si="3"/>
        <v>1.6452739792621323</v>
      </c>
      <c r="J58" s="8">
        <f t="shared" si="3"/>
        <v>1.6796975779091743</v>
      </c>
      <c r="K58" s="8">
        <f t="shared" si="3"/>
        <v>1.7141211765562168</v>
      </c>
      <c r="L58" s="8">
        <f t="shared" si="3"/>
        <v>1.748544775203259</v>
      </c>
      <c r="M58" s="8">
        <f t="shared" si="3"/>
        <v>1.782968373850301</v>
      </c>
    </row>
    <row r="59" spans="1:13">
      <c r="B59" t="s">
        <v>261</v>
      </c>
      <c r="C59" s="8">
        <f t="shared" si="3"/>
        <v>1.5264788648558538</v>
      </c>
      <c r="D59" s="8">
        <f t="shared" si="3"/>
        <v>1.5540177437734877</v>
      </c>
      <c r="E59" s="8">
        <f t="shared" si="3"/>
        <v>1.5815566226911215</v>
      </c>
      <c r="F59" s="8">
        <f t="shared" si="3"/>
        <v>1.6090955016087554</v>
      </c>
      <c r="G59" s="8">
        <f t="shared" si="3"/>
        <v>1.636634380526389</v>
      </c>
      <c r="H59" s="8">
        <f t="shared" si="3"/>
        <v>1.6641732594440231</v>
      </c>
      <c r="I59" s="8">
        <f t="shared" si="3"/>
        <v>1.6917121383616567</v>
      </c>
      <c r="J59" s="8">
        <f t="shared" si="3"/>
        <v>1.7192510172792907</v>
      </c>
      <c r="K59" s="8">
        <f t="shared" si="3"/>
        <v>1.7467898961969246</v>
      </c>
      <c r="L59" s="8">
        <f t="shared" si="3"/>
        <v>1.7743287751145584</v>
      </c>
      <c r="M59" s="8">
        <f t="shared" si="3"/>
        <v>1.8018676540321923</v>
      </c>
    </row>
    <row r="60" spans="1:13">
      <c r="B60" t="s">
        <v>262</v>
      </c>
      <c r="C60" s="8">
        <f t="shared" si="3"/>
        <v>1.6142253423318293</v>
      </c>
      <c r="D60" s="8">
        <f t="shared" si="3"/>
        <v>1.6348795015200546</v>
      </c>
      <c r="E60" s="8">
        <f t="shared" si="3"/>
        <v>1.65553366070828</v>
      </c>
      <c r="F60" s="8">
        <f t="shared" si="3"/>
        <v>1.6761878198965057</v>
      </c>
      <c r="G60" s="8">
        <f t="shared" si="3"/>
        <v>1.6968419790847307</v>
      </c>
      <c r="H60" s="8">
        <f t="shared" si="3"/>
        <v>1.7174961382729563</v>
      </c>
      <c r="I60" s="8">
        <f t="shared" si="3"/>
        <v>1.7381502974611815</v>
      </c>
      <c r="J60" s="8">
        <f t="shared" si="3"/>
        <v>1.758804456649407</v>
      </c>
      <c r="K60" s="8">
        <f t="shared" si="3"/>
        <v>1.7794586158376324</v>
      </c>
      <c r="L60" s="8">
        <f t="shared" si="3"/>
        <v>1.8001127750258576</v>
      </c>
      <c r="M60" s="8">
        <f t="shared" si="3"/>
        <v>1.8207669342140833</v>
      </c>
    </row>
    <row r="61" spans="1:13">
      <c r="B61" t="s">
        <v>263</v>
      </c>
      <c r="C61" s="8">
        <f t="shared" si="3"/>
        <v>1.7019718198078051</v>
      </c>
      <c r="D61" s="8">
        <f t="shared" si="3"/>
        <v>1.7157412592666221</v>
      </c>
      <c r="E61" s="8">
        <f t="shared" si="3"/>
        <v>1.7295106987254387</v>
      </c>
      <c r="F61" s="8">
        <f t="shared" si="3"/>
        <v>1.7432801381842558</v>
      </c>
      <c r="G61" s="8">
        <f t="shared" si="3"/>
        <v>1.7570495776430728</v>
      </c>
      <c r="H61" s="8">
        <f t="shared" si="3"/>
        <v>1.7708190171018898</v>
      </c>
      <c r="I61" s="8">
        <f t="shared" si="3"/>
        <v>1.7845884565607064</v>
      </c>
      <c r="J61" s="8">
        <f t="shared" si="3"/>
        <v>1.7983578960195234</v>
      </c>
      <c r="K61" s="8">
        <f t="shared" si="3"/>
        <v>1.8121273354783405</v>
      </c>
      <c r="L61" s="8">
        <f t="shared" si="3"/>
        <v>1.8258967749371575</v>
      </c>
      <c r="M61" s="8">
        <f t="shared" si="3"/>
        <v>1.8396662143959741</v>
      </c>
    </row>
    <row r="62" spans="1:13">
      <c r="B62" t="s">
        <v>264</v>
      </c>
      <c r="C62" s="8">
        <f t="shared" si="3"/>
        <v>1.7897182972837806</v>
      </c>
      <c r="D62" s="8">
        <f t="shared" si="3"/>
        <v>1.796603017013189</v>
      </c>
      <c r="E62" s="8">
        <f t="shared" si="3"/>
        <v>1.8034877367425974</v>
      </c>
      <c r="F62" s="8">
        <f t="shared" si="3"/>
        <v>1.8103724564720058</v>
      </c>
      <c r="G62" s="8">
        <f t="shared" si="3"/>
        <v>1.8172571762014145</v>
      </c>
      <c r="H62" s="8">
        <f t="shared" si="3"/>
        <v>1.8241418959308231</v>
      </c>
      <c r="I62" s="8">
        <f t="shared" si="3"/>
        <v>1.8310266156602315</v>
      </c>
      <c r="J62" s="8">
        <f t="shared" si="3"/>
        <v>1.8379113353896399</v>
      </c>
      <c r="K62" s="8">
        <f t="shared" si="3"/>
        <v>1.8447960551190483</v>
      </c>
      <c r="L62" s="8">
        <f t="shared" si="3"/>
        <v>1.8516807748484567</v>
      </c>
      <c r="M62" s="8">
        <f t="shared" si="3"/>
        <v>1.8585654945778651</v>
      </c>
    </row>
    <row r="63" spans="1:13">
      <c r="B63" t="s">
        <v>265</v>
      </c>
      <c r="C63" s="8">
        <f t="shared" si="3"/>
        <v>1.8774647747597561</v>
      </c>
      <c r="D63" s="8">
        <f t="shared" si="3"/>
        <v>1.8774647747597561</v>
      </c>
      <c r="E63" s="8">
        <f t="shared" si="3"/>
        <v>1.8774647747597561</v>
      </c>
      <c r="F63" s="8">
        <f t="shared" si="3"/>
        <v>1.8774647747597561</v>
      </c>
      <c r="G63" s="8">
        <f t="shared" si="3"/>
        <v>1.8774647747597561</v>
      </c>
      <c r="H63" s="8">
        <f t="shared" si="3"/>
        <v>1.8774647747597561</v>
      </c>
      <c r="I63" s="8">
        <f t="shared" si="3"/>
        <v>1.8774647747597561</v>
      </c>
      <c r="J63" s="8">
        <f t="shared" si="3"/>
        <v>1.8774647747597561</v>
      </c>
      <c r="K63" s="8">
        <f t="shared" si="3"/>
        <v>1.8774647747597561</v>
      </c>
      <c r="L63" s="8">
        <f t="shared" si="3"/>
        <v>1.8774647747597561</v>
      </c>
      <c r="M63" s="8">
        <f t="shared" si="3"/>
        <v>1.8774647747597561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9" activeCellId="1" sqref="A11:A59 C11:D59"/>
    </sheetView>
  </sheetViews>
  <sheetFormatPr baseColWidth="10" defaultRowHeight="15" x14ac:dyDescent="0"/>
  <sheetData>
    <row r="1" spans="1:4" ht="30">
      <c r="A1" s="14" t="s">
        <v>306</v>
      </c>
    </row>
    <row r="3" spans="1:4">
      <c r="A3" s="4" t="s">
        <v>281</v>
      </c>
    </row>
    <row r="4" spans="1:4">
      <c r="A4" t="s">
        <v>307</v>
      </c>
      <c r="B4" s="26">
        <v>40</v>
      </c>
    </row>
    <row r="5" spans="1:4">
      <c r="B5" s="1"/>
    </row>
    <row r="6" spans="1:4">
      <c r="A6" s="4" t="s">
        <v>282</v>
      </c>
    </row>
    <row r="7" spans="1:4">
      <c r="A7" t="s">
        <v>87</v>
      </c>
      <c r="B7">
        <f>'RESULT-t''put'!D34</f>
        <v>281.39316105078916</v>
      </c>
    </row>
    <row r="9" spans="1:4">
      <c r="A9" t="s">
        <v>308</v>
      </c>
      <c r="B9">
        <f>B7</f>
        <v>281.39316105078916</v>
      </c>
      <c r="C9" t="s">
        <v>309</v>
      </c>
      <c r="D9" t="s">
        <v>310</v>
      </c>
    </row>
    <row r="10" spans="1:4">
      <c r="A10">
        <v>1</v>
      </c>
      <c r="B10" s="8">
        <f t="dataTable" ref="B10:B59" dt2D="0" dtr="0" r1="B4"/>
        <v>281.39316105078916</v>
      </c>
      <c r="C10" s="11">
        <f>B10/MAX(B$10:B$59)</f>
        <v>1</v>
      </c>
    </row>
    <row r="11" spans="1:4">
      <c r="A11">
        <v>2</v>
      </c>
      <c r="B11" s="8">
        <v>281.39316105078916</v>
      </c>
      <c r="C11" s="11">
        <f t="shared" ref="C11:C59" si="0">B11/MAX(B$10:B$59)</f>
        <v>1</v>
      </c>
      <c r="D11" s="19">
        <f>C11-C10</f>
        <v>0</v>
      </c>
    </row>
    <row r="12" spans="1:4">
      <c r="A12">
        <v>3</v>
      </c>
      <c r="B12" s="8">
        <v>281.39316105078916</v>
      </c>
      <c r="C12" s="11">
        <f t="shared" si="0"/>
        <v>1</v>
      </c>
      <c r="D12" s="19">
        <f t="shared" ref="D12:D59" si="1">C12-C11</f>
        <v>0</v>
      </c>
    </row>
    <row r="13" spans="1:4">
      <c r="A13">
        <v>4</v>
      </c>
      <c r="B13" s="8">
        <v>281.39316105078916</v>
      </c>
      <c r="C13" s="11">
        <f t="shared" si="0"/>
        <v>1</v>
      </c>
      <c r="D13" s="19">
        <f t="shared" si="1"/>
        <v>0</v>
      </c>
    </row>
    <row r="14" spans="1:4">
      <c r="A14">
        <v>5</v>
      </c>
      <c r="B14" s="8">
        <v>281.39316105078916</v>
      </c>
      <c r="C14" s="11">
        <f t="shared" si="0"/>
        <v>1</v>
      </c>
      <c r="D14" s="19">
        <f t="shared" si="1"/>
        <v>0</v>
      </c>
    </row>
    <row r="15" spans="1:4">
      <c r="A15">
        <v>6</v>
      </c>
      <c r="B15" s="8">
        <v>281.39316105078916</v>
      </c>
      <c r="C15" s="11">
        <f t="shared" si="0"/>
        <v>1</v>
      </c>
      <c r="D15" s="19">
        <f t="shared" si="1"/>
        <v>0</v>
      </c>
    </row>
    <row r="16" spans="1:4">
      <c r="A16">
        <v>7</v>
      </c>
      <c r="B16" s="8">
        <v>281.39316105078916</v>
      </c>
      <c r="C16" s="11">
        <f t="shared" si="0"/>
        <v>1</v>
      </c>
      <c r="D16" s="19">
        <f t="shared" si="1"/>
        <v>0</v>
      </c>
    </row>
    <row r="17" spans="1:4">
      <c r="A17">
        <v>8</v>
      </c>
      <c r="B17" s="8">
        <v>281.39316105078916</v>
      </c>
      <c r="C17" s="11">
        <f t="shared" si="0"/>
        <v>1</v>
      </c>
      <c r="D17" s="19">
        <f t="shared" si="1"/>
        <v>0</v>
      </c>
    </row>
    <row r="18" spans="1:4">
      <c r="A18">
        <v>9</v>
      </c>
      <c r="B18" s="8">
        <v>281.39316105078916</v>
      </c>
      <c r="C18" s="11">
        <f t="shared" si="0"/>
        <v>1</v>
      </c>
      <c r="D18" s="19">
        <f t="shared" si="1"/>
        <v>0</v>
      </c>
    </row>
    <row r="19" spans="1:4">
      <c r="A19">
        <v>10</v>
      </c>
      <c r="B19" s="8">
        <v>281.39316105078916</v>
      </c>
      <c r="C19" s="11">
        <f t="shared" si="0"/>
        <v>1</v>
      </c>
      <c r="D19" s="19">
        <f t="shared" si="1"/>
        <v>0</v>
      </c>
    </row>
    <row r="20" spans="1:4">
      <c r="A20">
        <v>11</v>
      </c>
      <c r="B20" s="8">
        <v>281.39316105078916</v>
      </c>
      <c r="C20" s="11">
        <f t="shared" si="0"/>
        <v>1</v>
      </c>
      <c r="D20" s="19">
        <f t="shared" si="1"/>
        <v>0</v>
      </c>
    </row>
    <row r="21" spans="1:4">
      <c r="A21">
        <v>12</v>
      </c>
      <c r="B21" s="8">
        <v>281.39316105078916</v>
      </c>
      <c r="C21" s="11">
        <f t="shared" si="0"/>
        <v>1</v>
      </c>
      <c r="D21" s="19">
        <f t="shared" si="1"/>
        <v>0</v>
      </c>
    </row>
    <row r="22" spans="1:4">
      <c r="A22">
        <v>13</v>
      </c>
      <c r="B22" s="8">
        <v>281.39316105078916</v>
      </c>
      <c r="C22" s="11">
        <f t="shared" si="0"/>
        <v>1</v>
      </c>
      <c r="D22" s="19">
        <f t="shared" si="1"/>
        <v>0</v>
      </c>
    </row>
    <row r="23" spans="1:4">
      <c r="A23">
        <v>14</v>
      </c>
      <c r="B23" s="8">
        <v>281.39316105078916</v>
      </c>
      <c r="C23" s="11">
        <f t="shared" si="0"/>
        <v>1</v>
      </c>
      <c r="D23" s="19">
        <f t="shared" si="1"/>
        <v>0</v>
      </c>
    </row>
    <row r="24" spans="1:4">
      <c r="A24">
        <v>15</v>
      </c>
      <c r="B24" s="8">
        <v>281.39316105078916</v>
      </c>
      <c r="C24" s="11">
        <f t="shared" si="0"/>
        <v>1</v>
      </c>
      <c r="D24" s="19">
        <f t="shared" si="1"/>
        <v>0</v>
      </c>
    </row>
    <row r="25" spans="1:4">
      <c r="A25">
        <v>16</v>
      </c>
      <c r="B25" s="8">
        <v>281.39316105078916</v>
      </c>
      <c r="C25" s="11">
        <f t="shared" si="0"/>
        <v>1</v>
      </c>
      <c r="D25" s="19">
        <f t="shared" si="1"/>
        <v>0</v>
      </c>
    </row>
    <row r="26" spans="1:4">
      <c r="A26">
        <v>17</v>
      </c>
      <c r="B26" s="8">
        <v>281.39316105078916</v>
      </c>
      <c r="C26" s="11">
        <f t="shared" si="0"/>
        <v>1</v>
      </c>
      <c r="D26" s="19">
        <f t="shared" si="1"/>
        <v>0</v>
      </c>
    </row>
    <row r="27" spans="1:4">
      <c r="A27">
        <v>18</v>
      </c>
      <c r="B27" s="8">
        <v>281.39316105078916</v>
      </c>
      <c r="C27" s="11">
        <f t="shared" si="0"/>
        <v>1</v>
      </c>
      <c r="D27" s="19">
        <f t="shared" si="1"/>
        <v>0</v>
      </c>
    </row>
    <row r="28" spans="1:4">
      <c r="A28">
        <v>19</v>
      </c>
      <c r="B28" s="8">
        <v>281.39316105078916</v>
      </c>
      <c r="C28" s="11">
        <f t="shared" si="0"/>
        <v>1</v>
      </c>
      <c r="D28" s="19">
        <f t="shared" si="1"/>
        <v>0</v>
      </c>
    </row>
    <row r="29" spans="1:4">
      <c r="A29">
        <v>20</v>
      </c>
      <c r="B29" s="8">
        <v>281.39316105078916</v>
      </c>
      <c r="C29" s="11">
        <f t="shared" si="0"/>
        <v>1</v>
      </c>
      <c r="D29" s="19">
        <f t="shared" si="1"/>
        <v>0</v>
      </c>
    </row>
    <row r="30" spans="1:4">
      <c r="A30">
        <v>21</v>
      </c>
      <c r="B30" s="8">
        <v>281.39316105078916</v>
      </c>
      <c r="C30" s="11">
        <f t="shared" si="0"/>
        <v>1</v>
      </c>
      <c r="D30" s="19">
        <f t="shared" si="1"/>
        <v>0</v>
      </c>
    </row>
    <row r="31" spans="1:4">
      <c r="A31">
        <v>22</v>
      </c>
      <c r="B31" s="8">
        <v>281.39316105078916</v>
      </c>
      <c r="C31" s="11">
        <f t="shared" si="0"/>
        <v>1</v>
      </c>
      <c r="D31" s="19">
        <f t="shared" si="1"/>
        <v>0</v>
      </c>
    </row>
    <row r="32" spans="1:4">
      <c r="A32">
        <v>23</v>
      </c>
      <c r="B32" s="8">
        <v>281.39316105078916</v>
      </c>
      <c r="C32" s="11">
        <f t="shared" si="0"/>
        <v>1</v>
      </c>
      <c r="D32" s="19">
        <f t="shared" si="1"/>
        <v>0</v>
      </c>
    </row>
    <row r="33" spans="1:4">
      <c r="A33">
        <v>24</v>
      </c>
      <c r="B33" s="8">
        <v>281.39316105078916</v>
      </c>
      <c r="C33" s="11">
        <f t="shared" si="0"/>
        <v>1</v>
      </c>
      <c r="D33" s="19">
        <f t="shared" si="1"/>
        <v>0</v>
      </c>
    </row>
    <row r="34" spans="1:4">
      <c r="A34">
        <v>25</v>
      </c>
      <c r="B34" s="8">
        <v>281.39316105078916</v>
      </c>
      <c r="C34" s="11">
        <f t="shared" si="0"/>
        <v>1</v>
      </c>
      <c r="D34" s="19">
        <f t="shared" si="1"/>
        <v>0</v>
      </c>
    </row>
    <row r="35" spans="1:4">
      <c r="A35">
        <v>26</v>
      </c>
      <c r="B35" s="8">
        <v>281.39316105078916</v>
      </c>
      <c r="C35" s="11">
        <f t="shared" si="0"/>
        <v>1</v>
      </c>
      <c r="D35" s="19">
        <f t="shared" si="1"/>
        <v>0</v>
      </c>
    </row>
    <row r="36" spans="1:4">
      <c r="A36">
        <v>27</v>
      </c>
      <c r="B36" s="8">
        <v>281.39316105078916</v>
      </c>
      <c r="C36" s="11">
        <f t="shared" si="0"/>
        <v>1</v>
      </c>
      <c r="D36" s="19">
        <f t="shared" si="1"/>
        <v>0</v>
      </c>
    </row>
    <row r="37" spans="1:4">
      <c r="A37">
        <v>28</v>
      </c>
      <c r="B37" s="8">
        <v>281.39316105078916</v>
      </c>
      <c r="C37" s="11">
        <f t="shared" si="0"/>
        <v>1</v>
      </c>
      <c r="D37" s="19">
        <f t="shared" si="1"/>
        <v>0</v>
      </c>
    </row>
    <row r="38" spans="1:4">
      <c r="A38">
        <v>29</v>
      </c>
      <c r="B38" s="8">
        <v>281.39316105078916</v>
      </c>
      <c r="C38" s="11">
        <f t="shared" si="0"/>
        <v>1</v>
      </c>
      <c r="D38" s="19">
        <f t="shared" si="1"/>
        <v>0</v>
      </c>
    </row>
    <row r="39" spans="1:4">
      <c r="A39">
        <v>30</v>
      </c>
      <c r="B39" s="8">
        <v>281.39316105078916</v>
      </c>
      <c r="C39" s="11">
        <f t="shared" si="0"/>
        <v>1</v>
      </c>
      <c r="D39" s="19">
        <f t="shared" si="1"/>
        <v>0</v>
      </c>
    </row>
    <row r="40" spans="1:4">
      <c r="A40">
        <v>31</v>
      </c>
      <c r="B40" s="8">
        <v>281.39316105078916</v>
      </c>
      <c r="C40" s="11">
        <f t="shared" si="0"/>
        <v>1</v>
      </c>
      <c r="D40" s="19">
        <f t="shared" si="1"/>
        <v>0</v>
      </c>
    </row>
    <row r="41" spans="1:4">
      <c r="A41">
        <v>32</v>
      </c>
      <c r="B41" s="8">
        <v>281.39316105078916</v>
      </c>
      <c r="C41" s="11">
        <f t="shared" si="0"/>
        <v>1</v>
      </c>
      <c r="D41" s="19">
        <f t="shared" si="1"/>
        <v>0</v>
      </c>
    </row>
    <row r="42" spans="1:4">
      <c r="A42">
        <v>33</v>
      </c>
      <c r="B42" s="8">
        <v>281.39316105078916</v>
      </c>
      <c r="C42" s="11">
        <f t="shared" si="0"/>
        <v>1</v>
      </c>
      <c r="D42" s="19">
        <f t="shared" si="1"/>
        <v>0</v>
      </c>
    </row>
    <row r="43" spans="1:4">
      <c r="A43">
        <v>34</v>
      </c>
      <c r="B43" s="8">
        <v>281.39316105078916</v>
      </c>
      <c r="C43" s="11">
        <f t="shared" si="0"/>
        <v>1</v>
      </c>
      <c r="D43" s="19">
        <f t="shared" si="1"/>
        <v>0</v>
      </c>
    </row>
    <row r="44" spans="1:4">
      <c r="A44">
        <v>35</v>
      </c>
      <c r="B44" s="8">
        <v>281.39316105078916</v>
      </c>
      <c r="C44" s="11">
        <f t="shared" si="0"/>
        <v>1</v>
      </c>
      <c r="D44" s="19">
        <f t="shared" si="1"/>
        <v>0</v>
      </c>
    </row>
    <row r="45" spans="1:4">
      <c r="A45">
        <v>36</v>
      </c>
      <c r="B45" s="8">
        <v>281.39316105078916</v>
      </c>
      <c r="C45" s="11">
        <f t="shared" si="0"/>
        <v>1</v>
      </c>
      <c r="D45" s="19">
        <f t="shared" si="1"/>
        <v>0</v>
      </c>
    </row>
    <row r="46" spans="1:4">
      <c r="A46">
        <v>37</v>
      </c>
      <c r="B46" s="8">
        <v>281.39316105078916</v>
      </c>
      <c r="C46" s="11">
        <f t="shared" si="0"/>
        <v>1</v>
      </c>
      <c r="D46" s="19">
        <f t="shared" si="1"/>
        <v>0</v>
      </c>
    </row>
    <row r="47" spans="1:4">
      <c r="A47">
        <v>38</v>
      </c>
      <c r="B47" s="8">
        <v>281.39316105078916</v>
      </c>
      <c r="C47" s="11">
        <f t="shared" si="0"/>
        <v>1</v>
      </c>
      <c r="D47" s="19">
        <f t="shared" si="1"/>
        <v>0</v>
      </c>
    </row>
    <row r="48" spans="1:4">
      <c r="A48">
        <v>39</v>
      </c>
      <c r="B48" s="8">
        <v>281.39316105078916</v>
      </c>
      <c r="C48" s="11">
        <f t="shared" si="0"/>
        <v>1</v>
      </c>
      <c r="D48" s="19">
        <f t="shared" si="1"/>
        <v>0</v>
      </c>
    </row>
    <row r="49" spans="1:4">
      <c r="A49">
        <v>40</v>
      </c>
      <c r="B49" s="8">
        <v>281.39316105078916</v>
      </c>
      <c r="C49" s="11">
        <f t="shared" si="0"/>
        <v>1</v>
      </c>
      <c r="D49" s="19">
        <f t="shared" si="1"/>
        <v>0</v>
      </c>
    </row>
    <row r="50" spans="1:4">
      <c r="A50">
        <v>41</v>
      </c>
      <c r="B50" s="8">
        <v>281.39316105078916</v>
      </c>
      <c r="C50" s="11">
        <f t="shared" si="0"/>
        <v>1</v>
      </c>
      <c r="D50" s="19">
        <f t="shared" si="1"/>
        <v>0</v>
      </c>
    </row>
    <row r="51" spans="1:4">
      <c r="A51">
        <v>42</v>
      </c>
      <c r="B51" s="8">
        <v>281.39316105078916</v>
      </c>
      <c r="C51" s="11">
        <f t="shared" si="0"/>
        <v>1</v>
      </c>
      <c r="D51" s="19">
        <f t="shared" si="1"/>
        <v>0</v>
      </c>
    </row>
    <row r="52" spans="1:4">
      <c r="A52">
        <v>43</v>
      </c>
      <c r="B52" s="8">
        <v>281.39316105078916</v>
      </c>
      <c r="C52" s="11">
        <f t="shared" si="0"/>
        <v>1</v>
      </c>
      <c r="D52" s="19">
        <f t="shared" si="1"/>
        <v>0</v>
      </c>
    </row>
    <row r="53" spans="1:4">
      <c r="A53">
        <v>44</v>
      </c>
      <c r="B53" s="8">
        <v>281.39316105078916</v>
      </c>
      <c r="C53" s="11">
        <f t="shared" si="0"/>
        <v>1</v>
      </c>
      <c r="D53" s="19">
        <f t="shared" si="1"/>
        <v>0</v>
      </c>
    </row>
    <row r="54" spans="1:4">
      <c r="A54">
        <v>45</v>
      </c>
      <c r="B54" s="8">
        <v>281.39316105078916</v>
      </c>
      <c r="C54" s="11">
        <f t="shared" si="0"/>
        <v>1</v>
      </c>
      <c r="D54" s="19">
        <f t="shared" si="1"/>
        <v>0</v>
      </c>
    </row>
    <row r="55" spans="1:4">
      <c r="A55">
        <v>46</v>
      </c>
      <c r="B55" s="8">
        <v>281.39316105078916</v>
      </c>
      <c r="C55" s="11">
        <f t="shared" si="0"/>
        <v>1</v>
      </c>
      <c r="D55" s="19">
        <f t="shared" si="1"/>
        <v>0</v>
      </c>
    </row>
    <row r="56" spans="1:4">
      <c r="A56">
        <v>47</v>
      </c>
      <c r="B56" s="8">
        <v>281.39316105078916</v>
      </c>
      <c r="C56" s="11">
        <f t="shared" si="0"/>
        <v>1</v>
      </c>
      <c r="D56" s="19">
        <f t="shared" si="1"/>
        <v>0</v>
      </c>
    </row>
    <row r="57" spans="1:4">
      <c r="A57">
        <v>48</v>
      </c>
      <c r="B57" s="8">
        <v>281.39316105078916</v>
      </c>
      <c r="C57" s="11">
        <f t="shared" si="0"/>
        <v>1</v>
      </c>
      <c r="D57" s="19">
        <f t="shared" si="1"/>
        <v>0</v>
      </c>
    </row>
    <row r="58" spans="1:4">
      <c r="A58">
        <v>49</v>
      </c>
      <c r="B58" s="8">
        <v>281.39316105078916</v>
      </c>
      <c r="C58" s="11">
        <f t="shared" si="0"/>
        <v>1</v>
      </c>
      <c r="D58" s="19">
        <f>C58-C57</f>
        <v>0</v>
      </c>
    </row>
    <row r="59" spans="1:4">
      <c r="A59">
        <v>50</v>
      </c>
      <c r="B59" s="8">
        <v>281.39316105078916</v>
      </c>
      <c r="C59" s="11">
        <f t="shared" si="0"/>
        <v>1</v>
      </c>
      <c r="D59" s="19">
        <f t="shared" si="1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'IN-client'!C7</f>
        <v>0.1111111111111111</v>
      </c>
    </row>
    <row r="7" spans="1:3">
      <c r="A7" t="s">
        <v>46</v>
      </c>
      <c r="B7" s="1">
        <f>'IN-client'!C8</f>
        <v>0.33333333333333331</v>
      </c>
    </row>
    <row r="8" spans="1:3">
      <c r="A8" t="s">
        <v>195</v>
      </c>
      <c r="B8" s="19">
        <f>C10*'IN-client'!B29</f>
        <v>0</v>
      </c>
      <c r="C8" t="s">
        <v>199</v>
      </c>
    </row>
    <row r="9" spans="1:3">
      <c r="A9" t="s">
        <v>194</v>
      </c>
      <c r="B9" s="19">
        <f>C10-B8</f>
        <v>0.55555555555555558</v>
      </c>
      <c r="C9" t="s">
        <v>199</v>
      </c>
    </row>
    <row r="10" spans="1:3">
      <c r="A10" t="s">
        <v>193</v>
      </c>
      <c r="C10" s="1">
        <f>'IN-client'!C9</f>
        <v>0.55555555555555558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'IN-client'!D9</f>
        <v>OK</v>
      </c>
    </row>
    <row r="7" spans="1:2">
      <c r="A7" t="s">
        <v>126</v>
      </c>
      <c r="B7" t="str">
        <f>'IN-client'!D17</f>
        <v>OK</v>
      </c>
    </row>
    <row r="8" spans="1:2">
      <c r="A8" t="s">
        <v>127</v>
      </c>
      <c r="B8" t="str">
        <f>'IN-client'!H16</f>
        <v>OK</v>
      </c>
    </row>
    <row r="9" spans="1:2">
      <c r="A9" t="s">
        <v>128</v>
      </c>
      <c r="B9" t="str">
        <f>'IN-client'!D25</f>
        <v>OK</v>
      </c>
    </row>
    <row r="10" spans="1:2">
      <c r="A10" t="s">
        <v>129</v>
      </c>
      <c r="B10" t="str">
        <f>'IN-client'!H26</f>
        <v>OK</v>
      </c>
    </row>
    <row r="12" spans="1:2">
      <c r="A12" s="4" t="s">
        <v>42</v>
      </c>
    </row>
    <row r="13" spans="1:2">
      <c r="A13" t="s">
        <v>130</v>
      </c>
      <c r="B13" t="str">
        <f>'IN-rates'!D15</f>
        <v>OK</v>
      </c>
    </row>
    <row r="14" spans="1:2">
      <c r="A14" t="s">
        <v>131</v>
      </c>
      <c r="B14" t="str">
        <f>'IN-rates'!I15</f>
        <v>OK</v>
      </c>
    </row>
    <row r="15" spans="1:2">
      <c r="A15" t="s">
        <v>132</v>
      </c>
      <c r="B15" t="str">
        <f>'IN-rates'!N17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" priority="1" operator="containsText" text="OK">
      <formula>NOT(ISERROR(SEARCH("OK",B1)))</formula>
    </cfRule>
    <cfRule type="containsText" dxfId="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238</v>
      </c>
    </row>
    <row r="7" spans="1:2">
      <c r="A7">
        <v>20150723.100000001</v>
      </c>
      <c r="B7" t="s">
        <v>239</v>
      </c>
    </row>
    <row r="8" spans="1:2">
      <c r="A8">
        <v>20150724.100000001</v>
      </c>
      <c r="B8" t="s">
        <v>287</v>
      </c>
    </row>
    <row r="9" spans="1:2">
      <c r="A9">
        <v>20150727.100000001</v>
      </c>
      <c r="B9" t="s">
        <v>288</v>
      </c>
    </row>
    <row r="10" spans="1:2">
      <c r="A10">
        <v>20150727.199999999</v>
      </c>
      <c r="B10" t="s">
        <v>296</v>
      </c>
    </row>
    <row r="11" spans="1:2">
      <c r="A11">
        <v>20151202.100000001</v>
      </c>
      <c r="B11" t="s">
        <v>305</v>
      </c>
    </row>
    <row r="12" spans="1:2">
      <c r="A12">
        <v>20160119.100000001</v>
      </c>
      <c r="B12" t="s">
        <v>311</v>
      </c>
    </row>
    <row r="13" spans="1:2">
      <c r="A13">
        <v>20160923.100000001</v>
      </c>
      <c r="B13" t="s">
        <v>319</v>
      </c>
    </row>
    <row r="14" spans="1:2">
      <c r="A14">
        <v>20160923.199999999</v>
      </c>
      <c r="B14" t="s">
        <v>320</v>
      </c>
    </row>
    <row r="15" spans="1:2">
      <c r="A15">
        <v>20160928.100000001</v>
      </c>
      <c r="B15" t="s">
        <v>322</v>
      </c>
    </row>
    <row r="16" spans="1:2">
      <c r="A16">
        <v>20160928.199999999</v>
      </c>
      <c r="B16" t="s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Wave2-IN</vt:lpstr>
      <vt:lpstr>Wave2-airtime</vt:lpstr>
      <vt:lpstr>Wave2-t'put</vt:lpstr>
      <vt:lpstr>Wave 2 data tables</vt:lpstr>
      <vt:lpstr>Aggregate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2016-09-29T05:54:13Z</dcterms:modified>
</cp:coreProperties>
</file>