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Library/Mobile Documents/com~apple~CloudDocs/"/>
    </mc:Choice>
  </mc:AlternateContent>
  <xr:revisionPtr revIDLastSave="0" documentId="13_ncr:1_{57E001C7-CB94-E344-8381-F9A31E3D412B}" xr6:coauthVersionLast="38" xr6:coauthVersionMax="38" xr10:uidLastSave="{00000000-0000-0000-0000-000000000000}"/>
  <bookViews>
    <workbookView xWindow="0" yWindow="380" windowWidth="29440" windowHeight="17440" xr2:uid="{EBE7848A-C49B-154C-BA32-0901E76E4BA5}"/>
  </bookViews>
  <sheets>
    <sheet name="Money" sheetId="3" r:id="rId1"/>
    <sheet name="Bills" sheetId="4" r:id="rId2"/>
    <sheet name="Household Expenses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3" l="1"/>
  <c r="T4" i="3" l="1"/>
  <c r="F4" i="3" l="1"/>
  <c r="F5" i="3"/>
  <c r="F6" i="3"/>
  <c r="F7" i="3"/>
  <c r="F8" i="3"/>
  <c r="F9" i="3"/>
  <c r="F10" i="3"/>
  <c r="F11" i="3"/>
  <c r="E7" i="2"/>
  <c r="E9" i="2"/>
  <c r="E8" i="2"/>
  <c r="E2" i="2"/>
  <c r="E3" i="2"/>
  <c r="E4" i="2"/>
  <c r="E5" i="2"/>
  <c r="E6" i="2"/>
  <c r="E10" i="2"/>
  <c r="E11" i="2"/>
  <c r="E12" i="2"/>
  <c r="E13" i="2"/>
  <c r="E14" i="2"/>
  <c r="R12" i="3"/>
  <c r="Q12" i="3"/>
  <c r="P12" i="3"/>
  <c r="O12" i="3"/>
  <c r="N12" i="3"/>
  <c r="M12" i="3"/>
  <c r="S4" i="3"/>
  <c r="S5" i="3"/>
  <c r="S6" i="3"/>
  <c r="S8" i="3"/>
  <c r="S9" i="3"/>
  <c r="S10" i="3"/>
  <c r="S11" i="3"/>
  <c r="G4" i="3"/>
  <c r="G5" i="3"/>
  <c r="G6" i="3"/>
  <c r="G7" i="3"/>
  <c r="G8" i="3"/>
  <c r="G9" i="3"/>
  <c r="G10" i="3"/>
  <c r="G11" i="3"/>
  <c r="E12" i="3"/>
  <c r="K12" i="3"/>
  <c r="J12" i="3"/>
  <c r="I12" i="3"/>
  <c r="H12" i="3"/>
  <c r="T5" i="3" l="1"/>
  <c r="L4" i="3"/>
  <c r="F12" i="3"/>
  <c r="S12" i="3"/>
  <c r="E15" i="2"/>
  <c r="L11" i="3"/>
  <c r="L10" i="3"/>
  <c r="L7" i="3"/>
  <c r="L6" i="3"/>
  <c r="L9" i="3"/>
  <c r="L5" i="3"/>
  <c r="L8" i="3"/>
  <c r="T6" i="3" l="1"/>
  <c r="T7" i="3" s="1"/>
  <c r="T8" i="3" l="1"/>
  <c r="T9" i="3" s="1"/>
  <c r="T10" i="3" s="1"/>
  <c r="T11" i="3" s="1"/>
  <c r="T12" i="3" l="1"/>
</calcChain>
</file>

<file path=xl/sharedStrings.xml><?xml version="1.0" encoding="utf-8"?>
<sst xmlns="http://schemas.openxmlformats.org/spreadsheetml/2006/main" count="123" uniqueCount="77">
  <si>
    <t>Pay Date</t>
  </si>
  <si>
    <t>Through Date</t>
  </si>
  <si>
    <t>Matt</t>
  </si>
  <si>
    <t>Billy</t>
  </si>
  <si>
    <t>Debt</t>
  </si>
  <si>
    <t>Pay Period</t>
  </si>
  <si>
    <t>Total</t>
  </si>
  <si>
    <t>Income</t>
  </si>
  <si>
    <t>Bills</t>
  </si>
  <si>
    <t>Laundry Detergent</t>
  </si>
  <si>
    <t>Trash Bags</t>
  </si>
  <si>
    <t>Deodorant</t>
  </si>
  <si>
    <t>Fuel</t>
  </si>
  <si>
    <t>Dish Soap</t>
  </si>
  <si>
    <t>Wipes</t>
  </si>
  <si>
    <t>Toilet Paper</t>
  </si>
  <si>
    <t>Paper Towels</t>
  </si>
  <si>
    <t>Dishwasher pods</t>
  </si>
  <si>
    <t>Household</t>
  </si>
  <si>
    <t>Carry Over</t>
  </si>
  <si>
    <t>Expenses</t>
  </si>
  <si>
    <t>Budgets</t>
  </si>
  <si>
    <t>Pay</t>
  </si>
  <si>
    <t>Planning</t>
  </si>
  <si>
    <t>Loans</t>
  </si>
  <si>
    <t>Capital One Auto</t>
  </si>
  <si>
    <t>Car</t>
  </si>
  <si>
    <t>Express</t>
  </si>
  <si>
    <t>Gamestop</t>
  </si>
  <si>
    <t>Kohls</t>
  </si>
  <si>
    <t>Quicksilver</t>
  </si>
  <si>
    <t>Secured</t>
  </si>
  <si>
    <t>Expense</t>
  </si>
  <si>
    <t>Pay Period Cost</t>
  </si>
  <si>
    <t>Cost</t>
  </si>
  <si>
    <t>Every _ Pay Periods</t>
  </si>
  <si>
    <t>Product</t>
  </si>
  <si>
    <t>Equate Flushable, 240 ct</t>
  </si>
  <si>
    <t>Scott 1000, 12 roll</t>
  </si>
  <si>
    <t>Mitchum, 2 pack</t>
  </si>
  <si>
    <t>Ivory Aloe, 30 oz</t>
  </si>
  <si>
    <t>Cascade Complete, 78 ct</t>
  </si>
  <si>
    <t>Scott Mega, 12 ct.</t>
  </si>
  <si>
    <t>AJAX Lemon, 28 oz.</t>
  </si>
  <si>
    <t>Great Value 30 gal, 40 ct.</t>
  </si>
  <si>
    <t>Gain Botanicals, 100 oz.</t>
  </si>
  <si>
    <t>Body Soap Billy</t>
  </si>
  <si>
    <t>Body Soap Matt</t>
  </si>
  <si>
    <t>Shampoo Billy</t>
  </si>
  <si>
    <t>Shampoo Matt</t>
  </si>
  <si>
    <t>YouTube TV</t>
  </si>
  <si>
    <t>T-Mobile</t>
  </si>
  <si>
    <t>Spotify</t>
  </si>
  <si>
    <t>Secured Mastercard</t>
  </si>
  <si>
    <t>Rent Fee</t>
  </si>
  <si>
    <t>Rent</t>
  </si>
  <si>
    <t>Quip</t>
  </si>
  <si>
    <t>QuickSilver One</t>
  </si>
  <si>
    <t>Proactiv</t>
  </si>
  <si>
    <t>Kohl's</t>
  </si>
  <si>
    <t>Internet</t>
  </si>
  <si>
    <t>iCloud</t>
  </si>
  <si>
    <t>Geico</t>
  </si>
  <si>
    <t>Express Next</t>
  </si>
  <si>
    <t>Electricity</t>
  </si>
  <si>
    <t>Discord</t>
  </si>
  <si>
    <t>Apple Music</t>
  </si>
  <si>
    <t>Label</t>
  </si>
  <si>
    <t>Value</t>
  </si>
  <si>
    <t>Date</t>
  </si>
  <si>
    <t>Period</t>
  </si>
  <si>
    <t>Sum of bills</t>
  </si>
  <si>
    <t>Debt Change</t>
  </si>
  <si>
    <t>minimum payment</t>
  </si>
  <si>
    <t>Account</t>
  </si>
  <si>
    <t>interest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</si>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</sst>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164" fontId="0" fillId="5" borderId="2" xfId="0" applyNumberFormat="1" applyFill="1" applyBorder="1" applyAlignment="1">
      <alignment horizontal="center"/>
    </xf>
    <xf numFmtId="0" fontId="0" fillId="0" borderId="9" xfId="0" applyBorder="1"/>
    <xf numFmtId="164" fontId="1" fillId="0" borderId="0" xfId="0" applyNumberFormat="1" applyFont="1" applyBorder="1"/>
    <xf numFmtId="1" fontId="0" fillId="0" borderId="0" xfId="0" applyNumberFormat="1"/>
    <xf numFmtId="16" fontId="0" fillId="0" borderId="0" xfId="0" applyNumberFormat="1"/>
    <xf numFmtId="1" fontId="0" fillId="0" borderId="8" xfId="0" applyNumberFormat="1" applyBorder="1"/>
    <xf numFmtId="10" fontId="0" fillId="0" borderId="0" xfId="0" applyNumberFormat="1"/>
    <xf numFmtId="164" fontId="0" fillId="3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</cellXfs>
  <cellStyles count="1">
    <cellStyle name="Normal" xfId="0" builtinId="0"/>
  </cellStyles>
  <dxfs count="50">
    <dxf>
      <numFmt numFmtId="164" formatCode="&quot;$&quot;#,##0.00"/>
      <border diagonalUp="0" diagonalDown="0" outline="0">
        <left/>
        <right/>
        <top/>
        <bottom style="thin">
          <color indexed="64"/>
        </bottom>
      </border>
    </dxf>
    <dxf>
      <numFmt numFmtId="164" formatCode="&quot;$&quot;#,##0.00"/>
      <border diagonalUp="0" diagonalDown="0" outline="0">
        <left/>
        <right/>
        <top/>
        <bottom/>
      </border>
    </dxf>
    <dxf>
      <numFmt numFmtId="164" formatCode="&quot;$&quot;#,##0.00"/>
      <border diagonalUp="0" diagonalDown="0" outline="0">
        <left/>
        <right/>
        <top/>
        <bottom/>
      </border>
    </dxf>
    <dxf>
      <numFmt numFmtId="164" formatCode="&quot;$&quot;#,##0.00"/>
      <border diagonalUp="0" diagonalDown="0" outline="0">
        <left/>
        <right/>
        <top/>
        <bottom style="thin">
          <color indexed="64"/>
        </bottom>
      </border>
    </dxf>
    <dxf>
      <numFmt numFmtId="164" formatCode="&quot;$&quot;#,##0.00"/>
      <border diagonalUp="0" diagonalDown="0" outline="0">
        <left/>
        <right/>
        <top/>
        <bottom style="thin">
          <color indexed="64"/>
        </bottom>
      </border>
    </dxf>
    <dxf>
      <numFmt numFmtId="164" formatCode="&quot;$&quot;#,##0.00"/>
      <border diagonalUp="0" diagonalDown="0" outline="0">
        <left/>
        <right/>
        <top/>
        <bottom style="thin">
          <color indexed="64"/>
        </bottom>
      </border>
    </dxf>
    <dxf>
      <numFmt numFmtId="164" formatCode="&quot;$&quot;#,##0.00"/>
      <border diagonalUp="0" diagonalDown="0" outline="0">
        <left/>
        <right/>
        <top/>
        <bottom style="thin">
          <color indexed="64"/>
        </bottom>
      </border>
    </dxf>
    <dxf>
      <numFmt numFmtId="164" formatCode="&quot;$&quot;#,##0.0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64" formatCode="&quot;$&quot;#,##0.0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numFmt numFmtId="164" formatCode="&quot;$&quot;#,##0.00"/>
      <border diagonalUp="0" diagonalDown="0" outline="0">
        <left/>
        <right/>
        <top/>
        <bottom style="thin">
          <color indexed="64"/>
        </bottom>
      </border>
    </dxf>
    <dxf>
      <numFmt numFmtId="164" formatCode="&quot;$&quot;#,##0.00"/>
      <border diagonalUp="0" diagonalDown="0" outline="0">
        <left/>
        <right/>
        <top/>
        <bottom style="thin">
          <color indexed="64"/>
        </bottom>
      </border>
    </dxf>
    <dxf>
      <numFmt numFmtId="164" formatCode="&quot;$&quot;#,##0.0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64" formatCode="&quot;$&quot;#,##0.0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numFmt numFmtId="164" formatCode="&quot;$&quot;#,##0.0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64" formatCode="&quot;$&quot;#,##0.00"/>
    </dxf>
    <dxf>
      <numFmt numFmtId="1" formatCode="0"/>
      <border diagonalUp="0" diagonalDown="0" outline="0">
        <left/>
        <right/>
        <top/>
        <bottom style="thin">
          <color indexed="64"/>
        </bottom>
      </border>
    </dxf>
    <dxf>
      <numFmt numFmtId="164" formatCode="&quot;$&quot;#,##0.00"/>
    </dxf>
    <dxf>
      <numFmt numFmtId="164" formatCode="&quot;$&quot;#,##0.00"/>
    </dxf>
    <dxf>
      <numFmt numFmtId="1" formatCode="0"/>
    </dxf>
    <dxf>
      <numFmt numFmtId="164" formatCode="&quot;$&quot;#,##0.00"/>
    </dxf>
    <dxf>
      <numFmt numFmtId="19" formatCode="m/d/yy"/>
    </dxf>
    <dxf>
      <numFmt numFmtId="19" formatCode="m/d/yy"/>
    </dxf>
    <dxf>
      <numFmt numFmtId="1" formatCode="0"/>
    </dxf>
    <dxf>
      <numFmt numFmtId="164" formatCode="&quot;$&quot;#,##0.00"/>
    </dxf>
    <dxf>
      <numFmt numFmtId="19" formatCode="m/d/yy"/>
    </dxf>
    <dxf>
      <numFmt numFmtId="164" formatCode="&quot;$&quot;#,##0.00"/>
    </dxf>
    <dxf>
      <numFmt numFmtId="164" formatCode="&quot;$&quot;#,##0.00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  <border diagonalUp="0" diagonalDown="0">
        <left style="thin">
          <color indexed="64"/>
        </left>
        <right/>
        <top/>
        <bottom/>
        <horizontal/>
      </border>
    </dxf>
    <dxf>
      <font>
        <b/>
      </font>
      <numFmt numFmtId="164" formatCode="&quot;$&quot;#,##0.00"/>
    </dxf>
    <dxf>
      <numFmt numFmtId="164" formatCode="&quot;$&quot;#,##0.00"/>
      <border diagonalUp="0" diagonalDown="0">
        <left/>
        <right style="thin">
          <color indexed="64"/>
        </right>
        <vertical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  <border diagonalUp="0" diagonalDown="0">
        <left style="thin">
          <color indexed="64"/>
        </left>
        <right/>
        <vertical/>
      </border>
    </dxf>
    <dxf>
      <numFmt numFmtId="164" formatCode="&quot;$&quot;#,##0.00"/>
      <border diagonalUp="0" diagonalDown="0">
        <left/>
        <right style="thin">
          <color indexed="64"/>
        </right>
        <vertical/>
      </border>
    </dxf>
    <dxf>
      <numFmt numFmtId="164" formatCode="&quot;$&quot;#,##0.00"/>
      <border diagonalUp="0" diagonalDown="0">
        <left style="thin">
          <color indexed="64"/>
        </left>
        <right/>
        <vertical/>
      </border>
    </dxf>
    <dxf>
      <numFmt numFmtId="164" formatCode="&quot;$&quot;#,##0.00"/>
    </dxf>
    <dxf>
      <numFmt numFmtId="19" formatCode="m/d/yy"/>
    </dxf>
    <dxf>
      <numFmt numFmtId="19" formatCode="m/d/yy"/>
    </dxf>
    <dxf>
      <numFmt numFmtId="1" formatCode="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BC45FE-D3CD-DA4E-9F25-C2F84C1B52AA}" name="Money" displayName="Money" ref="B3:T12" totalsRowCount="1">
  <autoFilter ref="B3:T11" xr:uid="{5788FE41-702B-C642-8384-C185D2AC09A1}"/>
  <tableColumns count="19">
    <tableColumn id="29" xr3:uid="{E374D017-0194-1D44-A4F6-C94C118D9ACF}" name="Period" dataDxfId="48" totalsRowDxfId="15"/>
    <tableColumn id="1" xr3:uid="{87B59F49-9B9E-564D-8140-973CC00B95FA}" name="Pay Date" dataDxfId="47"/>
    <tableColumn id="2" xr3:uid="{FE2070E0-D657-684F-BC9E-59852468FCF5}" name="Through Date" dataDxfId="46"/>
    <tableColumn id="11" xr3:uid="{62FF6DAB-467F-6A41-A873-221B5210A099}" name="Income" totalsRowFunction="sum" dataDxfId="45" totalsRowDxfId="14"/>
    <tableColumn id="12" xr3:uid="{5F06C47B-32EB-5A4F-93FD-776586B90E43}" name="Bills" totalsRowFunction="sum" dataDxfId="44" totalsRowDxfId="13">
      <calculatedColumnFormula>SUMIF(Bills[Pay Period],Money[[#This Row],[Period]],Bills[Value])</calculatedColumnFormula>
    </tableColumn>
    <tableColumn id="15" xr3:uid="{DAE5C792-9A7F-AA47-A46C-23FC0EBBB692}" name="Budgets" dataDxfId="43" totalsRowDxfId="12">
      <calculatedColumnFormula>-SUM(Money[[#This Row],[Household]:[Debt]])</calculatedColumnFormula>
    </tableColumn>
    <tableColumn id="6" xr3:uid="{C169B274-0A80-DF4F-AFB6-945E5A9154B0}" name="Household" totalsRowFunction="sum" dataDxfId="42" totalsRowDxfId="11"/>
    <tableColumn id="7" xr3:uid="{469931D4-2ED7-C945-ADF3-A42D129ADEB5}" name="Matt" totalsRowFunction="sum" dataDxfId="41" totalsRowDxfId="10"/>
    <tableColumn id="8" xr3:uid="{FA355560-CFE9-CC47-AA2B-9BD285B82201}" name="Billy" totalsRowFunction="sum" dataDxfId="40" totalsRowDxfId="9"/>
    <tableColumn id="9" xr3:uid="{FC836109-C77B-744F-A78D-6C1C6BDB7D87}" name="Debt" totalsRowFunction="sum" dataDxfId="39" totalsRowDxfId="8"/>
    <tableColumn id="5" xr3:uid="{41754A3E-98EC-2F46-9878-13F83F6A276B}" name="Carry Over" dataDxfId="38">
      <calculatedColumnFormula>SUM($E$4:Money[[#This Row],[Income]])+SUM($F$4:Money[[#This Row],[Bills]])+SUM($G$4:Money[[#This Row],[Budgets]])</calculatedColumnFormula>
    </tableColumn>
    <tableColumn id="20" xr3:uid="{5E153777-29C4-9C4F-84CA-90698BF7AA13}" name="Car" totalsRowFunction="min" dataDxfId="37" totalsRowDxfId="7"/>
    <tableColumn id="21" xr3:uid="{952EB637-BC9E-D242-A5BA-5B3FE68D8989}" name="Express" totalsRowFunction="min" dataDxfId="36" totalsRowDxfId="6"/>
    <tableColumn id="22" xr3:uid="{C6B30CE7-02F0-F040-9764-C58F78A7627D}" name="Gamestop" totalsRowFunction="min" dataDxfId="35" totalsRowDxfId="5"/>
    <tableColumn id="23" xr3:uid="{C77B0BDA-603E-B744-AD54-5088A43309E9}" name="Kohls" totalsRowFunction="min" dataDxfId="34" totalsRowDxfId="4"/>
    <tableColumn id="26" xr3:uid="{3E247FDB-C94B-D04E-ADBD-01C285D1C79E}" name="Quicksilver" totalsRowFunction="min" dataDxfId="33" totalsRowDxfId="3"/>
    <tableColumn id="27" xr3:uid="{9D562C5A-52ED-4249-A9FA-391D430F20B1}" name="Secured" totalsRowFunction="min" dataDxfId="32" totalsRowDxfId="2"/>
    <tableColumn id="28" xr3:uid="{DF560C19-00DA-E04D-BFB0-64FA241863F6}" name="Total" totalsRowFunction="min" dataDxfId="31" totalsRowDxfId="1">
      <calculatedColumnFormula>IF(SUM(Money[[#This Row],[Car]:[Secured]])=0,"",SUM(Money[[#This Row],[Car]:[Secured]]))</calculatedColumnFormula>
    </tableColumn>
    <tableColumn id="3" xr3:uid="{9722FF36-C36A-AC44-B357-6FD2CB1EF9C2}" name="Debt Change" totalsRowFunction="sum" dataDxfId="30" totalsRowDxfId="0">
      <calculatedColumnFormula>IFERROR(IF(T3="Debt Change",0,S3-Money[[#This Row],[Total]]),"")</calculatedColumnFormula>
    </tableColumn>
  </tableColumns>
  <tableStyleInfo name="TableStyleLight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5FB2B0-297F-6D4C-80F4-2A94314350B0}" name="Table1" displayName="Table1" ref="U18:X24" totalsRowShown="0" headerRowDxfId="29">
  <autoFilter ref="U18:X24" xr:uid="{35B1FE09-B835-6640-B4AF-E2973A03863B}"/>
  <tableColumns count="4">
    <tableColumn id="1" xr3:uid="{746DFB69-FC88-1448-9489-9DE2683D8B80}" name="Account" dataDxfId="28"/>
    <tableColumn id="2" xr3:uid="{A2563166-4F6C-2D44-A20C-87210A5392CC}" name="interest" dataDxfId="27"/>
    <tableColumn id="3" xr3:uid="{FEE05D59-A354-5A44-B3CD-0F9C5BE48E0C}" name="minimum payment" dataDxfId="26"/>
    <tableColumn id="4" xr3:uid="{DD505195-8482-2E48-92E5-D4F7AE3F9FFA}" name="Balance" dataDxfId="25"/>
  </tableColumns>
  <tableStyleInfo name="TableStyleMedium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BF9A1F-4A6C-434F-9A01-57339380D571}" name="Bills" displayName="Bills" ref="A2:D59" totalsRowShown="0">
  <autoFilter ref="A2:D59" xr:uid="{2ECA003A-73A0-0747-B4A5-9AB31727C57F}"/>
  <sortState ref="A3:D59">
    <sortCondition ref="A2:A59"/>
  </sortState>
  <tableColumns count="4">
    <tableColumn id="1" xr3:uid="{60C9EF25-7072-3643-935B-3DD950BA1422}" name="Date" dataDxfId="24"/>
    <tableColumn id="2" xr3:uid="{2E2F6778-A8F2-064E-B80B-FAAB22FACF9B}" name="Value" dataDxfId="23"/>
    <tableColumn id="3" xr3:uid="{3EC68628-5D7B-7D41-BC62-AE1F28EDF4BA}" name="Label"/>
    <tableColumn id="10" xr3:uid="{F56B4EB5-D182-624E-B2A8-D289E6809B7E}" name="Pay Period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C5B5C4-49F1-ED40-8B4E-48421B0F02A3}" name="Table4" displayName="Table4" ref="A1:E15" totalsRowCount="1">
  <autoFilter ref="A1:E14" xr:uid="{B377588F-4496-404A-B190-0DF9441F6651}"/>
  <tableColumns count="5">
    <tableColumn id="1" xr3:uid="{0C3C36C8-B956-D042-A0D3-CE08808311D1}" name="Expense" totalsRowLabel="Total" dataDxfId="21"/>
    <tableColumn id="6" xr3:uid="{2A8AB153-C9D0-4B44-AC3C-30B8136D5182}" name="Product" dataDxfId="20"/>
    <tableColumn id="5" xr3:uid="{315A82A2-FAC2-1C4C-8926-40DD16E10D78}" name="Cost" dataDxfId="19"/>
    <tableColumn id="4" xr3:uid="{69D92EFD-7227-5D41-B3A0-4538A298A72B}" name="Every _ Pay Periods" dataDxfId="18"/>
    <tableColumn id="3" xr3:uid="{FE276F4E-A3C4-5C4F-8361-DAC1AC1B4494}" name="Pay Period Cost" totalsRowFunction="sum" dataDxfId="17" totalsRowDxfId="16">
      <calculatedColumnFormula>IF(ISBLANK(Table4[[#This Row],[Cost]]),"",Table4[[#This Row],[Cost]]/Table4[[#This Row],[Every _ Pay Periods]])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07F57-951E-D345-9EAA-20E70A82161F}">
  <dimension ref="B2:X27"/>
  <sheetViews>
    <sheetView tabSelected="1" workbookViewId="0">
      <selection activeCell="O9" sqref="O9"/>
    </sheetView>
  </sheetViews>
  <sheetFormatPr baseColWidth="10" defaultRowHeight="16" x14ac:dyDescent="0.2"/>
  <cols>
    <col min="1" max="1" width="3" customWidth="1"/>
    <col min="2" max="2" width="8.83203125" style="12" bestFit="1" customWidth="1"/>
    <col min="3" max="3" width="11.1640625" style="1" bestFit="1" customWidth="1"/>
    <col min="4" max="4" width="14.83203125" style="2" bestFit="1" customWidth="1"/>
    <col min="5" max="5" width="10.1640625" style="2" bestFit="1" customWidth="1"/>
    <col min="6" max="6" width="9.83203125" style="2" bestFit="1" customWidth="1"/>
    <col min="7" max="7" width="10.33203125" bestFit="1" customWidth="1"/>
    <col min="8" max="8" width="12.33203125" style="2" bestFit="1" customWidth="1"/>
    <col min="9" max="10" width="9.1640625" style="2" bestFit="1" customWidth="1"/>
    <col min="11" max="11" width="9.1640625" bestFit="1" customWidth="1"/>
    <col min="12" max="12" width="12.5" style="2" bestFit="1" customWidth="1"/>
    <col min="13" max="13" width="9.1640625" style="2" bestFit="1" customWidth="1"/>
    <col min="14" max="14" width="10" style="2" bestFit="1" customWidth="1"/>
    <col min="15" max="15" width="12.1640625" style="2" bestFit="1" customWidth="1"/>
    <col min="16" max="16" width="8.1640625" style="2" bestFit="1" customWidth="1"/>
    <col min="17" max="17" width="12.83203125" style="2" bestFit="1" customWidth="1"/>
    <col min="18" max="18" width="10.1640625" bestFit="1" customWidth="1"/>
    <col min="19" max="19" width="9.1640625" bestFit="1" customWidth="1"/>
    <col min="20" max="20" width="14.1640625" bestFit="1" customWidth="1"/>
    <col min="21" max="21" width="10" bestFit="1" customWidth="1"/>
    <col min="22" max="22" width="9.83203125" style="15" customWidth="1"/>
    <col min="23" max="23" width="19.33203125" customWidth="1"/>
  </cols>
  <sheetData>
    <row r="2" spans="2:20" x14ac:dyDescent="0.2">
      <c r="B2" s="21" t="s">
        <v>22</v>
      </c>
      <c r="C2" s="22"/>
      <c r="D2" s="22"/>
      <c r="E2" s="23"/>
      <c r="F2" s="19" t="s">
        <v>20</v>
      </c>
      <c r="G2" s="20"/>
      <c r="H2" s="16" t="s">
        <v>21</v>
      </c>
      <c r="I2" s="17"/>
      <c r="J2" s="17"/>
      <c r="K2" s="18"/>
      <c r="L2" s="9" t="s">
        <v>23</v>
      </c>
      <c r="M2" s="24" t="s">
        <v>24</v>
      </c>
      <c r="N2" s="25"/>
      <c r="O2" s="25"/>
      <c r="P2" s="25"/>
      <c r="Q2" s="25"/>
      <c r="R2" s="25"/>
      <c r="S2" s="25"/>
      <c r="T2" s="26"/>
    </row>
    <row r="3" spans="2:20" x14ac:dyDescent="0.2">
      <c r="B3" s="12" t="s">
        <v>70</v>
      </c>
      <c r="C3" s="1" t="s">
        <v>0</v>
      </c>
      <c r="D3" s="1" t="s">
        <v>1</v>
      </c>
      <c r="E3" s="2" t="s">
        <v>7</v>
      </c>
      <c r="F3" s="3" t="s">
        <v>8</v>
      </c>
      <c r="G3" s="4" t="s">
        <v>21</v>
      </c>
      <c r="H3" s="3" t="s">
        <v>18</v>
      </c>
      <c r="I3" s="7" t="s">
        <v>2</v>
      </c>
      <c r="J3" s="7" t="s">
        <v>3</v>
      </c>
      <c r="K3" s="4" t="s">
        <v>4</v>
      </c>
      <c r="L3" s="2" t="s">
        <v>19</v>
      </c>
      <c r="M3" s="3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4" t="s">
        <v>31</v>
      </c>
      <c r="S3" s="10" t="s">
        <v>6</v>
      </c>
      <c r="T3" t="s">
        <v>72</v>
      </c>
    </row>
    <row r="4" spans="2:20" x14ac:dyDescent="0.2">
      <c r="B4" s="12">
        <v>1</v>
      </c>
      <c r="C4" s="1">
        <v>43350</v>
      </c>
      <c r="D4" s="1">
        <v>43363</v>
      </c>
      <c r="E4" s="2">
        <v>1448.01</v>
      </c>
      <c r="F4" s="3">
        <f>SUMIF(Bills[Pay Period],Money[[#This Row],[Period]],Bills[Value])</f>
        <v>-1015.87</v>
      </c>
      <c r="G4" s="4">
        <f>-SUM(Money[[#This Row],[Household]:[Debt]])</f>
        <v>-212.32999999999998</v>
      </c>
      <c r="H4" s="3">
        <v>12.33</v>
      </c>
      <c r="I4" s="7">
        <v>100</v>
      </c>
      <c r="J4" s="7">
        <v>100</v>
      </c>
      <c r="K4" s="4">
        <v>0</v>
      </c>
      <c r="L4" s="2">
        <f>SUM($E$4:Money[[#This Row],[Income]])+SUM($F$4:Money[[#This Row],[Bills]])+SUM($G$4:Money[[#This Row],[Budgets]])</f>
        <v>219.81</v>
      </c>
      <c r="M4" s="3">
        <v>4350.47</v>
      </c>
      <c r="N4" s="7">
        <v>1026.74</v>
      </c>
      <c r="O4" s="7">
        <v>966.55</v>
      </c>
      <c r="P4" s="7">
        <v>321.52</v>
      </c>
      <c r="Q4" s="7">
        <v>1609.99</v>
      </c>
      <c r="R4" s="7">
        <v>724.7</v>
      </c>
      <c r="S4" s="11">
        <f>IF(SUM(Money[[#This Row],[Car]:[Secured]])=0,"",SUM(Money[[#This Row],[Car]:[Secured]]))</f>
        <v>8999.9700000000012</v>
      </c>
      <c r="T4" s="2">
        <f>IFERROR(IF(T3="Debt Change",0,S3-Money[[#This Row],[Total]]),"")</f>
        <v>0</v>
      </c>
    </row>
    <row r="5" spans="2:20" x14ac:dyDescent="0.2">
      <c r="B5" s="12">
        <v>2</v>
      </c>
      <c r="C5" s="1">
        <v>43364</v>
      </c>
      <c r="D5" s="1">
        <v>43377</v>
      </c>
      <c r="E5" s="2">
        <v>1448.01</v>
      </c>
      <c r="F5" s="3">
        <f>SUMIF(Bills[Pay Period],Money[[#This Row],[Period]],Bills[Value])</f>
        <v>-828.22</v>
      </c>
      <c r="G5" s="4">
        <f>-SUM(Money[[#This Row],[Household]:[Debt]])</f>
        <v>-700</v>
      </c>
      <c r="H5" s="3">
        <v>100</v>
      </c>
      <c r="I5" s="7">
        <v>200</v>
      </c>
      <c r="J5" s="7">
        <v>200</v>
      </c>
      <c r="K5" s="4">
        <v>200</v>
      </c>
      <c r="L5" s="2">
        <f>SUM($E$4:Money[[#This Row],[Income]])+SUM($F$4:Money[[#This Row],[Bills]])+SUM($G$4:Money[[#This Row],[Budgets]])</f>
        <v>139.59999999999991</v>
      </c>
      <c r="M5" s="3">
        <v>4350.47</v>
      </c>
      <c r="N5" s="7">
        <v>1026.74</v>
      </c>
      <c r="O5" s="7">
        <v>988.63</v>
      </c>
      <c r="P5" s="7">
        <v>321.52</v>
      </c>
      <c r="Q5" s="7">
        <v>1630.89</v>
      </c>
      <c r="R5" s="7">
        <v>524.70000000000005</v>
      </c>
      <c r="S5" s="11">
        <f>IF(SUM(Money[[#This Row],[Car]:[Secured]])=0,"",SUM(Money[[#This Row],[Car]:[Secured]]))</f>
        <v>8842.9500000000007</v>
      </c>
      <c r="T5" s="2">
        <f>IFERROR(IF(T4="Debt Change",0,S4-Money[[#This Row],[Total]]),"")</f>
        <v>157.02000000000044</v>
      </c>
    </row>
    <row r="6" spans="2:20" x14ac:dyDescent="0.2">
      <c r="B6" s="12">
        <v>3</v>
      </c>
      <c r="C6" s="1">
        <v>43378</v>
      </c>
      <c r="D6" s="1">
        <v>43391</v>
      </c>
      <c r="E6" s="2">
        <v>1448.01</v>
      </c>
      <c r="F6" s="3">
        <f>SUMIF(Bills[Pay Period],Money[[#This Row],[Period]],Bills[Value])</f>
        <v>-649.29</v>
      </c>
      <c r="G6" s="4">
        <f>-SUM(Money[[#This Row],[Household]:[Debt]])</f>
        <v>-700</v>
      </c>
      <c r="H6" s="3">
        <v>0</v>
      </c>
      <c r="I6" s="7">
        <v>250</v>
      </c>
      <c r="J6" s="7">
        <v>250</v>
      </c>
      <c r="K6" s="4">
        <v>200</v>
      </c>
      <c r="L6" s="2">
        <f>SUM($E$4:Money[[#This Row],[Income]])+SUM($F$4:Money[[#This Row],[Bills]])+SUM($G$4:Money[[#This Row],[Budgets]])</f>
        <v>238.31999999999971</v>
      </c>
      <c r="M6" s="3">
        <v>4014.39</v>
      </c>
      <c r="N6" s="7">
        <v>1026.74</v>
      </c>
      <c r="O6" s="7">
        <v>988.63</v>
      </c>
      <c r="P6" s="7">
        <v>321.52</v>
      </c>
      <c r="Q6" s="7">
        <v>1630.89</v>
      </c>
      <c r="R6" s="7">
        <v>299.7</v>
      </c>
      <c r="S6" s="11">
        <f>IF(SUM(Money[[#This Row],[Car]:[Secured]])=0,"",SUM(Money[[#This Row],[Car]:[Secured]]))</f>
        <v>8281.8700000000008</v>
      </c>
      <c r="T6" s="2">
        <f>IFERROR(IF(T5="Debt Change",0,S5-Money[[#This Row],[Total]]),"")</f>
        <v>561.07999999999993</v>
      </c>
    </row>
    <row r="7" spans="2:20" x14ac:dyDescent="0.2">
      <c r="B7" s="12">
        <v>4</v>
      </c>
      <c r="C7" s="1">
        <v>43392</v>
      </c>
      <c r="D7" s="1">
        <v>43405</v>
      </c>
      <c r="E7" s="2">
        <v>1448.01</v>
      </c>
      <c r="F7" s="3">
        <f>SUMIF(Bills[Pay Period],Money[[#This Row],[Period]],Bills[Value])</f>
        <v>-908.78</v>
      </c>
      <c r="G7" s="4">
        <f>-SUM(Money[[#This Row],[Household]:[Debt]])</f>
        <v>-700</v>
      </c>
      <c r="H7" s="3">
        <v>0</v>
      </c>
      <c r="I7" s="7">
        <v>250</v>
      </c>
      <c r="J7" s="7">
        <v>250</v>
      </c>
      <c r="K7" s="4">
        <v>200</v>
      </c>
      <c r="L7" s="2">
        <f>SUM($E$4:Money[[#This Row],[Income]])+SUM($F$4:Money[[#This Row],[Bills]])+SUM($G$4:Money[[#This Row],[Budgets]])</f>
        <v>77.550000000000182</v>
      </c>
      <c r="M7" s="3">
        <v>4014.39</v>
      </c>
      <c r="N7" s="7">
        <v>976.74</v>
      </c>
      <c r="O7" s="7">
        <v>988.63</v>
      </c>
      <c r="P7" s="7">
        <v>302.52</v>
      </c>
      <c r="Q7" s="7">
        <v>1630.89</v>
      </c>
      <c r="R7" s="7">
        <v>99.7</v>
      </c>
      <c r="S7" s="11">
        <f>IF(SUM(Money[[#This Row],[Car]:[Secured]])=0,"",SUM(Money[[#This Row],[Car]:[Secured]]))</f>
        <v>8012.8700000000008</v>
      </c>
      <c r="T7" s="2">
        <f>IFERROR(IF(T6="Debt Change",0,S6-Money[[#This Row],[Total]]),"")</f>
        <v>269</v>
      </c>
    </row>
    <row r="8" spans="2:20" x14ac:dyDescent="0.2">
      <c r="B8" s="12">
        <v>5</v>
      </c>
      <c r="C8" s="1">
        <v>43406</v>
      </c>
      <c r="D8" s="1">
        <v>43419</v>
      </c>
      <c r="E8" s="2">
        <v>1448.01</v>
      </c>
      <c r="F8" s="3">
        <f>SUMIF(Bills[Pay Period],Money[[#This Row],[Period]],Bills[Value])</f>
        <v>-712.29</v>
      </c>
      <c r="G8" s="4">
        <f>-SUM(Money[[#This Row],[Household]:[Debt]])</f>
        <v>-700</v>
      </c>
      <c r="H8" s="3">
        <v>0</v>
      </c>
      <c r="I8" s="7">
        <v>250</v>
      </c>
      <c r="J8" s="7">
        <v>250</v>
      </c>
      <c r="K8" s="4">
        <v>200</v>
      </c>
      <c r="L8" s="2">
        <f>SUM($E$4:Money[[#This Row],[Income]])+SUM($F$4:Money[[#This Row],[Bills]])+SUM($G$4:Money[[#This Row],[Budgets]])</f>
        <v>113.27000000000044</v>
      </c>
      <c r="M8" s="3">
        <v>3606.8</v>
      </c>
      <c r="N8" s="7">
        <v>976.74</v>
      </c>
      <c r="O8" s="7">
        <v>988.63</v>
      </c>
      <c r="P8" s="7">
        <v>302.52</v>
      </c>
      <c r="Q8" s="7">
        <v>1611.11</v>
      </c>
      <c r="R8" s="7">
        <v>0</v>
      </c>
      <c r="S8" s="11">
        <f>IF(SUM(Money[[#This Row],[Car]:[Secured]])=0,"",SUM(Money[[#This Row],[Car]:[Secured]]))</f>
        <v>7485.8</v>
      </c>
      <c r="T8" s="2">
        <f>IFERROR(IF(T7="Debt Change",0,S7-Money[[#This Row],[Total]]),"")</f>
        <v>527.07000000000062</v>
      </c>
    </row>
    <row r="9" spans="2:20" x14ac:dyDescent="0.2">
      <c r="B9" s="12">
        <v>6</v>
      </c>
      <c r="C9" s="1">
        <v>43420</v>
      </c>
      <c r="D9" s="1">
        <v>43433</v>
      </c>
      <c r="E9" s="2">
        <v>1448.01</v>
      </c>
      <c r="F9" s="3">
        <f>SUMIF(Bills[Pay Period],Money[[#This Row],[Period]],Bills[Value])</f>
        <v>-480.82</v>
      </c>
      <c r="G9" s="4">
        <f>-SUM(Money[[#This Row],[Household]:[Debt]])</f>
        <v>-900</v>
      </c>
      <c r="H9" s="3">
        <v>0</v>
      </c>
      <c r="I9" s="7">
        <v>350</v>
      </c>
      <c r="J9" s="7">
        <v>350</v>
      </c>
      <c r="K9" s="4">
        <v>200</v>
      </c>
      <c r="L9" s="2">
        <f>SUM($E$4:Money[[#This Row],[Income]])+SUM($F$4:Money[[#This Row],[Bills]])+SUM($G$4:Money[[#This Row],[Budgets]])</f>
        <v>180.46000000000004</v>
      </c>
      <c r="M9" s="3"/>
      <c r="N9" s="7"/>
      <c r="O9" s="7"/>
      <c r="P9" s="7"/>
      <c r="Q9" s="7"/>
      <c r="R9" s="7"/>
      <c r="S9" s="11" t="str">
        <f>IF(SUM(Money[[#This Row],[Car]:[Secured]])=0,"",SUM(Money[[#This Row],[Car]:[Secured]]))</f>
        <v/>
      </c>
      <c r="T9" s="2" t="str">
        <f>IFERROR(IF(T8="Debt Change",0,S8-Money[[#This Row],[Total]]),"")</f>
        <v/>
      </c>
    </row>
    <row r="10" spans="2:20" x14ac:dyDescent="0.2">
      <c r="B10" s="12">
        <v>7</v>
      </c>
      <c r="C10" s="1">
        <v>43434</v>
      </c>
      <c r="D10" s="1">
        <v>43447</v>
      </c>
      <c r="E10" s="2">
        <v>1448.01</v>
      </c>
      <c r="F10" s="3">
        <f>SUMIF(Bills[Pay Period],Money[[#This Row],[Period]],Bills[Value])</f>
        <v>-735.87000000000012</v>
      </c>
      <c r="G10" s="4">
        <f>-SUM(Money[[#This Row],[Household]:[Debt]])</f>
        <v>-700</v>
      </c>
      <c r="H10" s="3">
        <v>0</v>
      </c>
      <c r="I10" s="7">
        <v>250</v>
      </c>
      <c r="J10" s="7">
        <v>250</v>
      </c>
      <c r="K10" s="4">
        <v>200</v>
      </c>
      <c r="L10" s="2">
        <f>SUM($E$4:Money[[#This Row],[Income]])+SUM($F$4:Money[[#This Row],[Bills]])+SUM($G$4:Money[[#This Row],[Budgets]])</f>
        <v>192.60000000000036</v>
      </c>
      <c r="M10" s="3"/>
      <c r="N10" s="7"/>
      <c r="O10" s="7"/>
      <c r="P10" s="7"/>
      <c r="Q10" s="7"/>
      <c r="R10" s="7"/>
      <c r="S10" s="11" t="str">
        <f>IF(SUM(Money[[#This Row],[Car]:[Secured]])=0,"",SUM(Money[[#This Row],[Car]:[Secured]]))</f>
        <v/>
      </c>
      <c r="T10" s="2" t="str">
        <f>IFERROR(IF(T9="Debt Change",0,S9-Money[[#This Row],[Total]]),"")</f>
        <v/>
      </c>
    </row>
    <row r="11" spans="2:20" x14ac:dyDescent="0.2">
      <c r="B11" s="12">
        <v>8</v>
      </c>
      <c r="C11" s="1">
        <v>43448</v>
      </c>
      <c r="D11" s="1">
        <v>43461</v>
      </c>
      <c r="E11" s="2">
        <v>1448.01</v>
      </c>
      <c r="F11" s="3">
        <f>SUMIF(Bills[Pay Period],Money[[#This Row],[Period]],Bills[Value])</f>
        <v>-939.18000000000006</v>
      </c>
      <c r="G11" s="4">
        <f>-SUM(Money[[#This Row],[Household]:[Debt]])</f>
        <v>-700</v>
      </c>
      <c r="H11" s="3">
        <v>0</v>
      </c>
      <c r="I11" s="7">
        <v>250</v>
      </c>
      <c r="J11" s="7">
        <v>250</v>
      </c>
      <c r="K11" s="4">
        <v>200</v>
      </c>
      <c r="L11" s="2">
        <f>SUM($E$4:Money[[#This Row],[Income]])+SUM($F$4:Money[[#This Row],[Bills]])+SUM($G$4:Money[[#This Row],[Budgets]])</f>
        <v>1.430000000000291</v>
      </c>
      <c r="M11" s="3"/>
      <c r="N11" s="7"/>
      <c r="O11" s="7"/>
      <c r="P11" s="7"/>
      <c r="Q11" s="7"/>
      <c r="R11" s="7"/>
      <c r="S11" s="11" t="str">
        <f>IF(SUM(Money[[#This Row],[Car]:[Secured]])=0,"",SUM(Money[[#This Row],[Car]:[Secured]]))</f>
        <v/>
      </c>
      <c r="T11" s="2" t="str">
        <f>IFERROR(IF(T10="Debt Change",0,S10-Money[[#This Row],[Total]]),"")</f>
        <v/>
      </c>
    </row>
    <row r="12" spans="2:20" x14ac:dyDescent="0.2">
      <c r="B12" s="14"/>
      <c r="C12"/>
      <c r="D12"/>
      <c r="E12" s="2">
        <f>SUBTOTAL(109,Money[Income])</f>
        <v>11584.08</v>
      </c>
      <c r="F12" s="5">
        <f>SUBTOTAL(109,Money[Bills])</f>
        <v>-6270.32</v>
      </c>
      <c r="G12" s="6"/>
      <c r="H12" s="5">
        <f>SUBTOTAL(109,Money[Household])</f>
        <v>112.33</v>
      </c>
      <c r="I12" s="8">
        <f>SUBTOTAL(109,Money[Matt])</f>
        <v>1900</v>
      </c>
      <c r="J12" s="8">
        <f>SUBTOTAL(109,Money[Billy])</f>
        <v>1900</v>
      </c>
      <c r="K12" s="6">
        <f>SUBTOTAL(109,Money[Debt])</f>
        <v>1400</v>
      </c>
      <c r="L12"/>
      <c r="M12" s="5">
        <f>SUBTOTAL(105,Money[Car])</f>
        <v>3606.8</v>
      </c>
      <c r="N12" s="8">
        <f>SUBTOTAL(105,Money[Express])</f>
        <v>976.74</v>
      </c>
      <c r="O12" s="8">
        <f>SUBTOTAL(105,Money[Gamestop])</f>
        <v>966.55</v>
      </c>
      <c r="P12" s="8">
        <f>SUBTOTAL(105,Money[Kohls])</f>
        <v>302.52</v>
      </c>
      <c r="Q12" s="8">
        <f>SUBTOTAL(105,Money[Quicksilver])</f>
        <v>1609.99</v>
      </c>
      <c r="R12" s="7">
        <f>SUBTOTAL(105,Money[Secured])</f>
        <v>0</v>
      </c>
      <c r="S12" s="7">
        <f>SUBTOTAL(105,Money[Total])</f>
        <v>7485.8</v>
      </c>
      <c r="T12" s="8">
        <f>SUBTOTAL(109,Money[Debt Change])</f>
        <v>1514.170000000001</v>
      </c>
    </row>
    <row r="18" spans="2:24" s="2" customFormat="1" x14ac:dyDescent="0.2">
      <c r="B18" s="12"/>
      <c r="C18" s="1"/>
      <c r="G18"/>
      <c r="K18"/>
      <c r="R18"/>
      <c r="U18" s="2" t="s">
        <v>74</v>
      </c>
      <c r="V18" s="15" t="s">
        <v>75</v>
      </c>
      <c r="W18" s="2" t="s">
        <v>73</v>
      </c>
      <c r="X18" s="2" t="s">
        <v>76</v>
      </c>
    </row>
    <row r="19" spans="2:24" s="2" customFormat="1" x14ac:dyDescent="0.2">
      <c r="B19" s="12"/>
      <c r="C19" s="1"/>
      <c r="G19"/>
      <c r="K19"/>
      <c r="R19"/>
      <c r="U19" s="2" t="s">
        <v>26</v>
      </c>
      <c r="V19" s="15">
        <v>0.18179999999999999</v>
      </c>
      <c r="W19" s="2">
        <v>407.59</v>
      </c>
      <c r="X19" s="2">
        <v>4014.39</v>
      </c>
    </row>
    <row r="20" spans="2:24" s="2" customFormat="1" x14ac:dyDescent="0.2">
      <c r="B20" s="12"/>
      <c r="C20" s="1"/>
      <c r="G20"/>
      <c r="K20"/>
      <c r="R20"/>
      <c r="U20" s="2" t="s">
        <v>27</v>
      </c>
      <c r="V20" s="15">
        <v>0.26740000000000003</v>
      </c>
      <c r="W20" s="2">
        <v>50</v>
      </c>
      <c r="X20" s="2">
        <v>1026.74</v>
      </c>
    </row>
    <row r="21" spans="2:24" s="2" customFormat="1" x14ac:dyDescent="0.2">
      <c r="B21" s="12"/>
      <c r="C21" s="1"/>
      <c r="G21"/>
      <c r="K21"/>
      <c r="R21"/>
      <c r="U21" s="2" t="s">
        <v>28</v>
      </c>
      <c r="V21" s="15">
        <v>0.26989999999999997</v>
      </c>
      <c r="W21" s="2">
        <v>35</v>
      </c>
      <c r="X21" s="2">
        <v>988.63</v>
      </c>
    </row>
    <row r="22" spans="2:24" s="2" customFormat="1" x14ac:dyDescent="0.2">
      <c r="B22" s="12"/>
      <c r="C22" s="1"/>
      <c r="G22"/>
      <c r="K22"/>
      <c r="R22"/>
      <c r="U22" s="2" t="s">
        <v>29</v>
      </c>
      <c r="V22" s="15">
        <v>0</v>
      </c>
      <c r="W22" s="2">
        <v>19</v>
      </c>
      <c r="X22" s="2">
        <v>321.52</v>
      </c>
    </row>
    <row r="23" spans="2:24" s="2" customFormat="1" x14ac:dyDescent="0.2">
      <c r="B23" s="12"/>
      <c r="C23" s="1"/>
      <c r="G23"/>
      <c r="K23"/>
      <c r="R23"/>
      <c r="U23" s="2" t="s">
        <v>30</v>
      </c>
      <c r="V23" s="15">
        <v>0.26650000000000001</v>
      </c>
      <c r="W23" s="2">
        <v>52</v>
      </c>
      <c r="X23" s="2">
        <v>1630.89</v>
      </c>
    </row>
    <row r="24" spans="2:24" s="2" customFormat="1" x14ac:dyDescent="0.2">
      <c r="B24" s="12"/>
      <c r="C24" s="1"/>
      <c r="G24"/>
      <c r="K24"/>
      <c r="R24"/>
      <c r="U24" s="2" t="s">
        <v>31</v>
      </c>
      <c r="V24" s="15">
        <v>0.26650000000000001</v>
      </c>
      <c r="W24" s="2">
        <v>25</v>
      </c>
      <c r="X24" s="2">
        <v>324.7</v>
      </c>
    </row>
    <row r="25" spans="2:24" s="2" customFormat="1" x14ac:dyDescent="0.2">
      <c r="B25" s="12"/>
      <c r="C25" s="1"/>
      <c r="G25"/>
      <c r="K25"/>
      <c r="R25"/>
      <c r="V25" s="15"/>
    </row>
    <row r="26" spans="2:24" s="2" customFormat="1" x14ac:dyDescent="0.2">
      <c r="B26" s="12"/>
      <c r="C26" s="1"/>
      <c r="G26"/>
      <c r="K26"/>
      <c r="R26"/>
      <c r="V26" s="15"/>
    </row>
    <row r="27" spans="2:24" s="2" customFormat="1" x14ac:dyDescent="0.2">
      <c r="B27" s="12"/>
      <c r="C27" s="1"/>
      <c r="G27"/>
      <c r="K27"/>
      <c r="R27"/>
      <c r="V27" s="15"/>
    </row>
  </sheetData>
  <mergeCells count="4">
    <mergeCell ref="H2:K2"/>
    <mergeCell ref="F2:G2"/>
    <mergeCell ref="B2:E2"/>
    <mergeCell ref="M2:T2"/>
  </mergeCells>
  <conditionalFormatting sqref="B4:L11">
    <cfRule type="expression" dxfId="49" priority="1">
      <formula>NOW()&gt;=$C4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E66A-1C9A-0640-883D-F95FC5D16134}">
  <dimension ref="A1:F59"/>
  <sheetViews>
    <sheetView workbookViewId="0">
      <pane ySplit="1" topLeftCell="A2" activePane="bottomLeft" state="frozen"/>
      <selection pane="bottomLeft" activeCell="C6" sqref="C6"/>
    </sheetView>
  </sheetViews>
  <sheetFormatPr baseColWidth="10" defaultRowHeight="16" x14ac:dyDescent="0.2"/>
  <cols>
    <col min="1" max="1" width="8.83203125" bestFit="1" customWidth="1"/>
    <col min="2" max="2" width="9.83203125" bestFit="1" customWidth="1"/>
    <col min="3" max="3" width="17.6640625" bestFit="1" customWidth="1"/>
    <col min="4" max="4" width="12.33203125" style="12" bestFit="1" customWidth="1"/>
  </cols>
  <sheetData>
    <row r="1" spans="1:6" x14ac:dyDescent="0.2">
      <c r="A1" s="13"/>
      <c r="B1" s="13"/>
      <c r="C1" s="13"/>
      <c r="E1" s="13"/>
      <c r="F1" s="13"/>
    </row>
    <row r="2" spans="1:6" x14ac:dyDescent="0.2">
      <c r="A2" s="1" t="s">
        <v>69</v>
      </c>
      <c r="B2" s="2" t="s">
        <v>68</v>
      </c>
      <c r="C2" t="s">
        <v>67</v>
      </c>
      <c r="D2" s="12" t="s">
        <v>5</v>
      </c>
    </row>
    <row r="3" spans="1:6" x14ac:dyDescent="0.2">
      <c r="A3" s="1">
        <v>43350</v>
      </c>
      <c r="B3" s="2">
        <v>-1015.87</v>
      </c>
      <c r="C3" t="s">
        <v>71</v>
      </c>
      <c r="D3" s="12">
        <v>1</v>
      </c>
    </row>
    <row r="4" spans="1:6" x14ac:dyDescent="0.2">
      <c r="A4" s="1">
        <v>43364.694907407407</v>
      </c>
      <c r="B4" s="2">
        <v>-214.34</v>
      </c>
      <c r="C4" t="s">
        <v>51</v>
      </c>
      <c r="D4" s="12">
        <v>2</v>
      </c>
    </row>
    <row r="5" spans="1:6" x14ac:dyDescent="0.2">
      <c r="A5" s="1">
        <v>43368.748298611114</v>
      </c>
      <c r="B5" s="2">
        <v>-20</v>
      </c>
      <c r="C5" t="s">
        <v>56</v>
      </c>
      <c r="D5" s="12">
        <v>2</v>
      </c>
    </row>
    <row r="6" spans="1:6" x14ac:dyDescent="0.2">
      <c r="A6" s="1">
        <v>43373.689305555556</v>
      </c>
      <c r="B6" s="2">
        <v>-33.94</v>
      </c>
      <c r="C6" t="s">
        <v>58</v>
      </c>
      <c r="D6" s="12">
        <v>2</v>
      </c>
    </row>
    <row r="7" spans="1:6" x14ac:dyDescent="0.2">
      <c r="A7" s="1">
        <v>43374.037303240744</v>
      </c>
      <c r="B7" s="2">
        <v>-1.95</v>
      </c>
      <c r="C7" t="s">
        <v>54</v>
      </c>
      <c r="D7" s="12">
        <v>2</v>
      </c>
    </row>
    <row r="8" spans="1:6" x14ac:dyDescent="0.2">
      <c r="A8" s="1">
        <v>43374.70239583333</v>
      </c>
      <c r="B8" s="2">
        <v>-455</v>
      </c>
      <c r="C8" t="s">
        <v>55</v>
      </c>
      <c r="D8" s="12">
        <v>2</v>
      </c>
    </row>
    <row r="9" spans="1:6" x14ac:dyDescent="0.2">
      <c r="A9" s="1">
        <v>43375.682500000003</v>
      </c>
      <c r="B9" s="2">
        <v>-2.99</v>
      </c>
      <c r="C9" t="s">
        <v>61</v>
      </c>
      <c r="D9" s="12">
        <v>2</v>
      </c>
    </row>
    <row r="10" spans="1:6" x14ac:dyDescent="0.2">
      <c r="A10" s="1">
        <v>43377.65730324074</v>
      </c>
      <c r="B10" s="2">
        <v>-100</v>
      </c>
      <c r="C10" t="s">
        <v>64</v>
      </c>
      <c r="D10" s="12">
        <v>2</v>
      </c>
    </row>
    <row r="11" spans="1:6" x14ac:dyDescent="0.2">
      <c r="A11" s="1">
        <v>43378.642175925925</v>
      </c>
      <c r="B11" s="2">
        <v>-120.94</v>
      </c>
      <c r="C11" t="s">
        <v>62</v>
      </c>
      <c r="D11" s="12">
        <v>3</v>
      </c>
    </row>
    <row r="12" spans="1:6" x14ac:dyDescent="0.2">
      <c r="A12" s="1">
        <v>43386.675682870373</v>
      </c>
      <c r="B12" s="2">
        <v>-50</v>
      </c>
      <c r="C12" t="s">
        <v>63</v>
      </c>
      <c r="D12" s="12">
        <v>3</v>
      </c>
    </row>
    <row r="13" spans="1:6" x14ac:dyDescent="0.2">
      <c r="A13" s="1">
        <v>43387.399594907409</v>
      </c>
      <c r="B13" s="2">
        <v>-433.37</v>
      </c>
      <c r="C13" t="s">
        <v>25</v>
      </c>
      <c r="D13" s="12">
        <v>3</v>
      </c>
    </row>
    <row r="14" spans="1:6" x14ac:dyDescent="0.2">
      <c r="A14" s="1">
        <v>43387.672129629631</v>
      </c>
      <c r="B14" s="2">
        <v>-4.99</v>
      </c>
      <c r="C14" t="s">
        <v>65</v>
      </c>
      <c r="D14" s="12">
        <v>3</v>
      </c>
    </row>
    <row r="15" spans="1:6" x14ac:dyDescent="0.2">
      <c r="A15" s="1">
        <v>43389.667314814818</v>
      </c>
      <c r="B15" s="2">
        <v>-25</v>
      </c>
      <c r="C15" t="s">
        <v>53</v>
      </c>
      <c r="D15" s="12">
        <v>3</v>
      </c>
    </row>
    <row r="16" spans="1:6" x14ac:dyDescent="0.2">
      <c r="A16" s="1">
        <v>43390.650231481479</v>
      </c>
      <c r="B16" s="2">
        <v>-14.99</v>
      </c>
      <c r="C16" t="s">
        <v>66</v>
      </c>
      <c r="D16" s="12">
        <v>3</v>
      </c>
    </row>
    <row r="17" spans="1:4" x14ac:dyDescent="0.2">
      <c r="A17" s="1">
        <v>43392</v>
      </c>
      <c r="B17" s="2">
        <v>-59.9</v>
      </c>
      <c r="C17" t="s">
        <v>60</v>
      </c>
      <c r="D17" s="12">
        <v>4</v>
      </c>
    </row>
    <row r="18" spans="1:4" x14ac:dyDescent="0.2">
      <c r="A18" s="1">
        <v>43392.648645833331</v>
      </c>
      <c r="B18" s="2">
        <v>-39.99</v>
      </c>
      <c r="C18" t="s">
        <v>50</v>
      </c>
      <c r="D18" s="12">
        <v>4</v>
      </c>
    </row>
    <row r="19" spans="1:4" x14ac:dyDescent="0.2">
      <c r="A19" s="1">
        <v>43393.635231481479</v>
      </c>
      <c r="B19" s="2">
        <v>-19</v>
      </c>
      <c r="C19" t="s">
        <v>59</v>
      </c>
      <c r="D19" s="12">
        <v>4</v>
      </c>
    </row>
    <row r="20" spans="1:4" x14ac:dyDescent="0.2">
      <c r="A20" s="1">
        <v>43393.668935185182</v>
      </c>
      <c r="B20" s="2">
        <v>-53</v>
      </c>
      <c r="C20" t="s">
        <v>57</v>
      </c>
      <c r="D20" s="12">
        <v>4</v>
      </c>
    </row>
    <row r="21" spans="1:4" x14ac:dyDescent="0.2">
      <c r="A21" s="1">
        <v>43393.677777777775</v>
      </c>
      <c r="B21" s="2">
        <v>-36</v>
      </c>
      <c r="C21" t="s">
        <v>28</v>
      </c>
      <c r="D21" s="12">
        <v>4</v>
      </c>
    </row>
    <row r="22" spans="1:4" x14ac:dyDescent="0.2">
      <c r="A22" s="1">
        <v>43394.694907407407</v>
      </c>
      <c r="B22" s="2">
        <v>-210</v>
      </c>
      <c r="C22" t="s">
        <v>51</v>
      </c>
      <c r="D22" s="12">
        <v>4</v>
      </c>
    </row>
    <row r="23" spans="1:4" x14ac:dyDescent="0.2">
      <c r="A23" s="1">
        <v>43401.689305555556</v>
      </c>
      <c r="B23" s="2">
        <v>-33.94</v>
      </c>
      <c r="C23" t="s">
        <v>58</v>
      </c>
      <c r="D23" s="12">
        <v>4</v>
      </c>
    </row>
    <row r="24" spans="1:4" x14ac:dyDescent="0.2">
      <c r="A24" s="1">
        <v>43405.037303240744</v>
      </c>
      <c r="B24" s="2">
        <v>-1.95</v>
      </c>
      <c r="C24" t="s">
        <v>54</v>
      </c>
      <c r="D24" s="12">
        <v>4</v>
      </c>
    </row>
    <row r="25" spans="1:4" x14ac:dyDescent="0.2">
      <c r="A25" s="1">
        <v>43405.70239583333</v>
      </c>
      <c r="B25" s="2">
        <v>-455</v>
      </c>
      <c r="C25" t="s">
        <v>55</v>
      </c>
      <c r="D25" s="12">
        <v>4</v>
      </c>
    </row>
    <row r="26" spans="1:4" x14ac:dyDescent="0.2">
      <c r="A26" s="1">
        <v>43406.682500000003</v>
      </c>
      <c r="B26" s="2">
        <v>-2.99</v>
      </c>
      <c r="C26" t="s">
        <v>61</v>
      </c>
      <c r="D26" s="12">
        <v>5</v>
      </c>
    </row>
    <row r="27" spans="1:4" x14ac:dyDescent="0.2">
      <c r="A27" s="1">
        <v>43408.615636574075</v>
      </c>
      <c r="B27" s="2">
        <v>-100</v>
      </c>
      <c r="C27" t="s">
        <v>64</v>
      </c>
      <c r="D27" s="12">
        <v>5</v>
      </c>
    </row>
    <row r="28" spans="1:4" x14ac:dyDescent="0.2">
      <c r="A28" s="1">
        <v>43409.60050925926</v>
      </c>
      <c r="B28" s="2">
        <v>-120.94</v>
      </c>
      <c r="C28" t="s">
        <v>62</v>
      </c>
      <c r="D28" s="12">
        <v>5</v>
      </c>
    </row>
    <row r="29" spans="1:4" x14ac:dyDescent="0.2">
      <c r="A29" s="1">
        <v>43417.634016203701</v>
      </c>
      <c r="B29" s="2">
        <v>-50</v>
      </c>
      <c r="C29" t="s">
        <v>63</v>
      </c>
      <c r="D29" s="12">
        <v>5</v>
      </c>
    </row>
    <row r="30" spans="1:4" x14ac:dyDescent="0.2">
      <c r="A30" s="1">
        <v>43418.357928240737</v>
      </c>
      <c r="B30" s="2">
        <v>-433.37</v>
      </c>
      <c r="C30" t="s">
        <v>25</v>
      </c>
      <c r="D30" s="12">
        <v>5</v>
      </c>
    </row>
    <row r="31" spans="1:4" x14ac:dyDescent="0.2">
      <c r="A31" s="1">
        <v>43418.630462962959</v>
      </c>
      <c r="B31" s="2">
        <v>-4.99</v>
      </c>
      <c r="C31" t="s">
        <v>65</v>
      </c>
      <c r="D31" s="12">
        <v>5</v>
      </c>
    </row>
    <row r="32" spans="1:4" x14ac:dyDescent="0.2">
      <c r="A32" s="1">
        <v>43420.625648148147</v>
      </c>
      <c r="B32" s="2">
        <v>-25</v>
      </c>
      <c r="C32" t="s">
        <v>53</v>
      </c>
      <c r="D32" s="12">
        <v>6</v>
      </c>
    </row>
    <row r="33" spans="1:4" x14ac:dyDescent="0.2">
      <c r="A33" s="1">
        <v>43421.608564814815</v>
      </c>
      <c r="B33" s="2">
        <v>-14.99</v>
      </c>
      <c r="C33" t="s">
        <v>66</v>
      </c>
      <c r="D33" s="12">
        <v>6</v>
      </c>
    </row>
    <row r="34" spans="1:4" x14ac:dyDescent="0.2">
      <c r="A34" s="1">
        <v>43422.958333333336</v>
      </c>
      <c r="B34" s="2">
        <v>-59.9</v>
      </c>
      <c r="C34" t="s">
        <v>60</v>
      </c>
      <c r="D34" s="12">
        <v>6</v>
      </c>
    </row>
    <row r="35" spans="1:4" x14ac:dyDescent="0.2">
      <c r="A35" s="1">
        <v>43423.606979166667</v>
      </c>
      <c r="B35" s="2">
        <v>-39.99</v>
      </c>
      <c r="C35" t="s">
        <v>50</v>
      </c>
      <c r="D35" s="12">
        <v>6</v>
      </c>
    </row>
    <row r="36" spans="1:4" x14ac:dyDescent="0.2">
      <c r="A36" s="1">
        <v>43424.593564814815</v>
      </c>
      <c r="B36" s="2">
        <v>-19</v>
      </c>
      <c r="C36" t="s">
        <v>59</v>
      </c>
      <c r="D36" s="12">
        <v>6</v>
      </c>
    </row>
    <row r="37" spans="1:4" x14ac:dyDescent="0.2">
      <c r="A37" s="1">
        <v>43424.627268518518</v>
      </c>
      <c r="B37" s="2">
        <v>-53</v>
      </c>
      <c r="C37" t="s">
        <v>57</v>
      </c>
      <c r="D37" s="12">
        <v>6</v>
      </c>
    </row>
    <row r="38" spans="1:4" x14ac:dyDescent="0.2">
      <c r="A38" s="1">
        <v>43424.636111111111</v>
      </c>
      <c r="B38" s="2">
        <v>-36</v>
      </c>
      <c r="C38" t="s">
        <v>28</v>
      </c>
      <c r="D38" s="12">
        <v>6</v>
      </c>
    </row>
    <row r="39" spans="1:4" x14ac:dyDescent="0.2">
      <c r="A39" s="1">
        <v>43425.653240740743</v>
      </c>
      <c r="B39" s="2">
        <v>-210</v>
      </c>
      <c r="C39" t="s">
        <v>51</v>
      </c>
      <c r="D39" s="12">
        <v>6</v>
      </c>
    </row>
    <row r="40" spans="1:4" x14ac:dyDescent="0.2">
      <c r="A40" s="1">
        <v>43429.689305555556</v>
      </c>
      <c r="B40" s="2">
        <v>-22.94</v>
      </c>
      <c r="C40" t="s">
        <v>58</v>
      </c>
      <c r="D40" s="12">
        <v>6</v>
      </c>
    </row>
    <row r="41" spans="1:4" x14ac:dyDescent="0.2">
      <c r="A41" s="1">
        <v>43435</v>
      </c>
      <c r="B41" s="2">
        <v>-1.95</v>
      </c>
      <c r="C41" t="s">
        <v>54</v>
      </c>
      <c r="D41" s="12">
        <v>7</v>
      </c>
    </row>
    <row r="42" spans="1:4" x14ac:dyDescent="0.2">
      <c r="A42" s="1">
        <v>43435.660729166666</v>
      </c>
      <c r="B42" s="2">
        <v>-455</v>
      </c>
      <c r="C42" t="s">
        <v>55</v>
      </c>
      <c r="D42" s="12">
        <v>7</v>
      </c>
    </row>
    <row r="43" spans="1:4" x14ac:dyDescent="0.2">
      <c r="A43" s="1">
        <v>43436.640833333331</v>
      </c>
      <c r="B43" s="2">
        <v>-2.99</v>
      </c>
      <c r="C43" t="s">
        <v>61</v>
      </c>
      <c r="D43" s="12">
        <v>7</v>
      </c>
    </row>
    <row r="44" spans="1:4" x14ac:dyDescent="0.2">
      <c r="A44" s="1">
        <v>43438.615636574075</v>
      </c>
      <c r="B44" s="2">
        <v>-100</v>
      </c>
      <c r="C44" t="s">
        <v>64</v>
      </c>
      <c r="D44" s="12">
        <v>7</v>
      </c>
    </row>
    <row r="45" spans="1:4" x14ac:dyDescent="0.2">
      <c r="A45" s="1">
        <v>43439.60050925926</v>
      </c>
      <c r="B45" s="2">
        <v>-120.94</v>
      </c>
      <c r="C45" t="s">
        <v>62</v>
      </c>
      <c r="D45" s="12">
        <v>7</v>
      </c>
    </row>
    <row r="46" spans="1:4" x14ac:dyDescent="0.2">
      <c r="A46" s="1">
        <v>43442.679166666669</v>
      </c>
      <c r="B46" s="2">
        <v>-4.99</v>
      </c>
      <c r="C46" t="s">
        <v>52</v>
      </c>
      <c r="D46" s="12">
        <v>7</v>
      </c>
    </row>
    <row r="47" spans="1:4" x14ac:dyDescent="0.2">
      <c r="A47" s="1">
        <v>43447.634016203701</v>
      </c>
      <c r="B47" s="2">
        <v>-50</v>
      </c>
      <c r="C47" t="s">
        <v>63</v>
      </c>
      <c r="D47" s="12">
        <v>7</v>
      </c>
    </row>
    <row r="48" spans="1:4" x14ac:dyDescent="0.2">
      <c r="A48" s="1">
        <v>43448.357928240737</v>
      </c>
      <c r="B48" s="2">
        <v>-433.37</v>
      </c>
      <c r="C48" t="s">
        <v>25</v>
      </c>
      <c r="D48" s="12">
        <v>8</v>
      </c>
    </row>
    <row r="49" spans="1:4" x14ac:dyDescent="0.2">
      <c r="A49" s="1">
        <v>43448.630462962959</v>
      </c>
      <c r="B49" s="2">
        <v>-4.99</v>
      </c>
      <c r="C49" t="s">
        <v>65</v>
      </c>
      <c r="D49" s="12">
        <v>8</v>
      </c>
    </row>
    <row r="50" spans="1:4" x14ac:dyDescent="0.2">
      <c r="A50" s="1">
        <v>43450.625648148147</v>
      </c>
      <c r="B50" s="2">
        <v>-25</v>
      </c>
      <c r="C50" t="s">
        <v>53</v>
      </c>
      <c r="D50" s="12">
        <v>8</v>
      </c>
    </row>
    <row r="51" spans="1:4" x14ac:dyDescent="0.2">
      <c r="A51" s="1">
        <v>43451.608564814815</v>
      </c>
      <c r="B51" s="2">
        <v>-14.99</v>
      </c>
      <c r="C51" t="s">
        <v>66</v>
      </c>
      <c r="D51" s="12">
        <v>8</v>
      </c>
    </row>
    <row r="52" spans="1:4" x14ac:dyDescent="0.2">
      <c r="A52" s="1">
        <v>43453</v>
      </c>
      <c r="B52" s="2">
        <v>-59.9</v>
      </c>
      <c r="C52" t="s">
        <v>60</v>
      </c>
      <c r="D52" s="12">
        <v>8</v>
      </c>
    </row>
    <row r="53" spans="1:4" x14ac:dyDescent="0.2">
      <c r="A53" s="1">
        <v>43453.606979166667</v>
      </c>
      <c r="B53" s="2">
        <v>-39.99</v>
      </c>
      <c r="C53" t="s">
        <v>50</v>
      </c>
      <c r="D53" s="12">
        <v>8</v>
      </c>
    </row>
    <row r="54" spans="1:4" x14ac:dyDescent="0.2">
      <c r="A54" s="1">
        <v>43454.593564814815</v>
      </c>
      <c r="B54" s="2">
        <v>-19</v>
      </c>
      <c r="C54" t="s">
        <v>59</v>
      </c>
      <c r="D54" s="12">
        <v>8</v>
      </c>
    </row>
    <row r="55" spans="1:4" x14ac:dyDescent="0.2">
      <c r="A55" s="1">
        <v>43454.627268518518</v>
      </c>
      <c r="B55" s="2">
        <v>-53</v>
      </c>
      <c r="C55" t="s">
        <v>57</v>
      </c>
      <c r="D55" s="12">
        <v>8</v>
      </c>
    </row>
    <row r="56" spans="1:4" x14ac:dyDescent="0.2">
      <c r="A56" s="1">
        <v>43454.636111111111</v>
      </c>
      <c r="B56" s="2">
        <v>-36</v>
      </c>
      <c r="C56" t="s">
        <v>28</v>
      </c>
      <c r="D56" s="12">
        <v>8</v>
      </c>
    </row>
    <row r="57" spans="1:4" x14ac:dyDescent="0.2">
      <c r="A57" s="1">
        <v>43455.653240740743</v>
      </c>
      <c r="B57" s="2">
        <v>-210</v>
      </c>
      <c r="C57" t="s">
        <v>51</v>
      </c>
      <c r="D57" s="12">
        <v>8</v>
      </c>
    </row>
    <row r="58" spans="1:4" x14ac:dyDescent="0.2">
      <c r="A58" s="1">
        <v>43457.689305555556</v>
      </c>
      <c r="B58" s="2">
        <v>-22.94</v>
      </c>
      <c r="C58" t="s">
        <v>58</v>
      </c>
      <c r="D58" s="12">
        <v>8</v>
      </c>
    </row>
    <row r="59" spans="1:4" x14ac:dyDescent="0.2">
      <c r="A59" s="1">
        <v>43459.706631944442</v>
      </c>
      <c r="B59" s="2">
        <v>-20</v>
      </c>
      <c r="C59" t="s">
        <v>56</v>
      </c>
      <c r="D59" s="12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AAF21-D74E-C745-92D1-3BF67AF22345}">
  <dimension ref="A1:I15"/>
  <sheetViews>
    <sheetView workbookViewId="0">
      <selection activeCell="B9" sqref="B9"/>
    </sheetView>
  </sheetViews>
  <sheetFormatPr baseColWidth="10" defaultRowHeight="16" x14ac:dyDescent="0.2"/>
  <cols>
    <col min="1" max="1" width="16.33203125" bestFit="1" customWidth="1"/>
    <col min="2" max="2" width="22.33203125" bestFit="1" customWidth="1"/>
    <col min="3" max="3" width="17.6640625" style="2" customWidth="1"/>
    <col min="4" max="4" width="20" style="12" bestFit="1" customWidth="1"/>
    <col min="5" max="5" width="16.1640625" style="2" customWidth="1"/>
  </cols>
  <sheetData>
    <row r="1" spans="1:9" x14ac:dyDescent="0.2">
      <c r="A1" t="s">
        <v>32</v>
      </c>
      <c r="B1" t="s">
        <v>36</v>
      </c>
      <c r="C1" s="2" t="s">
        <v>34</v>
      </c>
      <c r="D1" s="12" t="s">
        <v>35</v>
      </c>
      <c r="E1" s="2" t="s">
        <v>33</v>
      </c>
    </row>
    <row r="2" spans="1:9" x14ac:dyDescent="0.2">
      <c r="A2" s="1" t="s">
        <v>9</v>
      </c>
      <c r="B2" s="1" t="s">
        <v>45</v>
      </c>
      <c r="C2" s="2">
        <v>9.99</v>
      </c>
      <c r="D2" s="12">
        <v>4</v>
      </c>
      <c r="E2" s="2">
        <f>IF(ISBLANK(Table4[[#This Row],[Cost]]),"",Table4[[#This Row],[Cost]]/Table4[[#This Row],[Every _ Pay Periods]])</f>
        <v>2.4975000000000001</v>
      </c>
      <c r="G2" s="2"/>
      <c r="H2" s="2"/>
      <c r="I2" s="2"/>
    </row>
    <row r="3" spans="1:9" x14ac:dyDescent="0.2">
      <c r="A3" s="1" t="s">
        <v>10</v>
      </c>
      <c r="B3" s="1" t="s">
        <v>44</v>
      </c>
      <c r="C3" s="2">
        <v>5.12</v>
      </c>
      <c r="D3" s="12">
        <v>4</v>
      </c>
      <c r="E3" s="2">
        <f>IF(ISBLANK(Table4[[#This Row],[Cost]]),"",Table4[[#This Row],[Cost]]/Table4[[#This Row],[Every _ Pay Periods]])</f>
        <v>1.28</v>
      </c>
      <c r="G3" s="2"/>
      <c r="H3" s="2"/>
      <c r="I3" s="2"/>
    </row>
    <row r="4" spans="1:9" x14ac:dyDescent="0.2">
      <c r="A4" s="1" t="s">
        <v>13</v>
      </c>
      <c r="B4" s="1" t="s">
        <v>43</v>
      </c>
      <c r="C4" s="2">
        <v>2.61</v>
      </c>
      <c r="D4" s="12">
        <v>2</v>
      </c>
      <c r="E4" s="2">
        <f>IF(ISBLANK(Table4[[#This Row],[Cost]]),"",Table4[[#This Row],[Cost]]/Table4[[#This Row],[Every _ Pay Periods]])</f>
        <v>1.3049999999999999</v>
      </c>
      <c r="G4" s="2"/>
      <c r="H4" s="2"/>
      <c r="I4" s="2"/>
    </row>
    <row r="5" spans="1:9" x14ac:dyDescent="0.2">
      <c r="A5" s="1" t="s">
        <v>16</v>
      </c>
      <c r="B5" s="1" t="s">
        <v>42</v>
      </c>
      <c r="C5" s="2">
        <v>12.98</v>
      </c>
      <c r="D5" s="12">
        <v>2</v>
      </c>
      <c r="E5" s="2">
        <f>IF(ISBLANK(Table4[[#This Row],[Cost]]),"",Table4[[#This Row],[Cost]]/Table4[[#This Row],[Every _ Pay Periods]])</f>
        <v>6.49</v>
      </c>
      <c r="G5" s="2"/>
      <c r="H5" s="2"/>
      <c r="I5" s="2"/>
    </row>
    <row r="6" spans="1:9" x14ac:dyDescent="0.2">
      <c r="A6" s="1" t="s">
        <v>17</v>
      </c>
      <c r="B6" s="1" t="s">
        <v>41</v>
      </c>
      <c r="C6" s="2">
        <v>16.97</v>
      </c>
      <c r="D6" s="12">
        <v>6</v>
      </c>
      <c r="E6" s="2">
        <f>IF(ISBLANK(Table4[[#This Row],[Cost]]),"",Table4[[#This Row],[Cost]]/Table4[[#This Row],[Every _ Pay Periods]])</f>
        <v>2.8283333333333331</v>
      </c>
      <c r="G6" s="2"/>
      <c r="H6" s="2"/>
      <c r="I6" s="2"/>
    </row>
    <row r="7" spans="1:9" x14ac:dyDescent="0.2">
      <c r="A7" s="1" t="s">
        <v>48</v>
      </c>
      <c r="B7" s="1"/>
      <c r="E7" s="2" t="str">
        <f>IF(ISBLANK(Table4[[#This Row],[Cost]]),"",Table4[[#This Row],[Cost]]/Table4[[#This Row],[Every _ Pay Periods]])</f>
        <v/>
      </c>
      <c r="G7" s="2"/>
      <c r="H7" s="2"/>
      <c r="I7" s="2"/>
    </row>
    <row r="8" spans="1:9" x14ac:dyDescent="0.2">
      <c r="A8" s="1" t="s">
        <v>49</v>
      </c>
      <c r="B8" s="1"/>
      <c r="E8" s="2" t="str">
        <f>IF(ISBLANK(Table4[[#This Row],[Cost]]),"",Table4[[#This Row],[Cost]]/Table4[[#This Row],[Every _ Pay Periods]])</f>
        <v/>
      </c>
      <c r="G8" s="2"/>
      <c r="H8" s="2"/>
      <c r="I8" s="2"/>
    </row>
    <row r="9" spans="1:9" x14ac:dyDescent="0.2">
      <c r="A9" s="1" t="s">
        <v>47</v>
      </c>
      <c r="B9" s="1"/>
      <c r="E9" s="2" t="str">
        <f>IF(ISBLANK(Table4[[#This Row],[Cost]]),"",Table4[[#This Row],[Cost]]/Table4[[#This Row],[Every _ Pay Periods]])</f>
        <v/>
      </c>
      <c r="G9" s="2"/>
      <c r="H9" s="2"/>
      <c r="I9" s="2"/>
    </row>
    <row r="10" spans="1:9" x14ac:dyDescent="0.2">
      <c r="A10" s="1" t="s">
        <v>46</v>
      </c>
      <c r="B10" s="1" t="s">
        <v>40</v>
      </c>
      <c r="C10" s="2">
        <v>3.97</v>
      </c>
      <c r="D10" s="12">
        <v>6</v>
      </c>
      <c r="E10" s="2">
        <f>IF(ISBLANK(Table4[[#This Row],[Cost]]),"",Table4[[#This Row],[Cost]]/Table4[[#This Row],[Every _ Pay Periods]])</f>
        <v>0.66166666666666674</v>
      </c>
      <c r="G10" s="2"/>
      <c r="H10" s="2"/>
      <c r="I10" s="2"/>
    </row>
    <row r="11" spans="1:9" x14ac:dyDescent="0.2">
      <c r="A11" s="1" t="s">
        <v>11</v>
      </c>
      <c r="B11" s="1" t="s">
        <v>39</v>
      </c>
      <c r="C11" s="2">
        <v>5.34</v>
      </c>
      <c r="D11" s="12">
        <v>4</v>
      </c>
      <c r="E11" s="2">
        <f>IF(ISBLANK(Table4[[#This Row],[Cost]]),"",Table4[[#This Row],[Cost]]/Table4[[#This Row],[Every _ Pay Periods]])</f>
        <v>1.335</v>
      </c>
      <c r="G11" s="2"/>
      <c r="H11" s="2"/>
      <c r="I11" s="2"/>
    </row>
    <row r="12" spans="1:9" x14ac:dyDescent="0.2">
      <c r="A12" s="1" t="s">
        <v>14</v>
      </c>
      <c r="B12" s="1" t="s">
        <v>37</v>
      </c>
      <c r="C12" s="2">
        <v>6.28</v>
      </c>
      <c r="D12" s="12">
        <v>2</v>
      </c>
      <c r="E12" s="2">
        <f>IF(ISBLANK(Table4[[#This Row],[Cost]]),"",Table4[[#This Row],[Cost]]/Table4[[#This Row],[Every _ Pay Periods]])</f>
        <v>3.14</v>
      </c>
    </row>
    <row r="13" spans="1:9" x14ac:dyDescent="0.2">
      <c r="A13" s="1" t="s">
        <v>15</v>
      </c>
      <c r="B13" s="1" t="s">
        <v>38</v>
      </c>
      <c r="C13" s="2">
        <v>9.2799999999999994</v>
      </c>
      <c r="D13" s="12">
        <v>2</v>
      </c>
      <c r="E13" s="2">
        <f>IF(ISBLANK(Table4[[#This Row],[Cost]]),"",Table4[[#This Row],[Cost]]/Table4[[#This Row],[Every _ Pay Periods]])</f>
        <v>4.6399999999999997</v>
      </c>
    </row>
    <row r="14" spans="1:9" x14ac:dyDescent="0.2">
      <c r="A14" s="1" t="s">
        <v>12</v>
      </c>
      <c r="B14" s="1"/>
      <c r="C14" s="2">
        <v>50</v>
      </c>
      <c r="D14" s="12">
        <v>1</v>
      </c>
      <c r="E14" s="2">
        <f>IF(ISBLANK(Table4[[#This Row],[Cost]]),"",Table4[[#This Row],[Cost]]/Table4[[#This Row],[Every _ Pay Periods]])</f>
        <v>50</v>
      </c>
    </row>
    <row r="15" spans="1:9" x14ac:dyDescent="0.2">
      <c r="A15" t="s">
        <v>6</v>
      </c>
      <c r="C15"/>
      <c r="D15"/>
      <c r="E15" s="2">
        <f>SUBTOTAL(109,Table4[Pay Period Cost])</f>
        <v>74.177500000000009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Money</vt:lpstr>
      <vt:lpstr>Bills</vt:lpstr>
      <vt:lpstr>Household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Southwell</dc:creator>
  <cp:lastModifiedBy>Matthew Southwell</cp:lastModifiedBy>
  <dcterms:created xsi:type="dcterms:W3CDTF">2018-09-14T02:43:55Z</dcterms:created>
  <dcterms:modified xsi:type="dcterms:W3CDTF">2018-11-03T16:38:50Z</dcterms:modified>
</cp:coreProperties>
</file>