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Data" sheetId="1" r:id="rId4"/>
    <sheet state="visible" name="June 22" sheetId="2" r:id="rId5"/>
    <sheet state="visible" name="June 14" sheetId="3" r:id="rId6"/>
    <sheet state="visible" name="June 7" sheetId="4" r:id="rId7"/>
    <sheet state="visible" name="June 3" sheetId="5" r:id="rId8"/>
    <sheet state="visible" name="March 24" sheetId="6" r:id="rId9"/>
    <sheet state="visible" name="Tickers" sheetId="7" r:id="rId10"/>
    <sheet state="visible" name="Sectors and Ranks" sheetId="8" r:id="rId11"/>
    <sheet state="visible" name="FinanceData" sheetId="9" r:id="rId12"/>
  </sheets>
  <definedNames>
    <definedName hidden="1" localSheetId="0" name="_xlnm._FilterDatabase">'Current Data'!$A$2:$K$50</definedName>
    <definedName hidden="1" localSheetId="1" name="_xlnm._FilterDatabase">'June 22'!$A$2:$K$50</definedName>
    <definedName hidden="1" localSheetId="2" name="_xlnm._FilterDatabase">'June 14'!$A$2:$K$50</definedName>
    <definedName hidden="1" localSheetId="3" name="_xlnm._FilterDatabase">'June 7'!$A$2:$K$52</definedName>
    <definedName hidden="1" localSheetId="4" name="_xlnm._FilterDatabase">'June 3'!$A$1:$K$50</definedName>
    <definedName hidden="1" localSheetId="5" name="_xlnm._FilterDatabase">'March 24'!$A$1:$K$998</definedName>
    <definedName hidden="1" localSheetId="0" name="Z_82158A12_FC44_40BE_964E_3860750E20AA_.wvu.FilterData">'Current Data'!$A$1:$K$999</definedName>
    <definedName hidden="1" localSheetId="1" name="Z_82158A12_FC44_40BE_964E_3860750E20AA_.wvu.FilterData">'June 22'!$A$1:$K$999</definedName>
    <definedName hidden="1" localSheetId="2" name="Z_82158A12_FC44_40BE_964E_3860750E20AA_.wvu.FilterData">'June 14'!$A$1:$K$999</definedName>
    <definedName hidden="1" localSheetId="3" name="Z_82158A12_FC44_40BE_964E_3860750E20AA_.wvu.FilterData">'June 7'!$A$1:$K$999</definedName>
    <definedName hidden="1" localSheetId="4" name="Z_82158A12_FC44_40BE_964E_3860750E20AA_.wvu.FilterData">'June 3'!$A$1:$K$999</definedName>
    <definedName hidden="1" localSheetId="5" name="Z_82158A12_FC44_40BE_964E_3860750E20AA_.wvu.FilterData">'March 24'!$A$1:$K$998</definedName>
    <definedName hidden="1" localSheetId="0" name="Z_1CF5AE28_C44B_4C6B_AF7E_DC2CE4B77BF1_.wvu.FilterData">'Current Data'!$A$1:$G$999</definedName>
    <definedName hidden="1" localSheetId="1" name="Z_1CF5AE28_C44B_4C6B_AF7E_DC2CE4B77BF1_.wvu.FilterData">'June 22'!$A$1:$G$999</definedName>
    <definedName hidden="1" localSheetId="2" name="Z_1CF5AE28_C44B_4C6B_AF7E_DC2CE4B77BF1_.wvu.FilterData">'June 14'!$A$1:$G$999</definedName>
    <definedName hidden="1" localSheetId="3" name="Z_1CF5AE28_C44B_4C6B_AF7E_DC2CE4B77BF1_.wvu.FilterData">'June 7'!$A$1:$G$999</definedName>
    <definedName hidden="1" localSheetId="4" name="Z_1CF5AE28_C44B_4C6B_AF7E_DC2CE4B77BF1_.wvu.FilterData">'June 3'!$A$1:$G$999</definedName>
    <definedName hidden="1" localSheetId="5" name="Z_1CF5AE28_C44B_4C6B_AF7E_DC2CE4B77BF1_.wvu.FilterData">'March 24'!$A$1:$G$998</definedName>
    <definedName hidden="1" localSheetId="0" name="Z_2F08DC9A_AD66_4160_BAD1_25698E7F8FCF_.wvu.FilterData">'Current Data'!$A$1:$K$999</definedName>
    <definedName hidden="1" localSheetId="1" name="Z_2F08DC9A_AD66_4160_BAD1_25698E7F8FCF_.wvu.FilterData">'June 22'!$A$1:$K$999</definedName>
    <definedName hidden="1" localSheetId="2" name="Z_2F08DC9A_AD66_4160_BAD1_25698E7F8FCF_.wvu.FilterData">'June 14'!$A$1:$K$999</definedName>
    <definedName hidden="1" localSheetId="3" name="Z_2F08DC9A_AD66_4160_BAD1_25698E7F8FCF_.wvu.FilterData">'June 7'!$A$1:$K$999</definedName>
    <definedName hidden="1" localSheetId="4" name="Z_2F08DC9A_AD66_4160_BAD1_25698E7F8FCF_.wvu.FilterData">'June 3'!$A$1:$K$999</definedName>
    <definedName hidden="1" localSheetId="5" name="Z_2F08DC9A_AD66_4160_BAD1_25698E7F8FCF_.wvu.FilterData">'March 24'!$A$1:$K$998</definedName>
  </definedNames>
  <calcPr/>
  <customWorkbookViews>
    <customWorkbookView activeSheetId="0" maximized="1" windowHeight="0" windowWidth="0" guid="{2F08DC9A-AD66-4160-BAD1-25698E7F8FCF}" name="Filter 2"/>
    <customWorkbookView activeSheetId="0" maximized="1" windowHeight="0" windowWidth="0" guid="{82158A12-FC44-40BE-964E-3860750E20AA}" name="Filter 3"/>
    <customWorkbookView activeSheetId="0" maximized="1" windowHeight="0" windowWidth="0" guid="{1CF5AE28-C44B-4C6B-AF7E-DC2CE4B77BF1}" name="Filter 1"/>
  </customWorkbookViews>
</workbook>
</file>

<file path=xl/sharedStrings.xml><?xml version="1.0" encoding="utf-8"?>
<sst xmlns="http://schemas.openxmlformats.org/spreadsheetml/2006/main" count="1387" uniqueCount="319">
  <si>
    <t>Ticker</t>
  </si>
  <si>
    <t>Share Price</t>
  </si>
  <si>
    <t>20 day</t>
  </si>
  <si>
    <t>Market Cap (B)</t>
  </si>
  <si>
    <t>Revenue (M)</t>
  </si>
  <si>
    <t>% Change Mkt Cap Yoy</t>
  </si>
  <si>
    <t>% Change Rev Yoy</t>
  </si>
  <si>
    <t>Beta</t>
  </si>
  <si>
    <t>Margin</t>
  </si>
  <si>
    <t>Zack's Sector</t>
  </si>
  <si>
    <t>Zack's Sector Score</t>
  </si>
  <si>
    <t>Date</t>
  </si>
  <si>
    <t>Stock Level We Like (notes)</t>
  </si>
  <si>
    <t>Company/Sector risk</t>
  </si>
  <si>
    <t>Where is this in the group?</t>
  </si>
  <si>
    <t>Abnormal volume</t>
  </si>
  <si>
    <t>MDB</t>
  </si>
  <si>
    <t>181.65M</t>
  </si>
  <si>
    <t>Computer and Technology</t>
  </si>
  <si>
    <t>AAPL</t>
  </si>
  <si>
    <t>89.58B</t>
  </si>
  <si>
    <t>AMGN</t>
  </si>
  <si>
    <t>5.901B</t>
  </si>
  <si>
    <t>Medical</t>
  </si>
  <si>
    <t>ASML</t>
  </si>
  <si>
    <t>5.259B</t>
  </si>
  <si>
    <t>ASX</t>
  </si>
  <si>
    <t>4.251B</t>
  </si>
  <si>
    <t>BA</t>
  </si>
  <si>
    <t>15.22B</t>
  </si>
  <si>
    <t>Transportation</t>
  </si>
  <si>
    <t>BIDU</t>
  </si>
  <si>
    <t>4.336B</t>
  </si>
  <si>
    <t>CDE</t>
  </si>
  <si>
    <t>202.12M</t>
  </si>
  <si>
    <t>Basic Materials</t>
  </si>
  <si>
    <t>CF</t>
  </si>
  <si>
    <t>1.048B</t>
  </si>
  <si>
    <t>CLF</t>
  </si>
  <si>
    <t>4.049B</t>
  </si>
  <si>
    <t>COIN</t>
  </si>
  <si>
    <t>1.801B</t>
  </si>
  <si>
    <t>Finance</t>
  </si>
  <si>
    <t>CP</t>
  </si>
  <si>
    <t>1.546B</t>
  </si>
  <si>
    <t>CVX</t>
  </si>
  <si>
    <t>31.08B</t>
  </si>
  <si>
    <t>Oils and Energy</t>
  </si>
  <si>
    <t>DE</t>
  </si>
  <si>
    <t>12.06B</t>
  </si>
  <si>
    <t>Industrial Products</t>
  </si>
  <si>
    <t>DQ</t>
  </si>
  <si>
    <t>256.10M</t>
  </si>
  <si>
    <t>ENPH</t>
  </si>
  <si>
    <t>301.75M</t>
  </si>
  <si>
    <t>ETSY</t>
  </si>
  <si>
    <t>550.65M</t>
  </si>
  <si>
    <t>F</t>
  </si>
  <si>
    <t>36.23B</t>
  </si>
  <si>
    <t>Auto, Tires, Trucks</t>
  </si>
  <si>
    <t>FB</t>
  </si>
  <si>
    <t>26.17B</t>
  </si>
  <si>
    <t>FCX</t>
  </si>
  <si>
    <t>4.85B</t>
  </si>
  <si>
    <t>GNRC</t>
  </si>
  <si>
    <t>807.43M</t>
  </si>
  <si>
    <t>GRWG</t>
  </si>
  <si>
    <t>90.02M</t>
  </si>
  <si>
    <t>HZO</t>
  </si>
  <si>
    <t>523.10M</t>
  </si>
  <si>
    <t>Retail and Wholesale</t>
  </si>
  <si>
    <t>INTC</t>
  </si>
  <si>
    <t>19.67B</t>
  </si>
  <si>
    <t>LEN</t>
  </si>
  <si>
    <t>6.430B</t>
  </si>
  <si>
    <t>Construction</t>
  </si>
  <si>
    <t>LPX</t>
  </si>
  <si>
    <t>1.017B</t>
  </si>
  <si>
    <t>LUV</t>
  </si>
  <si>
    <t>2.052B</t>
  </si>
  <si>
    <t>MO</t>
  </si>
  <si>
    <t>4.88B</t>
  </si>
  <si>
    <t>Consumer Staples</t>
  </si>
  <si>
    <t>MSFT</t>
  </si>
  <si>
    <t>41.71B</t>
  </si>
  <si>
    <t>MT</t>
  </si>
  <si>
    <t>16.19B</t>
  </si>
  <si>
    <t>NFLX</t>
  </si>
  <si>
    <t>7.163B</t>
  </si>
  <si>
    <t>Consumer Discretionary</t>
  </si>
  <si>
    <t>NVCR</t>
  </si>
  <si>
    <t>134.70M</t>
  </si>
  <si>
    <t>NVDA</t>
  </si>
  <si>
    <t>5.661B</t>
  </si>
  <si>
    <t>PDD</t>
  </si>
  <si>
    <t>3.417B</t>
  </si>
  <si>
    <t>PHM</t>
  </si>
  <si>
    <t>2.730B</t>
  </si>
  <si>
    <t>PII</t>
  </si>
  <si>
    <t>1.951B</t>
  </si>
  <si>
    <t>PLTR</t>
  </si>
  <si>
    <t>341.23M</t>
  </si>
  <si>
    <t>POOL</t>
  </si>
  <si>
    <t>1.061B</t>
  </si>
  <si>
    <t>PYPL</t>
  </si>
  <si>
    <t>6.033B</t>
  </si>
  <si>
    <t>QCOM</t>
  </si>
  <si>
    <t>7.935B</t>
  </si>
  <si>
    <t>RIO</t>
  </si>
  <si>
    <t>Error</t>
  </si>
  <si>
    <t>SEDG</t>
  </si>
  <si>
    <t>405.49M</t>
  </si>
  <si>
    <t>SQ</t>
  </si>
  <si>
    <t>5.057B</t>
  </si>
  <si>
    <t>STLD</t>
  </si>
  <si>
    <t>3.545B</t>
  </si>
  <si>
    <t>TDOC</t>
  </si>
  <si>
    <t>453.68M</t>
  </si>
  <si>
    <t>TGT</t>
  </si>
  <si>
    <t>24.20B</t>
  </si>
  <si>
    <t>V</t>
  </si>
  <si>
    <t>5.729B</t>
  </si>
  <si>
    <t>Business Services</t>
  </si>
  <si>
    <t>VEEV</t>
  </si>
  <si>
    <t>433.57M</t>
  </si>
  <si>
    <t>WMT</t>
  </si>
  <si>
    <t>138.31B</t>
  </si>
  <si>
    <t>DKNG</t>
  </si>
  <si>
    <t>312.28M</t>
  </si>
  <si>
    <t>TLRY</t>
  </si>
  <si>
    <t>120.44M</t>
  </si>
  <si>
    <t>DHI</t>
  </si>
  <si>
    <t>6.447B</t>
  </si>
  <si>
    <t>XOM</t>
  </si>
  <si>
    <t>57.55B</t>
  </si>
  <si>
    <t>5.325B</t>
  </si>
  <si>
    <t>171.00M</t>
  </si>
  <si>
    <t>4.004B</t>
  </si>
  <si>
    <t>5.003B</t>
  </si>
  <si>
    <t>396.76M</t>
  </si>
  <si>
    <t>Name</t>
  </si>
  <si>
    <t>Sector</t>
  </si>
  <si>
    <t>Zach's Rating</t>
  </si>
  <si>
    <t>Current Price</t>
  </si>
  <si>
    <t>TER</t>
  </si>
  <si>
    <t>Teradyne</t>
  </si>
  <si>
    <t>Automation</t>
  </si>
  <si>
    <t>CRM</t>
  </si>
  <si>
    <t>Salesforce</t>
  </si>
  <si>
    <t>Cloud</t>
  </si>
  <si>
    <t>ORCL</t>
  </si>
  <si>
    <t>Oracle</t>
  </si>
  <si>
    <t>ZM</t>
  </si>
  <si>
    <t>Zoom</t>
  </si>
  <si>
    <t>Communications</t>
  </si>
  <si>
    <t>Palantir</t>
  </si>
  <si>
    <t>Data</t>
  </si>
  <si>
    <t>AMZN</t>
  </si>
  <si>
    <t>Amazon</t>
  </si>
  <si>
    <t>IBM</t>
  </si>
  <si>
    <t>GOOGL</t>
  </si>
  <si>
    <t>Google</t>
  </si>
  <si>
    <t>Orcacle</t>
  </si>
  <si>
    <t>MongoDB</t>
  </si>
  <si>
    <t>ESTC</t>
  </si>
  <si>
    <t>ElasticNV</t>
  </si>
  <si>
    <t>WK</t>
  </si>
  <si>
    <t>Workiva</t>
  </si>
  <si>
    <t>SPLK</t>
  </si>
  <si>
    <t>Splunk</t>
  </si>
  <si>
    <t>DDOG</t>
  </si>
  <si>
    <t>DataDog</t>
  </si>
  <si>
    <t>AYX</t>
  </si>
  <si>
    <t>Alteryx</t>
  </si>
  <si>
    <t>NEWR</t>
  </si>
  <si>
    <t>New Relic</t>
  </si>
  <si>
    <t>RTX</t>
  </si>
  <si>
    <t>ratheyon</t>
  </si>
  <si>
    <t>Defense</t>
  </si>
  <si>
    <t>Aerospace</t>
  </si>
  <si>
    <t>LMT</t>
  </si>
  <si>
    <t>Lockheed Martin</t>
  </si>
  <si>
    <t>Etsy</t>
  </si>
  <si>
    <t>Ecommerce</t>
  </si>
  <si>
    <t>BABA</t>
  </si>
  <si>
    <t>Alibaba</t>
  </si>
  <si>
    <t>JD</t>
  </si>
  <si>
    <t>JD.com</t>
  </si>
  <si>
    <t>WSM</t>
  </si>
  <si>
    <t>William's Sanoma</t>
  </si>
  <si>
    <t>LAD</t>
  </si>
  <si>
    <t>Lithia Motors</t>
  </si>
  <si>
    <t>EV</t>
  </si>
  <si>
    <t>RIDE</t>
  </si>
  <si>
    <t>Lordstown Motors</t>
  </si>
  <si>
    <t>TSLA</t>
  </si>
  <si>
    <t>Tesla</t>
  </si>
  <si>
    <t>NIO</t>
  </si>
  <si>
    <t>Nio</t>
  </si>
  <si>
    <t>FSK</t>
  </si>
  <si>
    <t>Fisker</t>
  </si>
  <si>
    <t>WKHS</t>
  </si>
  <si>
    <t>Workhorse</t>
  </si>
  <si>
    <t>CCIV</t>
  </si>
  <si>
    <t>Churchill captial</t>
  </si>
  <si>
    <t>-</t>
  </si>
  <si>
    <t>HON</t>
  </si>
  <si>
    <t>Honeywell</t>
  </si>
  <si>
    <t>Industrial</t>
  </si>
  <si>
    <t>UNP</t>
  </si>
  <si>
    <t>Union Pasific</t>
  </si>
  <si>
    <t>UPS</t>
  </si>
  <si>
    <t>United Parcel</t>
  </si>
  <si>
    <t>Boeing</t>
  </si>
  <si>
    <t>MMM</t>
  </si>
  <si>
    <t>3M</t>
  </si>
  <si>
    <t>CAT</t>
  </si>
  <si>
    <t>catapiller</t>
  </si>
  <si>
    <t>GE</t>
  </si>
  <si>
    <t>General Electric</t>
  </si>
  <si>
    <t>KSU</t>
  </si>
  <si>
    <t>Kansas City Southern</t>
  </si>
  <si>
    <t>John Deere</t>
  </si>
  <si>
    <t>Daqo</t>
  </si>
  <si>
    <t>Materials</t>
  </si>
  <si>
    <t>HOLX</t>
  </si>
  <si>
    <t>Hologic</t>
  </si>
  <si>
    <t>PKI</t>
  </si>
  <si>
    <t>PerkinElmer</t>
  </si>
  <si>
    <t>APA</t>
  </si>
  <si>
    <t>Apache</t>
  </si>
  <si>
    <t>Oil and Energy</t>
  </si>
  <si>
    <t>Paypal</t>
  </si>
  <si>
    <t>Payment Services</t>
  </si>
  <si>
    <t>Square</t>
  </si>
  <si>
    <t>Z</t>
  </si>
  <si>
    <t>Zillow</t>
  </si>
  <si>
    <t>Real Estate</t>
  </si>
  <si>
    <t>BIG</t>
  </si>
  <si>
    <t>Biglots</t>
  </si>
  <si>
    <t>Retailing</t>
  </si>
  <si>
    <t>AMD</t>
  </si>
  <si>
    <t>Advanced Micro Processors</t>
  </si>
  <si>
    <t>Semiconductors</t>
  </si>
  <si>
    <t>Intel</t>
  </si>
  <si>
    <t>Nvidia</t>
  </si>
  <si>
    <t>TSM</t>
  </si>
  <si>
    <t>Taiwan Semiconductor Manufatcturing</t>
  </si>
  <si>
    <t>Qualcomm</t>
  </si>
  <si>
    <t>AVGO</t>
  </si>
  <si>
    <t>Broadcom</t>
  </si>
  <si>
    <t>MU</t>
  </si>
  <si>
    <t>Micron Technology</t>
  </si>
  <si>
    <t>ASE Technology Holding</t>
  </si>
  <si>
    <t>NXPI</t>
  </si>
  <si>
    <t>NXP Semiconductors</t>
  </si>
  <si>
    <t>ADBE</t>
  </si>
  <si>
    <t>Adobe</t>
  </si>
  <si>
    <t>Software</t>
  </si>
  <si>
    <t>Veev</t>
  </si>
  <si>
    <t>NUE</t>
  </si>
  <si>
    <t>Nucor</t>
  </si>
  <si>
    <t>Steel</t>
  </si>
  <si>
    <t>Rio Tinto</t>
  </si>
  <si>
    <t>VALE</t>
  </si>
  <si>
    <t>Vale S.A</t>
  </si>
  <si>
    <t>RS</t>
  </si>
  <si>
    <t>Reliance Steel &amp; Aluminum Co</t>
  </si>
  <si>
    <t>SLX</t>
  </si>
  <si>
    <t>VanExk ETF</t>
  </si>
  <si>
    <t>STCL.TO</t>
  </si>
  <si>
    <t>Stelco</t>
  </si>
  <si>
    <t>Clevand Cliffs Inc</t>
  </si>
  <si>
    <t>SID</t>
  </si>
  <si>
    <t>Comphania Sidrergica Nacional</t>
  </si>
  <si>
    <t>CMC</t>
  </si>
  <si>
    <t>Commercial Metals Company</t>
  </si>
  <si>
    <t>LIF.TO</t>
  </si>
  <si>
    <t>Labrador Iron ore Royalty Corp</t>
  </si>
  <si>
    <t>Steel Dynamics</t>
  </si>
  <si>
    <t>GGB</t>
  </si>
  <si>
    <t>Gerdau</t>
  </si>
  <si>
    <t>TX</t>
  </si>
  <si>
    <t>Ternium</t>
  </si>
  <si>
    <t>X</t>
  </si>
  <si>
    <t>U.S Steel</t>
  </si>
  <si>
    <t>Arcelor Mittal</t>
  </si>
  <si>
    <t>All semiconductor stocks are moving in tangent so buy whichever you get best premiums for</t>
  </si>
  <si>
    <t>SCHN</t>
  </si>
  <si>
    <t>Schnitzer Steel</t>
  </si>
  <si>
    <t>PKX</t>
  </si>
  <si>
    <t>POSCO</t>
  </si>
  <si>
    <t>ZEUS</t>
  </si>
  <si>
    <t>Olypic Steel</t>
  </si>
  <si>
    <t>overbought</t>
  </si>
  <si>
    <t>Microsoft</t>
  </si>
  <si>
    <t>Various</t>
  </si>
  <si>
    <t>Apple</t>
  </si>
  <si>
    <t>LMND</t>
  </si>
  <si>
    <t>Lemonade</t>
  </si>
  <si>
    <t>MarineMax</t>
  </si>
  <si>
    <t>APPS</t>
  </si>
  <si>
    <t>CELH</t>
  </si>
  <si>
    <t>ISRG</t>
  </si>
  <si>
    <t>CCS</t>
  </si>
  <si>
    <t>CISO</t>
  </si>
  <si>
    <t>Sector Rankings</t>
  </si>
  <si>
    <t>Utilities</t>
  </si>
  <si>
    <t>Mkt Cap Now</t>
  </si>
  <si>
    <t>MktCap Last Yr</t>
  </si>
  <si>
    <t>Rev Now (B/M)</t>
  </si>
  <si>
    <t>Rev Now</t>
  </si>
  <si>
    <t>Rev last Yr</t>
  </si>
  <si>
    <t>20DayMA</t>
  </si>
  <si>
    <t>50DayMA</t>
  </si>
  <si>
    <t>RSI</t>
  </si>
  <si>
    <t>NA</t>
  </si>
  <si>
    <t>775.10M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</si>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</sst>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8">
    <font>
      <sz val="10.0"/>
      <color rgb="FF000000"/>
      <name val="Arial"/>
    </font>
    <font>
      <color rgb="FFFFFFFF"/>
      <name val="Oswald"/>
    </font>
    <font>
      <color rgb="FFFFFFFF"/>
      <name val="Arial"/>
    </font>
    <font>
      <color theme="1"/>
      <name val="Arial"/>
    </font>
    <font/>
    <font>
      <color rgb="FFFFFFFF"/>
    </font>
    <font>
      <u/>
      <color rgb="FF1155CC"/>
    </font>
    <font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4" xfId="0" applyAlignment="1" applyFill="1" applyFont="1" applyNumberFormat="1">
      <alignment horizontal="center" readingOrder="0"/>
    </xf>
    <xf borderId="0" fillId="4" fontId="1" numFmtId="4" xfId="0" applyAlignment="1" applyFill="1" applyFont="1" applyNumberFormat="1">
      <alignment horizontal="center" readingOrder="0"/>
    </xf>
    <xf borderId="0" fillId="5" fontId="1" numFmtId="4" xfId="0" applyAlignment="1" applyFill="1" applyFont="1" applyNumberForma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 readingOrder="0" shrinkToFit="0" wrapText="1"/>
    </xf>
    <xf borderId="0" fillId="7" fontId="1" numFmtId="0" xfId="0" applyAlignment="1" applyFill="1" applyFont="1">
      <alignment horizontal="center" readingOrder="0"/>
    </xf>
    <xf borderId="0" fillId="8" fontId="2" numFmtId="0" xfId="0" applyAlignment="1" applyFill="1" applyFont="1">
      <alignment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11" fontId="3" numFmtId="0" xfId="0" applyAlignment="1" applyFill="1" applyFont="1">
      <alignment readingOrder="0"/>
    </xf>
    <xf borderId="0" fillId="11" fontId="3" numFmtId="4" xfId="0" applyFont="1" applyNumberFormat="1"/>
    <xf borderId="0" fillId="11" fontId="3" numFmtId="165" xfId="0" applyFont="1" applyNumberFormat="1"/>
    <xf borderId="0" fillId="11" fontId="3" numFmtId="10" xfId="0" applyFont="1" applyNumberFormat="1"/>
    <xf borderId="0" fillId="11" fontId="3" numFmtId="0" xfId="0" applyFont="1"/>
    <xf borderId="0" fillId="0" fontId="3" numFmtId="164" xfId="0" applyFont="1" applyNumberFormat="1"/>
    <xf borderId="0" fillId="12" fontId="3" numFmtId="0" xfId="0" applyAlignment="1" applyFill="1" applyFont="1">
      <alignment readingOrder="0"/>
    </xf>
    <xf borderId="0" fillId="12" fontId="3" numFmtId="4" xfId="0" applyFont="1" applyNumberFormat="1"/>
    <xf borderId="0" fillId="12" fontId="3" numFmtId="165" xfId="0" applyFont="1" applyNumberFormat="1"/>
    <xf borderId="0" fillId="12" fontId="3" numFmtId="10" xfId="0" applyFont="1" applyNumberFormat="1"/>
    <xf borderId="0" fillId="12" fontId="3" numFmtId="0" xfId="0" applyFont="1"/>
    <xf borderId="0" fillId="0" fontId="4" numFmtId="0" xfId="0" applyAlignment="1" applyFont="1">
      <alignment readingOrder="0"/>
    </xf>
    <xf borderId="0" fillId="0" fontId="4" numFmtId="4" xfId="0" applyFont="1" applyNumberFormat="1"/>
    <xf borderId="0" fillId="0" fontId="4" numFmtId="165" xfId="0" applyFont="1" applyNumberFormat="1"/>
    <xf borderId="0" fillId="0" fontId="4" numFmtId="10" xfId="0" applyFont="1" applyNumberFormat="1"/>
    <xf borderId="0" fillId="0" fontId="4" numFmtId="0" xfId="0" applyFont="1"/>
    <xf borderId="0" fillId="0" fontId="3" numFmtId="0" xfId="0" applyAlignment="1" applyFont="1">
      <alignment readingOrder="0"/>
    </xf>
    <xf borderId="0" fillId="0" fontId="3" numFmtId="4" xfId="0" applyFont="1" applyNumberFormat="1"/>
    <xf borderId="0" fillId="0" fontId="3" numFmtId="165" xfId="0" applyFont="1" applyNumberFormat="1"/>
    <xf borderId="0" fillId="0" fontId="3" numFmtId="10" xfId="0" applyFont="1" applyNumberFormat="1"/>
    <xf borderId="0" fillId="0" fontId="3" numFmtId="0" xfId="0" applyFont="1"/>
    <xf borderId="0" fillId="0" fontId="3" numFmtId="4" xfId="0" applyFont="1" applyNumberFormat="1"/>
    <xf borderId="0" fillId="11" fontId="4" numFmtId="4" xfId="0" applyFont="1" applyNumberFormat="1"/>
    <xf borderId="0" fillId="11" fontId="4" numFmtId="0" xfId="0" applyAlignment="1" applyFont="1">
      <alignment readingOrder="0"/>
    </xf>
    <xf borderId="0" fillId="11" fontId="4" numFmtId="0" xfId="0" applyFont="1"/>
    <xf borderId="0" fillId="12" fontId="4" numFmtId="0" xfId="0" applyAlignment="1" applyFont="1">
      <alignment readingOrder="0"/>
    </xf>
    <xf borderId="0" fillId="12" fontId="4" numFmtId="4" xfId="0" applyFont="1" applyNumberFormat="1"/>
    <xf borderId="0" fillId="12" fontId="4" numFmtId="0" xfId="0" applyFont="1"/>
    <xf borderId="0" fillId="8" fontId="5" numFmtId="10" xfId="0" applyAlignment="1" applyFont="1" applyNumberFormat="1">
      <alignment readingOrder="0"/>
    </xf>
    <xf borderId="0" fillId="11" fontId="3" numFmtId="164" xfId="0" applyAlignment="1" applyFont="1" applyNumberFormat="1">
      <alignment readingOrder="0"/>
    </xf>
    <xf borderId="0" fillId="12" fontId="3" numFmtId="164" xfId="0" applyAlignment="1" applyFont="1" applyNumberFormat="1">
      <alignment readingOrder="0"/>
    </xf>
    <xf borderId="0" fillId="12" fontId="4" numFmtId="10" xfId="0" applyFont="1" applyNumberFormat="1"/>
    <xf borderId="0" fillId="12" fontId="3" numFmtId="164" xfId="0" applyFont="1" applyNumberFormat="1"/>
    <xf borderId="0" fillId="0" fontId="3" numFmtId="10" xfId="0" applyFont="1" applyNumberFormat="1"/>
    <xf borderId="0" fillId="11" fontId="4" numFmtId="10" xfId="0" applyFont="1" applyNumberFormat="1"/>
    <xf borderId="0" fillId="11" fontId="3" numFmtId="164" xfId="0" applyFont="1" applyNumberFormat="1"/>
    <xf borderId="0" fillId="11" fontId="3" numFmtId="166" xfId="0" applyAlignment="1" applyFont="1" applyNumberFormat="1">
      <alignment readingOrder="0"/>
    </xf>
    <xf borderId="0" fillId="12" fontId="3" numFmtId="166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10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10" xfId="0" applyAlignment="1" applyFont="1" applyNumberFormat="1">
      <alignment horizontal="right" vertical="bottom"/>
    </xf>
  </cellXfs>
  <cellStyles count="1">
    <cellStyle xfId="0" name="Normal" builtinId="0"/>
  </cellStyles>
  <dxfs count="1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jd.com" TargetMode="External"/><Relationship Id="rId2" Type="http://schemas.openxmlformats.org/officeDocument/2006/relationships/hyperlink" Target="http://stcl.to" TargetMode="External"/><Relationship Id="rId3" Type="http://schemas.openxmlformats.org/officeDocument/2006/relationships/hyperlink" Target="http://lif.to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14"/>
    <col customWidth="1" min="3" max="3" width="7.57"/>
    <col customWidth="1" min="4" max="4" width="15.14"/>
    <col customWidth="1" min="5" max="5" width="17.86"/>
    <col customWidth="1" min="6" max="6" width="13.71"/>
    <col customWidth="1" min="7" max="7" width="17.86"/>
    <col customWidth="1" min="8" max="8" width="6.0"/>
    <col customWidth="1" min="9" max="9" width="8.14"/>
    <col customWidth="1" min="10" max="10" width="23.43"/>
    <col customWidth="1" min="11" max="11" width="18.43"/>
    <col customWidth="1" min="12" max="13" width="24.86"/>
    <col customWidth="1" min="14" max="14" width="18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>
      <c r="A2" s="13" t="str">
        <f>FinanceData!A2</f>
        <v>MDB</v>
      </c>
      <c r="B2" s="14">
        <f>IFERROR(__xludf.DUMMYFUNCTION("GOOGLEFINANCE(A2)"),379.82)</f>
        <v>379.82</v>
      </c>
      <c r="C2" s="14">
        <f>FinanceData!G2</f>
        <v>326.42</v>
      </c>
      <c r="D2" s="14">
        <f>IFERROR(__xludf.DUMMYFUNCTION("GOOGLEFINANCE(A2,""marketcap"")/1000000000"),23.616954852)</f>
        <v>23.61695485</v>
      </c>
      <c r="E2" s="15" t="str">
        <f>FinanceData!D2</f>
        <v>181.65M</v>
      </c>
      <c r="F2" s="16">
        <f>(FinanceData!B2-FinanceData!C2)/FinanceData!C2</f>
        <v>0.07091561939</v>
      </c>
      <c r="G2" s="16">
        <f>(FinanceData!E2-FinanceData!F2)/FinanceData!F2</f>
        <v>0.3937696616</v>
      </c>
      <c r="H2" s="17">
        <f>IFERROR(__xludf.DUMMYFUNCTION("GOOGLEFINANCE(A2,""Beta"")"),0.73)</f>
        <v>0.73</v>
      </c>
      <c r="I2" s="16">
        <f>FinanceData!I2</f>
        <v>0.768</v>
      </c>
      <c r="J2" s="17" t="str">
        <f>VLOOKUP(A2,Tickers!$A$2:$D$150,4,FALSE)</f>
        <v>Computer and Technology</v>
      </c>
      <c r="K2" s="17">
        <f>VLOOKUP(J2,'Sectors and Ranks'!$A$1:$B$16,2,False)</f>
        <v>10</v>
      </c>
      <c r="L2" s="11"/>
      <c r="M2" s="12"/>
      <c r="N2" s="12"/>
      <c r="O2" s="12"/>
      <c r="P2" s="12"/>
    </row>
    <row r="3">
      <c r="A3" s="13" t="str">
        <f>FinanceData!A3</f>
        <v>GRWG</v>
      </c>
      <c r="B3" s="14">
        <f>IFERROR(__xludf.DUMMYFUNCTION("GOOGLEFINANCE(A3)"),42.12)</f>
        <v>42.12</v>
      </c>
      <c r="C3" s="14">
        <f>FinanceData!G3</f>
        <v>42.02</v>
      </c>
      <c r="D3" s="14">
        <f>IFERROR(__xludf.DUMMYFUNCTION("GOOGLEFINANCE(A3,""marketcap"")/1000000000"),2.47912819)</f>
        <v>2.47912819</v>
      </c>
      <c r="E3" s="15" t="str">
        <f>FinanceData!D3</f>
        <v>90.02M</v>
      </c>
      <c r="F3" s="16">
        <f>(FinanceData!B3-FinanceData!C3)/FinanceData!C3</f>
        <v>0.03043478261</v>
      </c>
      <c r="G3" s="16">
        <f>(FinanceData!E3-FinanceData!F3)/FinanceData!F3</f>
        <v>1.72953305</v>
      </c>
      <c r="H3" s="17">
        <f>IFERROR(__xludf.DUMMYFUNCTION("GOOGLEFINANCE(A3,""Beta"")"),3.12)</f>
        <v>3.12</v>
      </c>
      <c r="I3" s="16">
        <f>FinanceData!I3</f>
        <v>0.4789</v>
      </c>
      <c r="J3" s="17" t="str">
        <f>VLOOKUP(A3,Tickers!$A$2:$D$150,4,FALSE)</f>
        <v>Basic Materials</v>
      </c>
      <c r="K3" s="17">
        <f>VLOOKUP(J3,'Sectors and Ranks'!$A$1:$B$16,2,False)</f>
        <v>7</v>
      </c>
      <c r="L3" s="18"/>
    </row>
    <row r="4">
      <c r="A4" s="19" t="str">
        <f>FinanceData!A4</f>
        <v>GNRC</v>
      </c>
      <c r="B4" s="20">
        <f>IFERROR(__xludf.DUMMYFUNCTION("GOOGLEFINANCE(A4)"),393.54)</f>
        <v>393.54</v>
      </c>
      <c r="C4" s="20">
        <f>FinanceData!G4</f>
        <v>346.24</v>
      </c>
      <c r="D4" s="20">
        <f>IFERROR(__xludf.DUMMYFUNCTION("GOOGLEFINANCE(A4,""marketcap"")/1000000000"),24.781426047)</f>
        <v>24.78142605</v>
      </c>
      <c r="E4" s="21" t="str">
        <f>FinanceData!D4</f>
        <v>807.43M</v>
      </c>
      <c r="F4" s="22">
        <f>(FinanceData!B4-FinanceData!C4)/FinanceData!C4</f>
        <v>0.7025892232</v>
      </c>
      <c r="G4" s="22">
        <f>(FinanceData!E4-FinanceData!F4)/FinanceData!F4</f>
        <v>0.6965666499</v>
      </c>
      <c r="H4" s="23">
        <f>IFERROR(__xludf.DUMMYFUNCTION("GOOGLEFINANCE(A4,""Beta"")"),0.9)</f>
        <v>0.9</v>
      </c>
      <c r="I4" s="22">
        <f>FinanceData!I4</f>
        <v>0.7825</v>
      </c>
      <c r="J4" s="23" t="str">
        <f>VLOOKUP(A4,Tickers!$A$2:$D$150,4,FALSE)</f>
        <v>Computer and Technology</v>
      </c>
      <c r="K4" s="23">
        <f>VLOOKUP(J4,'Sectors and Ranks'!$A$1:$B$16,2,False)</f>
        <v>10</v>
      </c>
      <c r="L4" s="18"/>
    </row>
    <row r="5">
      <c r="A5" s="13" t="str">
        <f>FinanceData!A5</f>
        <v>PII</v>
      </c>
      <c r="B5" s="14">
        <f>IFERROR(__xludf.DUMMYFUNCTION("GOOGLEFINANCE(A5)"),134.93)</f>
        <v>134.93</v>
      </c>
      <c r="C5" s="14">
        <f>FinanceData!G5</f>
        <v>129.46</v>
      </c>
      <c r="D5" s="14">
        <f>IFERROR(__xludf.DUMMYFUNCTION("GOOGLEFINANCE(A5,""marketcap"")/1000000000"),8.269823146)</f>
        <v>8.269823146</v>
      </c>
      <c r="E5" s="15" t="str">
        <f>FinanceData!D5</f>
        <v>1.951B</v>
      </c>
      <c r="F5" s="16">
        <f>(FinanceData!B5-FinanceData!C5)/FinanceData!C5</f>
        <v>0.3593220339</v>
      </c>
      <c r="G5" s="16">
        <f>(FinanceData!E5-FinanceData!F5)/FinanceData!F5</f>
        <v>0.3886120996</v>
      </c>
      <c r="H5" s="17">
        <f>IFERROR(__xludf.DUMMYFUNCTION("GOOGLEFINANCE(A5,""Beta"")"),2.02)</f>
        <v>2.02</v>
      </c>
      <c r="I5" s="16">
        <f>FinanceData!I5</f>
        <v>0.5304</v>
      </c>
      <c r="J5" s="17" t="str">
        <f>VLOOKUP(A5,Tickers!$A$2:$D$150,4,FALSE)</f>
        <v>Auto, Tires, Trucks</v>
      </c>
      <c r="K5" s="17">
        <f>VLOOKUP(J5,'Sectors and Ranks'!$A$1:$B$16,2,False)</f>
        <v>8</v>
      </c>
      <c r="L5" s="18"/>
    </row>
    <row r="6">
      <c r="A6" s="19" t="str">
        <f>FinanceData!A6</f>
        <v>AAPL</v>
      </c>
      <c r="B6" s="20">
        <f>IFERROR(__xludf.DUMMYFUNCTION("GOOGLEFINANCE(A6)"),133.34)</f>
        <v>133.34</v>
      </c>
      <c r="C6" s="20">
        <f>FinanceData!G6</f>
        <v>127.62</v>
      </c>
      <c r="D6" s="20">
        <f>IFERROR(__xludf.DUMMYFUNCTION("GOOGLEFINANCE(A6,""marketcap"")/1000000000"),2224.544394926)</f>
        <v>2224.544395</v>
      </c>
      <c r="E6" s="21" t="str">
        <f>FinanceData!D6</f>
        <v>89.58B</v>
      </c>
      <c r="F6" s="22">
        <f>(FinanceData!B6-FinanceData!C6)/FinanceData!C6</f>
        <v>-0.008968609865</v>
      </c>
      <c r="G6" s="22">
        <f>(FinanceData!E6-FinanceData!F6)/FinanceData!F6</f>
        <v>0.5362716515</v>
      </c>
      <c r="H6" s="23">
        <f>IFERROR(__xludf.DUMMYFUNCTION("GOOGLEFINANCE(A6,""Beta"")"),1.2)</f>
        <v>1.2</v>
      </c>
      <c r="I6" s="22">
        <f>FinanceData!I6</f>
        <v>0.6062</v>
      </c>
      <c r="J6" s="23" t="str">
        <f>VLOOKUP(A6,Tickers!$A$2:$D$150,4,FALSE)</f>
        <v>Computer and Technology</v>
      </c>
      <c r="K6" s="23">
        <f>VLOOKUP(J6,'Sectors and Ranks'!$A$1:$B$16,2,False)</f>
        <v>10</v>
      </c>
      <c r="L6" s="18"/>
    </row>
    <row r="7">
      <c r="A7" s="13" t="str">
        <f>FinanceData!A7</f>
        <v>QCOM</v>
      </c>
      <c r="B7" s="14">
        <f>IFERROR(__xludf.DUMMYFUNCTION("GOOGLEFINANCE(A7)"),134.18)</f>
        <v>134.18</v>
      </c>
      <c r="C7" s="14">
        <f>FinanceData!G7</f>
        <v>134.08</v>
      </c>
      <c r="D7" s="14">
        <f>IFERROR(__xludf.DUMMYFUNCTION("GOOGLEFINANCE(A7,""marketcap"")/1000000000"),151.276080688)</f>
        <v>151.2760807</v>
      </c>
      <c r="E7" s="15" t="str">
        <f>FinanceData!D7</f>
        <v>7.935B</v>
      </c>
      <c r="F7" s="16">
        <f>(FinanceData!B7-FinanceData!C7)/FinanceData!C7</f>
        <v>-0.1204206634</v>
      </c>
      <c r="G7" s="16">
        <f>(FinanceData!E7-FinanceData!F7)/FinanceData!F7</f>
        <v>0.5212806748</v>
      </c>
      <c r="H7" s="17">
        <f>IFERROR(__xludf.DUMMYFUNCTION("GOOGLEFINANCE(A7,""Beta"")"),1.31)</f>
        <v>1.31</v>
      </c>
      <c r="I7" s="16">
        <f>FinanceData!I7</f>
        <v>0.4855</v>
      </c>
      <c r="J7" s="17" t="str">
        <f>VLOOKUP(A7,Tickers!$A$2:$D$150,4,FALSE)</f>
        <v>Computer and Technology</v>
      </c>
      <c r="K7" s="17">
        <f>VLOOKUP(J7,'Sectors and Ranks'!$A$1:$B$16,2,False)</f>
        <v>10</v>
      </c>
      <c r="L7" s="18"/>
    </row>
    <row r="8">
      <c r="A8" s="19" t="str">
        <f>FinanceData!A8</f>
        <v>ASML</v>
      </c>
      <c r="B8" s="20">
        <f>IFERROR(__xludf.DUMMYFUNCTION("GOOGLEFINANCE(A8)"),682.78)</f>
        <v>682.78</v>
      </c>
      <c r="C8" s="20">
        <f>FinanceData!G8</f>
        <v>682.7</v>
      </c>
      <c r="D8" s="20">
        <f>IFERROR(__xludf.DUMMYFUNCTION("GOOGLEFINANCE(A8,""marketcap"")/1000000000"),283.981229618)</f>
        <v>283.9812296</v>
      </c>
      <c r="E8" s="21" t="str">
        <f>FinanceData!D8</f>
        <v>5.259B</v>
      </c>
      <c r="F8" s="22">
        <f>(FinanceData!B8-FinanceData!C8)/FinanceData!C8</f>
        <v>0.44863989</v>
      </c>
      <c r="G8" s="22">
        <f>(FinanceData!E8-FinanceData!F8)/FinanceData!F8</f>
        <v>0.9528406981</v>
      </c>
      <c r="H8" s="23">
        <f>IFERROR(__xludf.DUMMYFUNCTION("GOOGLEFINANCE(A8,""Beta"")"),1.08)</f>
        <v>1.08</v>
      </c>
      <c r="I8" s="22">
        <f>FinanceData!I8</f>
        <v>0.513</v>
      </c>
      <c r="J8" s="23" t="str">
        <f>VLOOKUP(A8,Tickers!$A$2:$D$150,4,FALSE)</f>
        <v>Computer and Technology</v>
      </c>
      <c r="K8" s="23">
        <f>VLOOKUP(J8,'Sectors and Ranks'!$A$1:$B$16,2,False)</f>
        <v>10</v>
      </c>
      <c r="L8" s="18"/>
    </row>
    <row r="9">
      <c r="A9" s="13" t="str">
        <f>FinanceData!A9</f>
        <v>INTC</v>
      </c>
      <c r="B9" s="14">
        <f>IFERROR(__xludf.DUMMYFUNCTION("GOOGLEFINANCE(A9)"),55.67)</f>
        <v>55.67</v>
      </c>
      <c r="C9" s="14">
        <f>FinanceData!G9</f>
        <v>57.04</v>
      </c>
      <c r="D9" s="14">
        <f>IFERROR(__xludf.DUMMYFUNCTION("GOOGLEFINANCE(A9,""marketcap"")/1000000000"),224.856035545)</f>
        <v>224.8560355</v>
      </c>
      <c r="E9" s="15" t="str">
        <f>FinanceData!D9</f>
        <v>19.67B</v>
      </c>
      <c r="F9" s="16">
        <f>(FinanceData!B9-FinanceData!C9)/FinanceData!C9</f>
        <v>0.1108365865</v>
      </c>
      <c r="G9" s="16">
        <f>(FinanceData!E9-FinanceData!F9)/FinanceData!F9</f>
        <v>-0.008068582955</v>
      </c>
      <c r="H9" s="17">
        <f>IFERROR(__xludf.DUMMYFUNCTION("GOOGLEFINANCE(A9,""Beta"")"),0.61)</f>
        <v>0.61</v>
      </c>
      <c r="I9" s="16">
        <f>FinanceData!I9</f>
        <v>0.3977</v>
      </c>
      <c r="J9" s="17" t="str">
        <f>VLOOKUP(A9,Tickers!$A$2:$D$150,4,FALSE)</f>
        <v>Computer and Technology</v>
      </c>
      <c r="K9" s="17">
        <f>VLOOKUP(J9,'Sectors and Ranks'!$A$1:$B$16,2,False)</f>
        <v>10</v>
      </c>
      <c r="L9" s="18"/>
    </row>
    <row r="10">
      <c r="A10" s="19" t="str">
        <f>FinanceData!A10</f>
        <v>ENPH</v>
      </c>
      <c r="B10" s="20">
        <f>IFERROR(__xludf.DUMMYFUNCTION("GOOGLEFINANCE(A10)"),166.14)</f>
        <v>166.14</v>
      </c>
      <c r="C10" s="20">
        <f>FinanceData!G10</f>
        <v>145.91</v>
      </c>
      <c r="D10" s="20">
        <f>IFERROR(__xludf.DUMMYFUNCTION("GOOGLEFINANCE(A10,""marketcap"")/1000000000"),22.551800522)</f>
        <v>22.55180052</v>
      </c>
      <c r="E10" s="21" t="str">
        <f>FinanceData!D10</f>
        <v>301.75M</v>
      </c>
      <c r="F10" s="22">
        <f>(FinanceData!B10-FinanceData!C10)/FinanceData!C10</f>
        <v>-0.005302695537</v>
      </c>
      <c r="G10" s="22">
        <f>(FinanceData!E10-FinanceData!F10)/FinanceData!F10</f>
        <v>0.4680840712</v>
      </c>
      <c r="H10" s="23">
        <f>IFERROR(__xludf.DUMMYFUNCTION("GOOGLEFINANCE(A10,""Beta"")"),1.16)</f>
        <v>1.16</v>
      </c>
      <c r="I10" s="22">
        <f>FinanceData!I10</f>
        <v>0.6804</v>
      </c>
      <c r="J10" s="23" t="str">
        <f>VLOOKUP(A10,Tickers!$A$2:$D$150,4,FALSE)</f>
        <v>Oils and Energy</v>
      </c>
      <c r="K10" s="23">
        <f>VLOOKUP(J10,'Sectors and Ranks'!$A$1:$B$16,2,False)</f>
        <v>10</v>
      </c>
      <c r="L10" s="18"/>
    </row>
    <row r="11">
      <c r="A11" s="13" t="str">
        <f>FinanceData!A11</f>
        <v>SEDG</v>
      </c>
      <c r="B11" s="14">
        <f>IFERROR(__xludf.DUMMYFUNCTION("GOOGLEFINANCE(A11)"),259.2)</f>
        <v>259.2</v>
      </c>
      <c r="C11" s="14">
        <f>FinanceData!G11</f>
        <v>248.21</v>
      </c>
      <c r="D11" s="14">
        <f>IFERROR(__xludf.DUMMYFUNCTION("GOOGLEFINANCE(A11,""marketcap"")/1000000000"),13.490416884)</f>
        <v>13.49041688</v>
      </c>
      <c r="E11" s="15" t="str">
        <f>FinanceData!D11</f>
        <v>405.49M</v>
      </c>
      <c r="F11" s="16">
        <f>(FinanceData!B11-FinanceData!C11)/FinanceData!C11</f>
        <v>-0.1683890578</v>
      </c>
      <c r="G11" s="16">
        <f>(FinanceData!E11-FinanceData!F11)/FinanceData!F11</f>
        <v>-0.05966791893</v>
      </c>
      <c r="H11" s="17">
        <f>IFERROR(__xludf.DUMMYFUNCTION("GOOGLEFINANCE(A11,""Beta"")"),0.94)</f>
        <v>0.94</v>
      </c>
      <c r="I11" s="16">
        <f>FinanceData!I11</f>
        <v>0.5639</v>
      </c>
      <c r="J11" s="17" t="str">
        <f>VLOOKUP(A11,Tickers!$A$2:$D$150,4,FALSE)</f>
        <v>Oils and Energy</v>
      </c>
      <c r="K11" s="17">
        <f>VLOOKUP(J11,'Sectors and Ranks'!$A$1:$B$16,2,False)</f>
        <v>10</v>
      </c>
      <c r="L11" s="18"/>
    </row>
    <row r="12">
      <c r="A12" s="19" t="str">
        <f>FinanceData!A12</f>
        <v>ASX</v>
      </c>
      <c r="B12" s="20">
        <f>IFERROR(__xludf.DUMMYFUNCTION("GOOGLEFINANCE(A12)"),8.17)</f>
        <v>8.17</v>
      </c>
      <c r="C12" s="20">
        <f>FinanceData!G12</f>
        <v>8.29</v>
      </c>
      <c r="D12" s="20">
        <f>IFERROR(__xludf.DUMMYFUNCTION("GOOGLEFINANCE(A12,""marketcap"")/1000000000"),17.634365094)</f>
        <v>17.63436509</v>
      </c>
      <c r="E12" s="21" t="str">
        <f>FinanceData!D12</f>
        <v>4.251B</v>
      </c>
      <c r="F12" s="22">
        <f>(FinanceData!B12-FinanceData!C12)/FinanceData!C12</f>
        <v>0.4530874098</v>
      </c>
      <c r="G12" s="22">
        <f>(FinanceData!E12-FinanceData!F12)/FinanceData!F12</f>
        <v>0.3136588381</v>
      </c>
      <c r="H12" s="23">
        <f>IFERROR(__xludf.DUMMYFUNCTION("GOOGLEFINANCE(A12,""Beta"")"),1.09)</f>
        <v>1.09</v>
      </c>
      <c r="I12" s="22">
        <f>FinanceData!I12</f>
        <v>0.4789</v>
      </c>
      <c r="J12" s="23" t="str">
        <f>VLOOKUP(A12,Tickers!$A$2:$D$150,4,FALSE)</f>
        <v>Computer and Technology</v>
      </c>
      <c r="K12" s="23">
        <f>VLOOKUP(J12,'Sectors and Ranks'!$A$1:$B$16,2,False)</f>
        <v>10</v>
      </c>
      <c r="L12" s="18"/>
    </row>
    <row r="13">
      <c r="A13" s="13" t="str">
        <f>FinanceData!A13</f>
        <v>CLF</v>
      </c>
      <c r="B13" s="14">
        <f>IFERROR(__xludf.DUMMYFUNCTION("GOOGLEFINANCE(A13)"),20.89)</f>
        <v>20.89</v>
      </c>
      <c r="C13" s="14">
        <f>FinanceData!G13</f>
        <v>20.96</v>
      </c>
      <c r="D13" s="14">
        <f>IFERROR(__xludf.DUMMYFUNCTION("GOOGLEFINANCE(A13,""marketcap"")/1000000000"),10.427521692)</f>
        <v>10.42752169</v>
      </c>
      <c r="E13" s="15" t="str">
        <f>FinanceData!D13</f>
        <v>4.049B</v>
      </c>
      <c r="F13" s="16">
        <f>(FinanceData!B13-FinanceData!C13)/FinanceData!C13</f>
        <v>0.4561151079</v>
      </c>
      <c r="G13" s="16">
        <f>(FinanceData!E13-FinanceData!F13)/FinanceData!F13</f>
        <v>10.27855153</v>
      </c>
      <c r="H13" s="17">
        <f>IFERROR(__xludf.DUMMYFUNCTION("GOOGLEFINANCE(A13,""Beta"")"),2.29)</f>
        <v>2.29</v>
      </c>
      <c r="I13" s="16">
        <f>FinanceData!I13</f>
        <v>0.5098</v>
      </c>
      <c r="J13" s="17" t="str">
        <f>VLOOKUP(A13,Tickers!$A$2:$D$150,4,FALSE)</f>
        <v>Basic Materials</v>
      </c>
      <c r="K13" s="17">
        <f>VLOOKUP(J13,'Sectors and Ranks'!$A$1:$B$16,2,False)</f>
        <v>7</v>
      </c>
      <c r="L13" s="18"/>
    </row>
    <row r="14">
      <c r="A14" s="19" t="str">
        <f>FinanceData!A14</f>
        <v>RIO</v>
      </c>
      <c r="B14" s="20">
        <f>IFERROR(__xludf.DUMMYFUNCTION("GOOGLEFINANCE(A14)"),83.25)</f>
        <v>83.25</v>
      </c>
      <c r="C14" s="20">
        <f>FinanceData!G14</f>
        <v>86.4</v>
      </c>
      <c r="D14" s="20">
        <f>IFERROR(__xludf.DUMMYFUNCTION("GOOGLEFINANCE(A14,""marketcap"")/1000000000"),134.86979975)</f>
        <v>134.8697998</v>
      </c>
      <c r="E14" s="21" t="str">
        <f>FinanceData!D14</f>
        <v>Error</v>
      </c>
      <c r="F14" s="22" t="str">
        <f>(FinanceData!B14-FinanceData!C14)/FinanceData!C14</f>
        <v>#VALUE!</v>
      </c>
      <c r="G14" s="22" t="str">
        <f>(FinanceData!E14-FinanceData!F14)/FinanceData!F14</f>
        <v>#VALUE!</v>
      </c>
      <c r="H14" s="23">
        <f>IFERROR(__xludf.DUMMYFUNCTION("GOOGLEFINANCE(A14,""Beta"")"),0.62)</f>
        <v>0.62</v>
      </c>
      <c r="I14" s="22">
        <f>FinanceData!I14</f>
        <v>0.3876</v>
      </c>
      <c r="J14" s="23" t="str">
        <f>VLOOKUP(A14,Tickers!$A$2:$D$150,4,FALSE)</f>
        <v>Basic Materials</v>
      </c>
      <c r="K14" s="23">
        <f>VLOOKUP(J14,'Sectors and Ranks'!$A$1:$B$16,2,False)</f>
        <v>7</v>
      </c>
      <c r="L14" s="18"/>
    </row>
    <row r="15">
      <c r="A15" s="13" t="str">
        <f>FinanceData!A15</f>
        <v>STLD</v>
      </c>
      <c r="B15" s="14">
        <f>IFERROR(__xludf.DUMMYFUNCTION("GOOGLEFINANCE(A15)"),59.95)</f>
        <v>59.95</v>
      </c>
      <c r="C15" s="14">
        <f>FinanceData!G15</f>
        <v>62.65</v>
      </c>
      <c r="D15" s="14">
        <f>IFERROR(__xludf.DUMMYFUNCTION("GOOGLEFINANCE(A15,""marketcap"")/1000000000"),12.679476312)</f>
        <v>12.67947631</v>
      </c>
      <c r="E15" s="15" t="str">
        <f>FinanceData!D15</f>
        <v>3.545B</v>
      </c>
      <c r="F15" s="16">
        <f>(FinanceData!B15-FinanceData!C15)/FinanceData!C15</f>
        <v>0.5694087404</v>
      </c>
      <c r="G15" s="16">
        <f>(FinanceData!E15-FinanceData!F15)/FinanceData!F15</f>
        <v>0.3766990291</v>
      </c>
      <c r="H15" s="17">
        <f>IFERROR(__xludf.DUMMYFUNCTION("GOOGLEFINANCE(A15,""Beta"")"),1.46)</f>
        <v>1.46</v>
      </c>
      <c r="I15" s="16">
        <f>FinanceData!I15</f>
        <v>0.4569</v>
      </c>
      <c r="J15" s="17" t="str">
        <f>VLOOKUP(A15,Tickers!$A$2:$D$150,4,FALSE)</f>
        <v>Basic Materials</v>
      </c>
      <c r="K15" s="17">
        <f>VLOOKUP(J15,'Sectors and Ranks'!$A$1:$B$16,2,False)</f>
        <v>7</v>
      </c>
      <c r="L15" s="18"/>
    </row>
    <row r="16">
      <c r="A16" s="19" t="str">
        <f>FinanceData!A16</f>
        <v>MT</v>
      </c>
      <c r="B16" s="20">
        <f>IFERROR(__xludf.DUMMYFUNCTION("GOOGLEFINANCE(A16)"),29.01)</f>
        <v>29.01</v>
      </c>
      <c r="C16" s="20">
        <f>FinanceData!G16</f>
        <v>31.66</v>
      </c>
      <c r="D16" s="20">
        <f>IFERROR(__xludf.DUMMYFUNCTION("GOOGLEFINANCE(A16,""marketcap"")/1000000000"),31.552164274)</f>
        <v>31.55216427</v>
      </c>
      <c r="E16" s="21" t="str">
        <f>FinanceData!D16</f>
        <v>16.19B</v>
      </c>
      <c r="F16" s="22">
        <f>(FinanceData!B16-FinanceData!C16)/FinanceData!C16</f>
        <v>0.2824701195</v>
      </c>
      <c r="G16" s="22">
        <f>(FinanceData!E16-FinanceData!F16)/FinanceData!F16</f>
        <v>0.0909703504</v>
      </c>
      <c r="H16" s="23">
        <f>IFERROR(__xludf.DUMMYFUNCTION("GOOGLEFINANCE(A16,""Beta"")"),2.08)</f>
        <v>2.08</v>
      </c>
      <c r="I16" s="22">
        <f>FinanceData!I16</f>
        <v>0.3733</v>
      </c>
      <c r="J16" s="23" t="str">
        <f>VLOOKUP(A16,Tickers!$A$2:$D$150,4,FALSE)</f>
        <v>Basic Materials</v>
      </c>
      <c r="K16" s="23">
        <f>VLOOKUP(J16,'Sectors and Ranks'!$A$1:$B$16,2,False)</f>
        <v>7</v>
      </c>
      <c r="L16" s="18"/>
    </row>
    <row r="17">
      <c r="A17" s="13" t="str">
        <f>FinanceData!A17</f>
        <v>HZO</v>
      </c>
      <c r="B17" s="14">
        <f>IFERROR(__xludf.DUMMYFUNCTION("GOOGLEFINANCE(A17)"),48.18)</f>
        <v>48.18</v>
      </c>
      <c r="C17" s="14">
        <f>FinanceData!G17</f>
        <v>48.06</v>
      </c>
      <c r="D17" s="14">
        <f>IFERROR(__xludf.DUMMYFUNCTION("GOOGLEFINANCE(A17,""marketcap"")/1000000000"),1.069836962)</f>
        <v>1.069836962</v>
      </c>
      <c r="E17" s="15" t="str">
        <f>FinanceData!D17</f>
        <v>523.10M</v>
      </c>
      <c r="F17" s="16" t="str">
        <f>(FinanceData!B17-FinanceData!C17)/FinanceData!C17</f>
        <v>#VALUE!</v>
      </c>
      <c r="G17" s="16">
        <f>(FinanceData!E17-FinanceData!F17)/FinanceData!F17</f>
        <v>0.6957339212</v>
      </c>
      <c r="H17" s="17">
        <f>IFERROR(__xludf.DUMMYFUNCTION("GOOGLEFINANCE(A17,""Beta"")"),1.81)</f>
        <v>1.81</v>
      </c>
      <c r="I17" s="16">
        <f>FinanceData!I17</f>
        <v>0.4172</v>
      </c>
      <c r="J17" s="17" t="str">
        <f>VLOOKUP(A17,Tickers!$A$2:$D$150,4,FALSE)</f>
        <v>Retail and Wholesale</v>
      </c>
      <c r="K17" s="17">
        <f>VLOOKUP(J17,'Sectors and Ranks'!$A$1:$B$16,2,False)</f>
        <v>3</v>
      </c>
      <c r="L17" s="18"/>
    </row>
    <row r="18">
      <c r="A18" s="19" t="str">
        <f>FinanceData!A18</f>
        <v>FB</v>
      </c>
      <c r="B18" s="20">
        <f>IFERROR(__xludf.DUMMYFUNCTION("GOOGLEFINANCE(A18)"),337.41)</f>
        <v>337.41</v>
      </c>
      <c r="C18" s="20">
        <f>FinanceData!G18</f>
        <v>331.63</v>
      </c>
      <c r="D18" s="20">
        <f>IFERROR(__xludf.DUMMYFUNCTION("GOOGLEFINANCE(A18,""marketcap"")/1000000000"),956.742300953)</f>
        <v>956.742301</v>
      </c>
      <c r="E18" s="21" t="str">
        <f>FinanceData!D18</f>
        <v>26.17B</v>
      </c>
      <c r="F18" s="22">
        <f>(FinanceData!B18-FinanceData!C18)/FinanceData!C18</f>
        <v>0.2260642741</v>
      </c>
      <c r="G18" s="22">
        <f>(FinanceData!E18-FinanceData!F18)/FinanceData!F18</f>
        <v>0.4751972943</v>
      </c>
      <c r="H18" s="23">
        <f>IFERROR(__xludf.DUMMYFUNCTION("GOOGLEFINANCE(A18,""Beta"")"),1.3)</f>
        <v>1.3</v>
      </c>
      <c r="I18" s="22">
        <f>FinanceData!I18</f>
        <v>0.5667</v>
      </c>
      <c r="J18" s="23" t="str">
        <f>VLOOKUP(A18,Tickers!$A$2:$D$150,4,FALSE)</f>
        <v>Computer and Technology</v>
      </c>
      <c r="K18" s="23">
        <f>VLOOKUP(J18,'Sectors and Ranks'!$A$1:$B$16,2,False)</f>
        <v>10</v>
      </c>
      <c r="L18" s="18"/>
    </row>
    <row r="19">
      <c r="A19" s="13" t="str">
        <f>FinanceData!A19</f>
        <v>PLTR</v>
      </c>
      <c r="B19" s="14">
        <f>IFERROR(__xludf.DUMMYFUNCTION("GOOGLEFINANCE(A19)"),25.07)</f>
        <v>25.07</v>
      </c>
      <c r="C19" s="14">
        <f>FinanceData!G19</f>
        <v>24.09</v>
      </c>
      <c r="D19" s="14">
        <f>IFERROR(__xludf.DUMMYFUNCTION("GOOGLEFINANCE(A19,""marketcap"")/1000000000"),47.051897362)</f>
        <v>47.05189736</v>
      </c>
      <c r="E19" s="15" t="str">
        <f>FinanceData!D19</f>
        <v>341.23M</v>
      </c>
      <c r="F19" s="16">
        <f>(FinanceData!B19-FinanceData!C19)/FinanceData!C19</f>
        <v>0.1281990521</v>
      </c>
      <c r="G19" s="16" t="str">
        <f>(FinanceData!E19-FinanceData!F19)/FinanceData!F19</f>
        <v>#VALUE!</v>
      </c>
      <c r="H19" s="17" t="str">
        <f>IFERROR(__xludf.DUMMYFUNCTION("GOOGLEFINANCE(A19,""Beta"")"),"#N/A")</f>
        <v>#N/A</v>
      </c>
      <c r="I19" s="16">
        <f>FinanceData!I19</f>
        <v>0.6214</v>
      </c>
      <c r="J19" s="17" t="str">
        <f>VLOOKUP(A19,Tickers!$A$2:$D$150,4,FALSE)</f>
        <v>Computer and Technology</v>
      </c>
      <c r="K19" s="17">
        <f>VLOOKUP(J19,'Sectors and Ranks'!$A$1:$B$16,2,False)</f>
        <v>10</v>
      </c>
      <c r="L19" s="18"/>
    </row>
    <row r="20">
      <c r="A20" s="19" t="str">
        <f>FinanceData!A20</f>
        <v>ETSY</v>
      </c>
      <c r="B20" s="20">
        <f>IFERROR(__xludf.DUMMYFUNCTION("GOOGLEFINANCE(A20)"),178.64)</f>
        <v>178.64</v>
      </c>
      <c r="C20" s="20">
        <f>FinanceData!G20</f>
        <v>168.05</v>
      </c>
      <c r="D20" s="20">
        <f>IFERROR(__xludf.DUMMYFUNCTION("GOOGLEFINANCE(A20,""marketcap"")/1000000000"),22.671272304)</f>
        <v>22.6712723</v>
      </c>
      <c r="E20" s="21" t="str">
        <f>FinanceData!D20</f>
        <v>550.65M</v>
      </c>
      <c r="F20" s="22">
        <f>(FinanceData!B20-FinanceData!C20)/FinanceData!C20</f>
        <v>-0.03617686467</v>
      </c>
      <c r="G20" s="22">
        <f>(FinanceData!E20-FinanceData!F20)/FinanceData!F20</f>
        <v>1.414496185</v>
      </c>
      <c r="H20" s="23">
        <f>IFERROR(__xludf.DUMMYFUNCTION("GOOGLEFINANCE(A20,""Beta"")"),1.56)</f>
        <v>1.56</v>
      </c>
      <c r="I20" s="22">
        <f>FinanceData!I20</f>
        <v>0.5193</v>
      </c>
      <c r="J20" s="23" t="str">
        <f>VLOOKUP(A20,Tickers!$A$2:$D$150,4,FALSE)</f>
        <v>Computer and Technology</v>
      </c>
      <c r="K20" s="23">
        <f>VLOOKUP(J20,'Sectors and Ranks'!$A$1:$B$16,2,False)</f>
        <v>10</v>
      </c>
      <c r="L20" s="18"/>
    </row>
    <row r="21">
      <c r="A21" s="13" t="str">
        <f>FinanceData!A21</f>
        <v>PYPL</v>
      </c>
      <c r="B21" s="14">
        <f>IFERROR(__xludf.DUMMYFUNCTION("GOOGLEFINANCE(A21)"),285.83)</f>
        <v>285.83</v>
      </c>
      <c r="C21" s="14">
        <f>FinanceData!G21</f>
        <v>267.59</v>
      </c>
      <c r="D21" s="14">
        <f>IFERROR(__xludf.DUMMYFUNCTION("GOOGLEFINANCE(A21,""marketcap"")/1000000000"),335.515373316)</f>
        <v>335.5153733</v>
      </c>
      <c r="E21" s="15" t="str">
        <f>FinanceData!D21</f>
        <v>6.033B</v>
      </c>
      <c r="F21" s="16">
        <f>(FinanceData!B21-FinanceData!C21)/FinanceData!C21</f>
        <v>0.1902506558</v>
      </c>
      <c r="G21" s="16">
        <f>(FinanceData!E21-FinanceData!F21)/FinanceData!F21</f>
        <v>0.3064097012</v>
      </c>
      <c r="H21" s="17">
        <f>IFERROR(__xludf.DUMMYFUNCTION("GOOGLEFINANCE(A21,""Beta"")"),1.16)</f>
        <v>1.16</v>
      </c>
      <c r="I21" s="16">
        <f>FinanceData!I21</f>
        <v>0.6681</v>
      </c>
      <c r="J21" s="17" t="str">
        <f>VLOOKUP(A21,Tickers!$A$2:$D$150,4,FALSE)</f>
        <v>Computer and Technology</v>
      </c>
      <c r="K21" s="17">
        <f>VLOOKUP(J21,'Sectors and Ranks'!$A$1:$B$16,2,False)</f>
        <v>10</v>
      </c>
      <c r="L21" s="18"/>
    </row>
    <row r="22">
      <c r="A22" s="19" t="str">
        <f>FinanceData!A22</f>
        <v>SQ</v>
      </c>
      <c r="B22" s="20">
        <f>IFERROR(__xludf.DUMMYFUNCTION("GOOGLEFINANCE(A22)"),233.58)</f>
        <v>233.58</v>
      </c>
      <c r="C22" s="20">
        <f>FinanceData!G22</f>
        <v>222.4</v>
      </c>
      <c r="D22" s="20">
        <f>IFERROR(__xludf.DUMMYFUNCTION("GOOGLEFINANCE(A22,""marketcap"")/1000000000"),106.396893975)</f>
        <v>106.396894</v>
      </c>
      <c r="E22" s="21" t="str">
        <f>FinanceData!D22</f>
        <v>5.057B</v>
      </c>
      <c r="F22" s="22">
        <f>(FinanceData!B22-FinanceData!C22)/FinanceData!C22</f>
        <v>0.08732876712</v>
      </c>
      <c r="G22" s="22">
        <f>(FinanceData!E22-FinanceData!F22)/FinanceData!F22</f>
        <v>2.661839247</v>
      </c>
      <c r="H22" s="23">
        <f>IFERROR(__xludf.DUMMYFUNCTION("GOOGLEFINANCE(A22,""Beta"")"),2.42)</f>
        <v>2.42</v>
      </c>
      <c r="I22" s="22">
        <f>FinanceData!I22</f>
        <v>0.5475</v>
      </c>
      <c r="J22" s="23" t="str">
        <f>VLOOKUP(A22,Tickers!$A$2:$D$150,4,FALSE)</f>
        <v>Computer and Technology</v>
      </c>
      <c r="K22" s="23">
        <f>VLOOKUP(J22,'Sectors and Ranks'!$A$1:$B$16,2,False)</f>
        <v>10</v>
      </c>
      <c r="L22" s="18"/>
    </row>
    <row r="23">
      <c r="A23" s="13" t="str">
        <f>FinanceData!A23</f>
        <v>VEEV</v>
      </c>
      <c r="B23" s="14">
        <f>IFERROR(__xludf.DUMMYFUNCTION("GOOGLEFINANCE(A23)"),309.9)</f>
        <v>309.9</v>
      </c>
      <c r="C23" s="14">
        <f>FinanceData!G23</f>
        <v>291.81</v>
      </c>
      <c r="D23" s="14">
        <f>IFERROR(__xludf.DUMMYFUNCTION("GOOGLEFINANCE(A23,""marketcap"")/1000000000"),47.420244853)</f>
        <v>47.42024485</v>
      </c>
      <c r="E23" s="15" t="str">
        <f>FinanceData!D23</f>
        <v>433.57M</v>
      </c>
      <c r="F23" s="16">
        <f>(FinanceData!B23-FinanceData!C23)/FinanceData!C23</f>
        <v>0.125865775</v>
      </c>
      <c r="G23" s="16">
        <f>(FinanceData!E23-FinanceData!F23)/FinanceData!F23</f>
        <v>0.2861380558</v>
      </c>
      <c r="H23" s="17">
        <f>IFERROR(__xludf.DUMMYFUNCTION("GOOGLEFINANCE(A23,""Beta"")"),0.74)</f>
        <v>0.74</v>
      </c>
      <c r="I23" s="16">
        <f>FinanceData!I23</f>
        <v>0.6844</v>
      </c>
      <c r="J23" s="17" t="str">
        <f>VLOOKUP(A23,Tickers!$A$2:$D$150,4,FALSE)</f>
        <v>Computer and Technology</v>
      </c>
      <c r="K23" s="17">
        <f>VLOOKUP(J23,'Sectors and Ranks'!$A$1:$B$16,2,False)</f>
        <v>10</v>
      </c>
      <c r="L23" s="18"/>
    </row>
    <row r="24">
      <c r="A24" s="19" t="str">
        <f>FinanceData!A24</f>
        <v>CVX</v>
      </c>
      <c r="B24" s="20">
        <f>IFERROR(__xludf.DUMMYFUNCTION("GOOGLEFINANCE(A24)"),106.58)</f>
        <v>106.58</v>
      </c>
      <c r="C24" s="20">
        <f>FinanceData!G24</f>
        <v>106.79</v>
      </c>
      <c r="D24" s="20">
        <f>IFERROR(__xludf.DUMMYFUNCTION("GOOGLEFINANCE(A24,""marketcap"")/1000000000"),205.588925874)</f>
        <v>205.5889259</v>
      </c>
      <c r="E24" s="21" t="str">
        <f>FinanceData!D24</f>
        <v>31.08B</v>
      </c>
      <c r="F24" s="22">
        <f>(FinanceData!B24-FinanceData!C24)/FinanceData!C24</f>
        <v>0.2218600074</v>
      </c>
      <c r="G24" s="22">
        <f>(FinanceData!E24-FinanceData!F24)/FinanceData!F24</f>
        <v>0.04646464646</v>
      </c>
      <c r="H24" s="23">
        <f>IFERROR(__xludf.DUMMYFUNCTION("GOOGLEFINANCE(A24,""Beta"")"),1.31)</f>
        <v>1.31</v>
      </c>
      <c r="I24" s="22">
        <f>FinanceData!I24</f>
        <v>0.472</v>
      </c>
      <c r="J24" s="23" t="str">
        <f>VLOOKUP(A24,Tickers!$A$2:$D$150,4,FALSE)</f>
        <v>Oils and Energy</v>
      </c>
      <c r="K24" s="23">
        <f>VLOOKUP(J24,'Sectors and Ranks'!$A$1:$B$16,2,False)</f>
        <v>10</v>
      </c>
      <c r="L24" s="11"/>
      <c r="M24" s="12">
        <v>260.0</v>
      </c>
    </row>
    <row r="25">
      <c r="A25" s="13" t="str">
        <f>FinanceData!A25</f>
        <v>PDD</v>
      </c>
      <c r="B25" s="14">
        <f>IFERROR(__xludf.DUMMYFUNCTION("GOOGLEFINANCE(A25)"),119.0)</f>
        <v>119</v>
      </c>
      <c r="C25" s="14">
        <f>FinanceData!G25</f>
        <v>126.39</v>
      </c>
      <c r="D25" s="14">
        <f>IFERROR(__xludf.DUMMYFUNCTION("GOOGLEFINANCE(A25,""marketcap"")/1000000000"),149.078603775)</f>
        <v>149.0786038</v>
      </c>
      <c r="E25" s="15" t="str">
        <f>FinanceData!D25</f>
        <v>3.417B</v>
      </c>
      <c r="F25" s="16">
        <f>(FinanceData!B25-FinanceData!C25)/FinanceData!C25</f>
        <v>-0.004826622634</v>
      </c>
      <c r="G25" s="16">
        <f>(FinanceData!E25-FinanceData!F25)/FinanceData!F25</f>
        <v>2.647173094</v>
      </c>
      <c r="H25" s="17" t="str">
        <f>IFERROR(__xludf.DUMMYFUNCTION("GOOGLEFINANCE(A25,""Beta"")"),"#N/A")</f>
        <v>#N/A</v>
      </c>
      <c r="I25" s="16">
        <f>FinanceData!I25</f>
        <v>0.4146</v>
      </c>
      <c r="J25" s="17" t="str">
        <f>VLOOKUP(A25,Tickers!$A$2:$D$150,4,FALSE)</f>
        <v>Retail and Wholesale</v>
      </c>
      <c r="K25" s="17">
        <f>VLOOKUP(J25,'Sectors and Ranks'!$A$1:$B$16,2,False)</f>
        <v>3</v>
      </c>
      <c r="L25" s="18"/>
    </row>
    <row r="26">
      <c r="A26" s="19" t="str">
        <f>FinanceData!A26</f>
        <v>BIDU</v>
      </c>
      <c r="B26" s="20">
        <f>IFERROR(__xludf.DUMMYFUNCTION("GOOGLEFINANCE(A26)"),187.12)</f>
        <v>187.12</v>
      </c>
      <c r="C26" s="20">
        <f>FinanceData!G26</f>
        <v>190.4</v>
      </c>
      <c r="D26" s="20">
        <f>IFERROR(__xludf.DUMMYFUNCTION("GOOGLEFINANCE(A26,""marketcap"")/1000000000"),66.216089083)</f>
        <v>66.21608908</v>
      </c>
      <c r="E26" s="21" t="str">
        <f>FinanceData!D26</f>
        <v>4.336B</v>
      </c>
      <c r="F26" s="22">
        <f>(FinanceData!B26-FinanceData!C26)/FinanceData!C26</f>
        <v>-0.1059099696</v>
      </c>
      <c r="G26" s="22">
        <f>(FinanceData!E26-FinanceData!F26)/FinanceData!F26</f>
        <v>0.3428305977</v>
      </c>
      <c r="H26" s="23">
        <f>IFERROR(__xludf.DUMMYFUNCTION("GOOGLEFINANCE(A26,""Beta"")"),1.02)</f>
        <v>1.02</v>
      </c>
      <c r="I26" s="22">
        <f>FinanceData!I26</f>
        <v>0.4265</v>
      </c>
      <c r="J26" s="23" t="str">
        <f>VLOOKUP(A26,Tickers!$A$2:$D$150,4,FALSE)</f>
        <v>Computer and Technology</v>
      </c>
      <c r="K26" s="23">
        <f>VLOOKUP(J26,'Sectors and Ranks'!$A$1:$B$16,2,False)</f>
        <v>10</v>
      </c>
      <c r="L26" s="18"/>
    </row>
    <row r="27">
      <c r="A27" s="13" t="str">
        <f>FinanceData!A27</f>
        <v>MO</v>
      </c>
      <c r="B27" s="14">
        <f>IFERROR(__xludf.DUMMYFUNCTION("GOOGLEFINANCE(A27)"),47.25)</f>
        <v>47.25</v>
      </c>
      <c r="C27" s="14">
        <f>FinanceData!G27</f>
        <v>48.86</v>
      </c>
      <c r="D27" s="14">
        <f>IFERROR(__xludf.DUMMYFUNCTION("GOOGLEFINANCE(A27,""marketcap"")/1000000000"),87.4981151)</f>
        <v>87.4981151</v>
      </c>
      <c r="E27" s="15" t="str">
        <f>FinanceData!D27</f>
        <v>4.88B</v>
      </c>
      <c r="F27" s="16">
        <f>(FinanceData!B27-FinanceData!C27)/FinanceData!C27</f>
        <v>0.124671916</v>
      </c>
      <c r="G27" s="16">
        <f>(FinanceData!E27-FinanceData!F27)/FinanceData!F27</f>
        <v>-0.03289734443</v>
      </c>
      <c r="H27" s="17">
        <f>IFERROR(__xludf.DUMMYFUNCTION("GOOGLEFINANCE(A27,""Beta"")"),0.61)</f>
        <v>0.61</v>
      </c>
      <c r="I27" s="16">
        <f>FinanceData!I27</f>
        <v>0.3827</v>
      </c>
      <c r="J27" s="17" t="str">
        <f>VLOOKUP(A27,Tickers!$A$2:$D$150,4,FALSE)</f>
        <v>Consumer Staples</v>
      </c>
      <c r="K27" s="17">
        <f>VLOOKUP(J27,'Sectors and Ranks'!$A$1:$B$16,2,False)</f>
        <v>12</v>
      </c>
      <c r="L27" s="18"/>
    </row>
    <row r="28">
      <c r="A28" s="19" t="str">
        <f>FinanceData!A28</f>
        <v>TDOC</v>
      </c>
      <c r="B28" s="20">
        <f>IFERROR(__xludf.DUMMYFUNCTION("GOOGLEFINANCE(A28)"),156.81)</f>
        <v>156.81</v>
      </c>
      <c r="C28" s="20">
        <f>FinanceData!G28</f>
        <v>151.98</v>
      </c>
      <c r="D28" s="20">
        <f>IFERROR(__xludf.DUMMYFUNCTION("GOOGLEFINANCE(A28,""marketcap"")/1000000000"),24.245081386)</f>
        <v>24.24508139</v>
      </c>
      <c r="E28" s="21" t="str">
        <f>FinanceData!D28</f>
        <v>453.68M</v>
      </c>
      <c r="F28" s="22">
        <f>(FinanceData!B28-FinanceData!C28)/FinanceData!C28</f>
        <v>-0.1986688852</v>
      </c>
      <c r="G28" s="22">
        <f>(FinanceData!E28-FinanceData!F28)/FinanceData!F28</f>
        <v>1.509292035</v>
      </c>
      <c r="H28" s="23">
        <f>IFERROR(__xludf.DUMMYFUNCTION("GOOGLEFINANCE(A28,""Beta"")"),0.23)</f>
        <v>0.23</v>
      </c>
      <c r="I28" s="22">
        <f>FinanceData!I28</f>
        <v>0.5259</v>
      </c>
      <c r="J28" s="23" t="str">
        <f>VLOOKUP(A28,Tickers!$A$2:$D$150,4,FALSE)</f>
        <v>Medical</v>
      </c>
      <c r="K28" s="23">
        <f>VLOOKUP(J28,'Sectors and Ranks'!$A$1:$B$16,2,False)</f>
        <v>15</v>
      </c>
      <c r="L28" s="18"/>
    </row>
    <row r="29">
      <c r="A29" s="13" t="str">
        <f>FinanceData!A29</f>
        <v>POOL</v>
      </c>
      <c r="B29" s="14">
        <f>IFERROR(__xludf.DUMMYFUNCTION("GOOGLEFINANCE(A29)"),456.79)</f>
        <v>456.79</v>
      </c>
      <c r="C29" s="14">
        <f>FinanceData!G29</f>
        <v>436.93</v>
      </c>
      <c r="D29" s="14">
        <f>IFERROR(__xludf.DUMMYFUNCTION("GOOGLEFINANCE(A29,""marketcap"")/1000000000"),18.331627116)</f>
        <v>18.33162712</v>
      </c>
      <c r="E29" s="15" t="str">
        <f>FinanceData!D29</f>
        <v>1.061B</v>
      </c>
      <c r="F29" s="16">
        <f>(FinanceData!B29-FinanceData!C29)/FinanceData!C29</f>
        <v>0.1834556371</v>
      </c>
      <c r="G29" s="16">
        <f>(FinanceData!E29-FinanceData!F29)/FinanceData!F29</f>
        <v>0.5665372293</v>
      </c>
      <c r="H29" s="17">
        <f>IFERROR(__xludf.DUMMYFUNCTION("GOOGLEFINANCE(A29,""Beta"")"),0.78)</f>
        <v>0.78</v>
      </c>
      <c r="I29" s="16">
        <f>FinanceData!I29</f>
        <v>0.709</v>
      </c>
      <c r="J29" s="17" t="str">
        <f>VLOOKUP(A29,Tickers!$A$2:$D$150,4,FALSE)</f>
        <v>Consumer Discretionary</v>
      </c>
      <c r="K29" s="17">
        <f>VLOOKUP(J29,'Sectors and Ranks'!$A$1:$B$16,2,False)</f>
        <v>9</v>
      </c>
      <c r="L29" s="18"/>
    </row>
    <row r="30">
      <c r="A30" s="19" t="str">
        <f>FinanceData!A30</f>
        <v>FCX</v>
      </c>
      <c r="B30" s="20">
        <f>IFERROR(__xludf.DUMMYFUNCTION("GOOGLEFINANCE(A30)"),36.51)</f>
        <v>36.51</v>
      </c>
      <c r="C30" s="20">
        <f>FinanceData!G30</f>
        <v>39.95</v>
      </c>
      <c r="D30" s="20">
        <f>IFERROR(__xludf.DUMMYFUNCTION("GOOGLEFINANCE(A30,""marketcap"")/1000000000"),53.513680995)</f>
        <v>53.513681</v>
      </c>
      <c r="E30" s="21" t="str">
        <f>FinanceData!D30</f>
        <v>4.85B</v>
      </c>
      <c r="F30" s="22">
        <f>(FinanceData!B30-FinanceData!C30)/FinanceData!C30</f>
        <v>0.3502899315</v>
      </c>
      <c r="G30" s="22">
        <f>(FinanceData!E30-FinanceData!F30)/FinanceData!F30</f>
        <v>0.7333809864</v>
      </c>
      <c r="H30" s="23">
        <f>IFERROR(__xludf.DUMMYFUNCTION("GOOGLEFINANCE(A30,""Beta"")"),2.15)</f>
        <v>2.15</v>
      </c>
      <c r="I30" s="22">
        <f>FinanceData!I30</f>
        <v>0.3701</v>
      </c>
      <c r="J30" s="23" t="str">
        <f>VLOOKUP(A30,Tickers!$A$2:$D$150,4,FALSE)</f>
        <v>Basic Materials</v>
      </c>
      <c r="K30" s="23">
        <f>VLOOKUP(J30,'Sectors and Ranks'!$A$1:$B$16,2,False)</f>
        <v>7</v>
      </c>
      <c r="L30" s="18"/>
    </row>
    <row r="31">
      <c r="A31" s="13" t="str">
        <f>FinanceData!A31</f>
        <v>LPX</v>
      </c>
      <c r="B31" s="14">
        <f>IFERROR(__xludf.DUMMYFUNCTION("GOOGLEFINANCE(A31)"),58.0)</f>
        <v>58</v>
      </c>
      <c r="C31" s="14">
        <f>FinanceData!G31</f>
        <v>62.1</v>
      </c>
      <c r="D31" s="14">
        <f>IFERROR(__xludf.DUMMYFUNCTION("GOOGLEFINANCE(A31,""marketcap"")/1000000000"),5.932736512)</f>
        <v>5.932736512</v>
      </c>
      <c r="E31" s="15" t="str">
        <f>FinanceData!D31</f>
        <v>1.017B</v>
      </c>
      <c r="F31" s="16">
        <f>(FinanceData!B31-FinanceData!C31)/FinanceData!C31</f>
        <v>0.4430379747</v>
      </c>
      <c r="G31" s="16">
        <f>(FinanceData!E31-FinanceData!F31)/FinanceData!F31</f>
        <v>0.7384615385</v>
      </c>
      <c r="H31" s="17">
        <f>IFERROR(__xludf.DUMMYFUNCTION("GOOGLEFINANCE(A31,""Beta"")"),1.89)</f>
        <v>1.89</v>
      </c>
      <c r="I31" s="16">
        <f>FinanceData!I31</f>
        <v>0.3757</v>
      </c>
      <c r="J31" s="17" t="str">
        <f>VLOOKUP(A31,Tickers!$A$2:$D$150,4,FALSE)</f>
        <v>Construction</v>
      </c>
      <c r="K31" s="17">
        <f>VLOOKUP(J31,'Sectors and Ranks'!$A$1:$B$16,2,False)</f>
        <v>1</v>
      </c>
      <c r="L31" s="18"/>
    </row>
    <row r="32">
      <c r="A32" s="19" t="str">
        <f>FinanceData!A32</f>
        <v>CP</v>
      </c>
      <c r="B32" s="20">
        <f>IFERROR(__xludf.DUMMYFUNCTION("GOOGLEFINANCE(A32)"),76.67)</f>
        <v>76.67</v>
      </c>
      <c r="C32" s="20">
        <f>FinanceData!G32</f>
        <v>79.98</v>
      </c>
      <c r="D32" s="20">
        <f>IFERROR(__xludf.DUMMYFUNCTION("GOOGLEFINANCE(A32,""marketcap"")/1000000000"),62.954517811)</f>
        <v>62.95451781</v>
      </c>
      <c r="E32" s="21" t="str">
        <f>FinanceData!D32</f>
        <v>1.546B</v>
      </c>
      <c r="F32" s="22">
        <f>(FinanceData!B32-FinanceData!C32)/FinanceData!C32</f>
        <v>0.1275996534</v>
      </c>
      <c r="G32" s="22">
        <f>(FinanceData!E32-FinanceData!F32)/FinanceData!F32</f>
        <v>0.01443569554</v>
      </c>
      <c r="H32" s="23">
        <f>IFERROR(__xludf.DUMMYFUNCTION("GOOGLEFINANCE(A32,""Beta"")"),0.85)</f>
        <v>0.85</v>
      </c>
      <c r="I32" s="22">
        <f>FinanceData!I32</f>
        <v>0.3793</v>
      </c>
      <c r="J32" s="23" t="str">
        <f>VLOOKUP(A32,Tickers!$A$2:$D$150,4,FALSE)</f>
        <v>Transportation</v>
      </c>
      <c r="K32" s="23">
        <f>VLOOKUP(J32,'Sectors and Ranks'!$A$1:$B$16,2,False)</f>
        <v>6</v>
      </c>
      <c r="L32" s="18"/>
    </row>
    <row r="33">
      <c r="A33" s="13" t="str">
        <f>FinanceData!A33</f>
        <v>NVCR</v>
      </c>
      <c r="B33" s="14">
        <f>IFERROR(__xludf.DUMMYFUNCTION("GOOGLEFINANCE(A33)"),220.48)</f>
        <v>220.48</v>
      </c>
      <c r="C33" s="14">
        <f>FinanceData!G33</f>
        <v>210.24</v>
      </c>
      <c r="D33" s="14">
        <f>IFERROR(__xludf.DUMMYFUNCTION("GOOGLEFINANCE(A33,""marketcap"")/1000000000"),22.82745241)</f>
        <v>22.82745241</v>
      </c>
      <c r="E33" s="15" t="str">
        <f>FinanceData!D33</f>
        <v>134.70M</v>
      </c>
      <c r="F33" s="16">
        <f>(FinanceData!B33-FinanceData!C33)/FinanceData!C33</f>
        <v>0.2732919255</v>
      </c>
      <c r="G33" s="16">
        <f>(FinanceData!E33-FinanceData!F33)/FinanceData!F33</f>
        <v>0.3227928901</v>
      </c>
      <c r="H33" s="17">
        <f>IFERROR(__xludf.DUMMYFUNCTION("GOOGLEFINANCE(A33,""Beta"")"),1.08)</f>
        <v>1.08</v>
      </c>
      <c r="I33" s="16">
        <f>FinanceData!I33</f>
        <v>0.6704</v>
      </c>
      <c r="J33" s="17" t="str">
        <f>VLOOKUP(A33,Tickers!$A$2:$D$150,4,FALSE)</f>
        <v>Medical</v>
      </c>
      <c r="K33" s="17">
        <f>VLOOKUP(J33,'Sectors and Ranks'!$A$1:$B$16,2,False)</f>
        <v>15</v>
      </c>
      <c r="L33" s="18"/>
    </row>
    <row r="34">
      <c r="A34" s="19" t="str">
        <f>FinanceData!A34</f>
        <v>V</v>
      </c>
      <c r="B34" s="20">
        <f>IFERROR(__xludf.DUMMYFUNCTION("GOOGLEFINANCE(A34)"),235.06)</f>
        <v>235.06</v>
      </c>
      <c r="C34" s="20">
        <f>FinanceData!G34</f>
        <v>230.83</v>
      </c>
      <c r="D34" s="20">
        <f>IFERROR(__xludf.DUMMYFUNCTION("GOOGLEFINANCE(A34,""marketcap"")/1000000000"),501.504944718)</f>
        <v>501.5049447</v>
      </c>
      <c r="E34" s="21" t="str">
        <f>FinanceData!D34</f>
        <v>5.729B</v>
      </c>
      <c r="F34" s="22">
        <f>(FinanceData!B34-FinanceData!C34)/FinanceData!C34</f>
        <v>0.05112682189</v>
      </c>
      <c r="G34" s="22">
        <f>(FinanceData!E34-FinanceData!F34)/FinanceData!F34</f>
        <v>-0.02135292108</v>
      </c>
      <c r="H34" s="23">
        <f>IFERROR(__xludf.DUMMYFUNCTION("GOOGLEFINANCE(A34,""Beta"")"),1.0)</f>
        <v>1</v>
      </c>
      <c r="I34" s="22">
        <f>FinanceData!I34</f>
        <v>0.5742</v>
      </c>
      <c r="J34" s="23" t="str">
        <f>VLOOKUP(A34,Tickers!$A$2:$D$150,4,FALSE)</f>
        <v>Business Services</v>
      </c>
      <c r="K34" s="23">
        <f>VLOOKUP(J34,'Sectors and Ranks'!$A$1:$B$16,2,False)</f>
        <v>13</v>
      </c>
      <c r="L34" s="18"/>
    </row>
    <row r="35">
      <c r="A35" s="13" t="str">
        <f>FinanceData!A35</f>
        <v>AMGN</v>
      </c>
      <c r="B35" s="14">
        <f>IFERROR(__xludf.DUMMYFUNCTION("GOOGLEFINANCE(A35)"),239.28)</f>
        <v>239.28</v>
      </c>
      <c r="C35" s="14">
        <f>FinanceData!G35</f>
        <v>238.77</v>
      </c>
      <c r="D35" s="14">
        <f>IFERROR(__xludf.DUMMYFUNCTION("GOOGLEFINANCE(A35,""marketcap"")/1000000000"),137.479208634)</f>
        <v>137.4792086</v>
      </c>
      <c r="E35" s="15" t="str">
        <f>FinanceData!D35</f>
        <v>5.901B</v>
      </c>
      <c r="F35" s="16">
        <f>(FinanceData!B35-FinanceData!C35)/FinanceData!C35</f>
        <v>0.03813176895</v>
      </c>
      <c r="G35" s="16">
        <f>(FinanceData!E35-FinanceData!F35)/FinanceData!F35</f>
        <v>-0.04220094141</v>
      </c>
      <c r="H35" s="17">
        <f>IFERROR(__xludf.DUMMYFUNCTION("GOOGLEFINANCE(A35,""Beta"")"),0.72)</f>
        <v>0.72</v>
      </c>
      <c r="I35" s="16">
        <f>FinanceData!I35</f>
        <v>0.45</v>
      </c>
      <c r="J35" s="17" t="str">
        <f>VLOOKUP(A35,Tickers!$A$2:$D$150,4,FALSE)</f>
        <v>Medical</v>
      </c>
      <c r="K35" s="17">
        <f>VLOOKUP(J35,'Sectors and Ranks'!$A$1:$B$16,2,False)</f>
        <v>15</v>
      </c>
      <c r="L35" s="18"/>
    </row>
    <row r="36">
      <c r="A36" s="19" t="str">
        <f>FinanceData!A36</f>
        <v>CDE</v>
      </c>
      <c r="B36" s="20">
        <f>IFERROR(__xludf.DUMMYFUNCTION("GOOGLEFINANCE(A36)"),9.32)</f>
        <v>9.32</v>
      </c>
      <c r="C36" s="20">
        <f>FinanceData!G36</f>
        <v>10.21</v>
      </c>
      <c r="D36" s="20">
        <f>IFERROR(__xludf.DUMMYFUNCTION("GOOGLEFINANCE(A36,""marketcap"")/1000000000"),2.396262325)</f>
        <v>2.396262325</v>
      </c>
      <c r="E36" s="21" t="str">
        <f>FinanceData!D36</f>
        <v>202.12M</v>
      </c>
      <c r="F36" s="22">
        <f>(FinanceData!B36-FinanceData!C36)/FinanceData!C36</f>
        <v>-0.05555555556</v>
      </c>
      <c r="G36" s="22">
        <f>(FinanceData!E36-FinanceData!F36)/FinanceData!F36</f>
        <v>0.1671767627</v>
      </c>
      <c r="H36" s="23">
        <f>IFERROR(__xludf.DUMMYFUNCTION("GOOGLEFINANCE(A36,""Beta"")"),1.85)</f>
        <v>1.85</v>
      </c>
      <c r="I36" s="22">
        <f>FinanceData!I36</f>
        <v>0.3901</v>
      </c>
      <c r="J36" s="23" t="str">
        <f>VLOOKUP(A36,Tickers!$A$2:$D$150,4,FALSE)</f>
        <v>Basic Materials</v>
      </c>
      <c r="K36" s="23">
        <f>VLOOKUP(J36,'Sectors and Ranks'!$A$1:$B$16,2,False)</f>
        <v>7</v>
      </c>
      <c r="L36" s="18"/>
    </row>
    <row r="37">
      <c r="A37" s="13" t="str">
        <f>FinanceData!A37</f>
        <v>COIN</v>
      </c>
      <c r="B37" s="14">
        <f>IFERROR(__xludf.DUMMYFUNCTION("GOOGLEFINANCE(A37)"),221.5)</f>
        <v>221.5</v>
      </c>
      <c r="C37" s="14">
        <f>FinanceData!G37</f>
        <v>231.31</v>
      </c>
      <c r="D37" s="14">
        <f>IFERROR(__xludf.DUMMYFUNCTION("GOOGLEFINANCE(A37,""marketcap"")/1000000000"),46.369936446)</f>
        <v>46.36993645</v>
      </c>
      <c r="E37" s="15" t="str">
        <f>FinanceData!D37</f>
        <v>1.801B</v>
      </c>
      <c r="F37" s="16" t="str">
        <f>(FinanceData!B37-FinanceData!C37)/FinanceData!C37</f>
        <v>#VALUE!</v>
      </c>
      <c r="G37" s="16" t="str">
        <f>(FinanceData!E37-FinanceData!F37)/FinanceData!F37</f>
        <v>#VALUE!</v>
      </c>
      <c r="H37" s="17" t="str">
        <f>IFERROR(__xludf.DUMMYFUNCTION("GOOGLEFINANCE(A37,""Beta"")"),"#N/A")</f>
        <v>#N/A</v>
      </c>
      <c r="I37" s="16">
        <f>FinanceData!I37</f>
        <v>0.3466</v>
      </c>
      <c r="J37" s="17" t="str">
        <f>VLOOKUP(A37,Tickers!$A$2:$D$150,4,FALSE)</f>
        <v>Finance</v>
      </c>
      <c r="K37" s="17">
        <f>VLOOKUP(J37,'Sectors and Ranks'!$A$1:$B$16,2,False)</f>
        <v>5</v>
      </c>
      <c r="L37" s="18"/>
    </row>
    <row r="38">
      <c r="A38" s="19" t="str">
        <f>FinanceData!A38</f>
        <v>NVDA</v>
      </c>
      <c r="B38" s="20">
        <f>IFERROR(__xludf.DUMMYFUNCTION("GOOGLEFINANCE(A38)"),748.44)</f>
        <v>748.44</v>
      </c>
      <c r="C38" s="20">
        <f>FinanceData!G38</f>
        <v>692.84</v>
      </c>
      <c r="D38" s="20">
        <f>IFERROR(__xludf.DUMMYFUNCTION("GOOGLEFINANCE(A38,""marketcap"")/1000000000"),466.409003234)</f>
        <v>466.4090032</v>
      </c>
      <c r="E38" s="21" t="str">
        <f>FinanceData!D38</f>
        <v>5.661B</v>
      </c>
      <c r="F38" s="22">
        <f>(FinanceData!B38-FinanceData!C38)/FinanceData!C38</f>
        <v>0.444143892</v>
      </c>
      <c r="G38" s="22">
        <f>(FinanceData!E38-FinanceData!F38)/FinanceData!F38</f>
        <v>0.837987013</v>
      </c>
      <c r="H38" s="23">
        <f>IFERROR(__xludf.DUMMYFUNCTION("GOOGLEFINANCE(A38,""Beta"")"),1.37)</f>
        <v>1.37</v>
      </c>
      <c r="I38" s="22">
        <f>FinanceData!I38</f>
        <v>0.7521</v>
      </c>
      <c r="J38" s="23" t="str">
        <f>VLOOKUP(A38,Tickers!$A$2:$D$150,4,FALSE)</f>
        <v>Computer and Technology</v>
      </c>
      <c r="K38" s="23">
        <f>VLOOKUP(J38,'Sectors and Ranks'!$A$1:$B$16,2,False)</f>
        <v>10</v>
      </c>
      <c r="L38" s="18"/>
    </row>
    <row r="39">
      <c r="A39" s="13" t="str">
        <f>FinanceData!A39</f>
        <v>NFLX</v>
      </c>
      <c r="B39" s="14">
        <f>IFERROR(__xludf.DUMMYFUNCTION("GOOGLEFINANCE(A39)"),509.12)</f>
        <v>509.12</v>
      </c>
      <c r="C39" s="14">
        <f>FinanceData!G39</f>
        <v>496.55</v>
      </c>
      <c r="D39" s="14">
        <f>IFERROR(__xludf.DUMMYFUNCTION("GOOGLEFINANCE(A39,""marketcap"")/1000000000"),225.629942312)</f>
        <v>225.6299423</v>
      </c>
      <c r="E39" s="15" t="str">
        <f>FinanceData!D39</f>
        <v>7.163B</v>
      </c>
      <c r="F39" s="16">
        <f>(FinanceData!B39-FinanceData!C39)/FinanceData!C39</f>
        <v>-0.07983631884</v>
      </c>
      <c r="G39" s="16">
        <f>(FinanceData!E39-FinanceData!F39)/FinanceData!F39</f>
        <v>0.241851595</v>
      </c>
      <c r="H39" s="17">
        <f>IFERROR(__xludf.DUMMYFUNCTION("GOOGLEFINANCE(A39,""Beta"")"),0.75)</f>
        <v>0.75</v>
      </c>
      <c r="I39" s="16">
        <f>FinanceData!I39</f>
        <v>0.5817</v>
      </c>
      <c r="J39" s="17" t="str">
        <f>VLOOKUP(A39,Tickers!$A$2:$D$150,4,FALSE)</f>
        <v>Consumer Discretionary</v>
      </c>
      <c r="K39" s="17">
        <f>VLOOKUP(J39,'Sectors and Ranks'!$A$1:$B$16,2,False)</f>
        <v>9</v>
      </c>
      <c r="L39" s="18"/>
    </row>
    <row r="40">
      <c r="A40" s="19" t="str">
        <f>FinanceData!A40</f>
        <v>MSFT</v>
      </c>
      <c r="B40" s="20">
        <f>IFERROR(__xludf.DUMMYFUNCTION("GOOGLEFINANCE(A40)"),264.49)</f>
        <v>264.49</v>
      </c>
      <c r="C40" s="20">
        <f>FinanceData!G40</f>
        <v>254.58</v>
      </c>
      <c r="D40" s="20">
        <f>IFERROR(__xludf.DUMMYFUNCTION("GOOGLEFINANCE(A40,""marketcap"")/1000000000"),1992.853997169)</f>
        <v>1992.853997</v>
      </c>
      <c r="E40" s="21" t="str">
        <f>FinanceData!D40</f>
        <v>41.71B</v>
      </c>
      <c r="F40" s="22">
        <f>(FinanceData!B40-FinanceData!C40)/FinanceData!C40</f>
        <v>0.1607142857</v>
      </c>
      <c r="G40" s="22">
        <f>(FinanceData!E40-FinanceData!F40)/FinanceData!F40</f>
        <v>0.191033695</v>
      </c>
      <c r="H40" s="23">
        <f>IFERROR(__xludf.DUMMYFUNCTION("GOOGLEFINANCE(A40,""Beta"")"),0.79)</f>
        <v>0.79</v>
      </c>
      <c r="I40" s="22">
        <f>FinanceData!I40</f>
        <v>0.6722</v>
      </c>
      <c r="J40" s="23" t="str">
        <f>VLOOKUP(A40,Tickers!$A$2:$D$150,4,FALSE)</f>
        <v>Computer and Technology</v>
      </c>
      <c r="K40" s="23">
        <f>VLOOKUP(J40,'Sectors and Ranks'!$A$1:$B$16,2,False)</f>
        <v>10</v>
      </c>
      <c r="L40" s="18"/>
    </row>
    <row r="41">
      <c r="A41" s="13" t="str">
        <f>FinanceData!A41</f>
        <v>CF</v>
      </c>
      <c r="B41" s="14">
        <f>IFERROR(__xludf.DUMMYFUNCTION("GOOGLEFINANCE(A41)"),51.47)</f>
        <v>51.47</v>
      </c>
      <c r="C41" s="14">
        <f>FinanceData!G41</f>
        <v>53.21</v>
      </c>
      <c r="D41" s="14">
        <f>IFERROR(__xludf.DUMMYFUNCTION("GOOGLEFINANCE(A41,""marketcap"")/1000000000"),11.056098142)</f>
        <v>11.05609814</v>
      </c>
      <c r="E41" s="15" t="str">
        <f>FinanceData!D41</f>
        <v>1.048B</v>
      </c>
      <c r="F41" s="16">
        <f>(FinanceData!B41-FinanceData!C41)/FinanceData!C41</f>
        <v>0.3321256039</v>
      </c>
      <c r="G41" s="16">
        <f>(FinanceData!E41-FinanceData!F41)/FinanceData!F41</f>
        <v>0.07929969104</v>
      </c>
      <c r="H41" s="17">
        <f>IFERROR(__xludf.DUMMYFUNCTION("GOOGLEFINANCE(A41,""Beta"")"),1.29)</f>
        <v>1.29</v>
      </c>
      <c r="I41" s="16">
        <f>FinanceData!I41</f>
        <v>0.4591</v>
      </c>
      <c r="J41" s="17" t="str">
        <f>VLOOKUP(A41,Tickers!$A$2:$D$150,4,FALSE)</f>
        <v>Basic Materials</v>
      </c>
      <c r="K41" s="17">
        <f>VLOOKUP(J41,'Sectors and Ranks'!$A$1:$B$16,2,False)</f>
        <v>7</v>
      </c>
      <c r="L41" s="18"/>
    </row>
    <row r="42">
      <c r="A42" s="19" t="str">
        <f>FinanceData!A42</f>
        <v>DQ</v>
      </c>
      <c r="B42" s="20">
        <f>IFERROR(__xludf.DUMMYFUNCTION("GOOGLEFINANCE(A42)"),56.02)</f>
        <v>56.02</v>
      </c>
      <c r="C42" s="20">
        <f>FinanceData!G42</f>
        <v>70.01</v>
      </c>
      <c r="D42" s="20">
        <f>IFERROR(__xludf.DUMMYFUNCTION("GOOGLEFINANCE(A42,""marketcap"")/1000000000"),4.120435542)</f>
        <v>4.120435542</v>
      </c>
      <c r="E42" s="21" t="str">
        <f>FinanceData!D42</f>
        <v>256.10M</v>
      </c>
      <c r="F42" s="22">
        <f>(FinanceData!B42-FinanceData!C42)/FinanceData!C42</f>
        <v>0.06205250597</v>
      </c>
      <c r="G42" s="22">
        <f>(FinanceData!E42-FinanceData!F42)/FinanceData!F42</f>
        <v>0.5169105017</v>
      </c>
      <c r="H42" s="23">
        <f>IFERROR(__xludf.DUMMYFUNCTION("GOOGLEFINANCE(A42,""Beta"")"),0.75)</f>
        <v>0.75</v>
      </c>
      <c r="I42" s="22">
        <f>FinanceData!I42</f>
        <v>0.2984</v>
      </c>
      <c r="J42" s="23" t="str">
        <f>VLOOKUP(A42,Tickers!$A$2:$D$150,4,FALSE)</f>
        <v>Oils and Energy</v>
      </c>
      <c r="K42" s="23">
        <f>VLOOKUP(J42,'Sectors and Ranks'!$A$1:$B$16,2,False)</f>
        <v>10</v>
      </c>
      <c r="L42" s="18"/>
    </row>
    <row r="43">
      <c r="A43" s="13" t="str">
        <f>FinanceData!A43</f>
        <v>DE</v>
      </c>
      <c r="B43" s="14">
        <f>IFERROR(__xludf.DUMMYFUNCTION("GOOGLEFINANCE(A43)"),340.69)</f>
        <v>340.69</v>
      </c>
      <c r="C43" s="14">
        <f>FinanceData!G43</f>
        <v>348.46</v>
      </c>
      <c r="D43" s="14">
        <f>IFERROR(__xludf.DUMMYFUNCTION("GOOGLEFINANCE(A43,""marketcap"")/1000000000"),106.362898217)</f>
        <v>106.3628982</v>
      </c>
      <c r="E43" s="15" t="str">
        <f>FinanceData!D43</f>
        <v>12.06B</v>
      </c>
      <c r="F43" s="16">
        <f>(FinanceData!B43-FinanceData!C43)/FinanceData!C43</f>
        <v>0.1301762115</v>
      </c>
      <c r="G43" s="16">
        <f>(FinanceData!E43-FinanceData!F43)/FinanceData!F43</f>
        <v>0.3033610721</v>
      </c>
      <c r="H43" s="17">
        <f>IFERROR(__xludf.DUMMYFUNCTION("GOOGLEFINANCE(A43,""Beta"")"),1.04)</f>
        <v>1.04</v>
      </c>
      <c r="I43" s="16">
        <f>FinanceData!I43</f>
        <v>0.4077</v>
      </c>
      <c r="J43" s="17" t="str">
        <f>VLOOKUP(A43,Tickers!$A$2:$D$150,4,FALSE)</f>
        <v>Industrial Products</v>
      </c>
      <c r="K43" s="17">
        <f>VLOOKUP(J43,'Sectors and Ranks'!$A$1:$B$16,2,False)</f>
        <v>3</v>
      </c>
      <c r="L43" s="18"/>
    </row>
    <row r="44">
      <c r="A44" s="19" t="str">
        <f>FinanceData!A44</f>
        <v>F</v>
      </c>
      <c r="B44" s="20">
        <f>IFERROR(__xludf.DUMMYFUNCTION("GOOGLEFINANCE(A44)"),14.9)</f>
        <v>14.9</v>
      </c>
      <c r="C44" s="20">
        <f>FinanceData!G44</f>
        <v>14.95</v>
      </c>
      <c r="D44" s="20">
        <f>IFERROR(__xludf.DUMMYFUNCTION("GOOGLEFINANCE(A44,""marketcap"")/1000000000"),58.419799304)</f>
        <v>58.4197993</v>
      </c>
      <c r="E44" s="21" t="str">
        <f>FinanceData!D44</f>
        <v>36.23B</v>
      </c>
      <c r="F44" s="22">
        <f>(FinanceData!B44-FinanceData!C44)/FinanceData!C44</f>
        <v>0.61</v>
      </c>
      <c r="G44" s="22">
        <f>(FinanceData!E44-FinanceData!F44)/FinanceData!F44</f>
        <v>0.05565268065</v>
      </c>
      <c r="H44" s="23">
        <f>IFERROR(__xludf.DUMMYFUNCTION("GOOGLEFINANCE(A44,""Beta"")"),1.16)</f>
        <v>1.16</v>
      </c>
      <c r="I44" s="22">
        <f>FinanceData!I44</f>
        <v>0.5734</v>
      </c>
      <c r="J44" s="23" t="str">
        <f>VLOOKUP(A44,Tickers!$A$2:$D$150,4,FALSE)</f>
        <v>Auto, Tires, Trucks</v>
      </c>
      <c r="K44" s="23">
        <f>VLOOKUP(J44,'Sectors and Ranks'!$A$1:$B$16,2,False)</f>
        <v>8</v>
      </c>
      <c r="L44" s="18"/>
    </row>
    <row r="45">
      <c r="A45" s="13" t="str">
        <f>FinanceData!A45</f>
        <v>LUV</v>
      </c>
      <c r="B45" s="14">
        <f>IFERROR(__xludf.DUMMYFUNCTION("GOOGLEFINANCE(A45)"),55.9)</f>
        <v>55.9</v>
      </c>
      <c r="C45" s="14">
        <f>FinanceData!G45</f>
        <v>58.43</v>
      </c>
      <c r="D45" s="14">
        <f>IFERROR(__xludf.DUMMYFUNCTION("GOOGLEFINANCE(A45,""marketcap"")/1000000000"),33.016551077)</f>
        <v>33.01655108</v>
      </c>
      <c r="E45" s="15" t="str">
        <f>FinanceData!D45</f>
        <v>2.052B</v>
      </c>
      <c r="F45" s="16">
        <f>(FinanceData!B45-FinanceData!C45)/FinanceData!C45</f>
        <v>0.2176598837</v>
      </c>
      <c r="G45" s="16">
        <f>(FinanceData!E45-FinanceData!F45)/FinanceData!F45</f>
        <v>-0.5153519131</v>
      </c>
      <c r="H45" s="17">
        <f>IFERROR(__xludf.DUMMYFUNCTION("GOOGLEFINANCE(A45,""Beta"")"),1.25)</f>
        <v>1.25</v>
      </c>
      <c r="I45" s="16">
        <f>FinanceData!I45</f>
        <v>0.3473</v>
      </c>
      <c r="J45" s="17" t="str">
        <f>VLOOKUP(A45,Tickers!$A$2:$D$150,4,FALSE)</f>
        <v>Transportation</v>
      </c>
      <c r="K45" s="17">
        <f>VLOOKUP(J45,'Sectors and Ranks'!$A$1:$B$16,2,False)</f>
        <v>6</v>
      </c>
      <c r="L45" s="18"/>
    </row>
    <row r="46">
      <c r="A46" s="19" t="str">
        <f>FinanceData!A46</f>
        <v>BA</v>
      </c>
      <c r="B46" s="20">
        <f>IFERROR(__xludf.DUMMYFUNCTION("GOOGLEFINANCE(A46)"),243.45)</f>
        <v>243.45</v>
      </c>
      <c r="C46" s="20">
        <f>FinanceData!G46</f>
        <v>246.88</v>
      </c>
      <c r="D46" s="20">
        <f>IFERROR(__xludf.DUMMYFUNCTION("GOOGLEFINANCE(A46,""marketcap"")/1000000000"),142.442175983)</f>
        <v>142.442176</v>
      </c>
      <c r="E46" s="21" t="str">
        <f>FinanceData!D46</f>
        <v>15.22B</v>
      </c>
      <c r="F46" s="22">
        <f>(FinanceData!B46-FinanceData!C46)/FinanceData!C46</f>
        <v>0.1507420778</v>
      </c>
      <c r="G46" s="22">
        <f>(FinanceData!E46-FinanceData!F46)/FinanceData!F46</f>
        <v>-0.09994086339</v>
      </c>
      <c r="H46" s="23">
        <f>IFERROR(__xludf.DUMMYFUNCTION("GOOGLEFINANCE(A46,""Beta"")"),1.62)</f>
        <v>1.62</v>
      </c>
      <c r="I46" s="22">
        <f>FinanceData!I46</f>
        <v>0.4904</v>
      </c>
      <c r="J46" s="23" t="str">
        <f>VLOOKUP(A46,Tickers!$A$2:$D$150,4,FALSE)</f>
        <v>Transportation</v>
      </c>
      <c r="K46" s="23">
        <f>VLOOKUP(J46,'Sectors and Ranks'!$A$1:$B$16,2,False)</f>
        <v>6</v>
      </c>
      <c r="L46" s="18"/>
    </row>
    <row r="47">
      <c r="A47" s="13" t="str">
        <f>FinanceData!A47</f>
        <v>TGT</v>
      </c>
      <c r="B47" s="14">
        <f>IFERROR(__xludf.DUMMYFUNCTION("GOOGLEFINANCE(A47)"),237.7)</f>
        <v>237.7</v>
      </c>
      <c r="C47" s="14">
        <f>FinanceData!G47</f>
        <v>230.71</v>
      </c>
      <c r="D47" s="14">
        <f>IFERROR(__xludf.DUMMYFUNCTION("GOOGLEFINANCE(A47,""marketcap"")/1000000000"),117.531536789)</f>
        <v>117.5315368</v>
      </c>
      <c r="E47" s="15" t="str">
        <f>FinanceData!D47</f>
        <v>24.20B</v>
      </c>
      <c r="F47" s="16">
        <f>(FinanceData!B47-FinanceData!C47)/FinanceData!C47</f>
        <v>0.2570263419</v>
      </c>
      <c r="G47" s="16">
        <f>(FinanceData!E47-FinanceData!F47)/FinanceData!F47</f>
        <v>0.2334352701</v>
      </c>
      <c r="H47" s="17">
        <f>IFERROR(__xludf.DUMMYFUNCTION("GOOGLEFINANCE(A47,""Beta"")"),1.0)</f>
        <v>1</v>
      </c>
      <c r="I47" s="16">
        <f>FinanceData!I47</f>
        <v>0.7146</v>
      </c>
      <c r="J47" s="17" t="str">
        <f>VLOOKUP(A47,Tickers!$A$2:$D$150,4,FALSE)</f>
        <v>Retail and Wholesale</v>
      </c>
      <c r="K47" s="17">
        <f>VLOOKUP(J47,'Sectors and Ranks'!$A$1:$B$16,2,False)</f>
        <v>3</v>
      </c>
      <c r="L47" s="18"/>
    </row>
    <row r="48">
      <c r="A48" s="19" t="str">
        <f>FinanceData!A48</f>
        <v>WMT</v>
      </c>
      <c r="B48" s="20">
        <f>IFERROR(__xludf.DUMMYFUNCTION("GOOGLEFINANCE(A48)"),137.17)</f>
        <v>137.17</v>
      </c>
      <c r="C48" s="20">
        <f>FinanceData!G48</f>
        <v>139.96</v>
      </c>
      <c r="D48" s="20">
        <f>IFERROR(__xludf.DUMMYFUNCTION("GOOGLEFINANCE(A48,""marketcap"")/1000000000"),384.370224519)</f>
        <v>384.3702245</v>
      </c>
      <c r="E48" s="21" t="str">
        <f>FinanceData!D48</f>
        <v>138.31B</v>
      </c>
      <c r="F48" s="22">
        <f>(FinanceData!B48-FinanceData!C48)/FinanceData!C48</f>
        <v>-0.04709552442</v>
      </c>
      <c r="G48" s="22">
        <f>(FinanceData!E48-FinanceData!F48)/FinanceData!F48</f>
        <v>0.02741048878</v>
      </c>
      <c r="H48" s="23">
        <f>IFERROR(__xludf.DUMMYFUNCTION("GOOGLEFINANCE(A48,""Beta"")"),0.46)</f>
        <v>0.46</v>
      </c>
      <c r="I48" s="22">
        <f>FinanceData!I48</f>
        <v>0.4116</v>
      </c>
      <c r="J48" s="23" t="str">
        <f>VLOOKUP(A48,Tickers!$A$2:$D$150,4,FALSE)</f>
        <v>Retail and Wholesale</v>
      </c>
      <c r="K48" s="23">
        <f>VLOOKUP(J48,'Sectors and Ranks'!$A$1:$B$16,2,False)</f>
        <v>3</v>
      </c>
      <c r="L48" s="18"/>
    </row>
    <row r="49">
      <c r="A49" s="13" t="str">
        <f>FinanceData!A49</f>
        <v>LEN</v>
      </c>
      <c r="B49" s="14">
        <f>IFERROR(__xludf.DUMMYFUNCTION("GOOGLEFINANCE(A49)"),98.63)</f>
        <v>98.63</v>
      </c>
      <c r="C49" s="14">
        <f>FinanceData!G49</f>
        <v>95.7</v>
      </c>
      <c r="D49" s="14">
        <f>IFERROR(__xludf.DUMMYFUNCTION("GOOGLEFINANCE(A49,""marketcap"")/1000000000"),30.216367267)</f>
        <v>30.21636727</v>
      </c>
      <c r="E49" s="15" t="str">
        <f>FinanceData!D49</f>
        <v>6.430B</v>
      </c>
      <c r="F49" s="16">
        <f>(FinanceData!B49-FinanceData!C49)/FinanceData!C49</f>
        <v>0.1468725257</v>
      </c>
      <c r="G49" s="16">
        <f>(FinanceData!E49-FinanceData!F49)/FinanceData!F49</f>
        <v>0.2161906563</v>
      </c>
      <c r="H49" s="17">
        <f>IFERROR(__xludf.DUMMYFUNCTION("GOOGLEFINANCE(A49,""Beta"")"),1.5)</f>
        <v>1.5</v>
      </c>
      <c r="I49" s="16">
        <f>FinanceData!I49</f>
        <v>0.5463</v>
      </c>
      <c r="J49" s="17" t="str">
        <f>VLOOKUP(A49,Tickers!$A$2:$D$150,4,FALSE)</f>
        <v>Construction</v>
      </c>
      <c r="K49" s="17">
        <f>VLOOKUP(J49,'Sectors and Ranks'!$A$1:$B$16,2,False)</f>
        <v>1</v>
      </c>
      <c r="L49" s="18"/>
    </row>
    <row r="50">
      <c r="A50" s="19" t="str">
        <f>FinanceData!A50</f>
        <v>PHM</v>
      </c>
      <c r="B50" s="20">
        <f>IFERROR(__xludf.DUMMYFUNCTION("GOOGLEFINANCE(A50)"),54.42)</f>
        <v>54.42</v>
      </c>
      <c r="C50" s="20">
        <f>FinanceData!G50</f>
        <v>55.66</v>
      </c>
      <c r="D50" s="20">
        <f>IFERROR(__xludf.DUMMYFUNCTION("GOOGLEFINANCE(A50,""marketcap"")/1000000000"),14.3184989)</f>
        <v>14.3184989</v>
      </c>
      <c r="E50" s="21" t="str">
        <f>FinanceData!D50</f>
        <v>2.730B</v>
      </c>
      <c r="F50" s="22">
        <f>(FinanceData!B50-FinanceData!C50)/FinanceData!C50</f>
        <v>0.2158398607</v>
      </c>
      <c r="G50" s="22">
        <f>(FinanceData!E50-FinanceData!F50)/FinanceData!F50</f>
        <v>0.1895424837</v>
      </c>
      <c r="H50" s="23">
        <f>IFERROR(__xludf.DUMMYFUNCTION("GOOGLEFINANCE(A50,""Beta"")"),1.45)</f>
        <v>1.45</v>
      </c>
      <c r="I50" s="22">
        <f>FinanceData!I50</f>
        <v>0.4364</v>
      </c>
      <c r="J50" s="23" t="str">
        <f>VLOOKUP(A50,Tickers!$A$2:$D$150,4,FALSE)</f>
        <v>#N/A</v>
      </c>
      <c r="K50" s="23" t="str">
        <f>VLOOKUP(J50,'Sectors and Ranks'!$A$1:$B$16,2,False)</f>
        <v>#N/A</v>
      </c>
      <c r="L50" s="18"/>
    </row>
    <row r="51">
      <c r="A51" s="13" t="str">
        <f>FinanceData!A51</f>
        <v>DKNG</v>
      </c>
      <c r="B51" s="14">
        <f>IFERROR(__xludf.DUMMYFUNCTION("GOOGLEFINANCE(A51)"),49.83)</f>
        <v>49.83</v>
      </c>
      <c r="C51" s="14">
        <f>FinanceData!G51</f>
        <v>50.63</v>
      </c>
      <c r="D51" s="14">
        <f>IFERROR(__xludf.DUMMYFUNCTION("GOOGLEFINANCE(A51,""marketcap"")/1000000000"),19.981675519)</f>
        <v>19.98167552</v>
      </c>
      <c r="E51" s="15" t="str">
        <f>FinanceData!D51</f>
        <v>312.28M</v>
      </c>
      <c r="F51" s="16">
        <f>(FinanceData!B51-FinanceData!C51)/FinanceData!C51</f>
        <v>0.06666666667</v>
      </c>
      <c r="G51" s="16" t="str">
        <f>(FinanceData!E51-FinanceData!F51)/FinanceData!F51</f>
        <v>#VALUE!</v>
      </c>
      <c r="H51" s="17" t="str">
        <f>IFERROR(__xludf.DUMMYFUNCTION("GOOGLEFINANCE(A51,""Beta"")"),"#N/A")</f>
        <v>#N/A</v>
      </c>
      <c r="I51" s="16">
        <f>FinanceData!I51</f>
        <v>0.4678</v>
      </c>
      <c r="J51" s="17" t="str">
        <f>VLOOKUP(A51,Tickers!$A$2:$D$150,4,FALSE)</f>
        <v>Consumer Discretionary</v>
      </c>
      <c r="K51" s="17">
        <f>VLOOKUP(J51,'Sectors and Ranks'!$A$1:$B$16,2,False)</f>
        <v>9</v>
      </c>
      <c r="L51" s="18"/>
    </row>
    <row r="52">
      <c r="A52" s="19" t="str">
        <f>FinanceData!A52</f>
        <v>TLRY</v>
      </c>
      <c r="B52" s="20">
        <f>IFERROR(__xludf.DUMMYFUNCTION("GOOGLEFINANCE(A52)"),17.23)</f>
        <v>17.23</v>
      </c>
      <c r="C52" s="20">
        <f>FinanceData!G52</f>
        <v>18.3</v>
      </c>
      <c r="D52" s="20">
        <f>IFERROR(__xludf.DUMMYFUNCTION("GOOGLEFINANCE(A52,""marketcap"")/1000000000"),7.712100017)</f>
        <v>7.712100017</v>
      </c>
      <c r="E52" s="21" t="str">
        <f>FinanceData!D52</f>
        <v>120.44M</v>
      </c>
      <c r="F52" s="22">
        <f>(FinanceData!B52-FinanceData!C52)/FinanceData!C52</f>
        <v>1.845283019</v>
      </c>
      <c r="G52" s="22">
        <f>(FinanceData!E52-FinanceData!F52)/FinanceData!F52</f>
        <v>0.09860439661</v>
      </c>
      <c r="H52" s="23" t="str">
        <f>IFERROR(__xludf.DUMMYFUNCTION("GOOGLEFINANCE(A52,""Beta"")"),"#N/A")</f>
        <v>#N/A</v>
      </c>
      <c r="I52" s="22">
        <f>FinanceData!I52</f>
        <v>0.458</v>
      </c>
      <c r="J52" s="23" t="str">
        <f>VLOOKUP(A52,Tickers!$A$2:$D$150,4,FALSE)</f>
        <v>Medical</v>
      </c>
      <c r="K52" s="23">
        <f>VLOOKUP(J52,'Sectors and Ranks'!$A$1:$B$16,2,False)</f>
        <v>15</v>
      </c>
      <c r="L52" s="18"/>
    </row>
    <row r="53">
      <c r="A53" s="13" t="str">
        <f>FinanceData!A53</f>
        <v>DHI</v>
      </c>
      <c r="B53" s="14">
        <f>IFERROR(__xludf.DUMMYFUNCTION("GOOGLEFINANCE(A53)"),91.14)</f>
        <v>91.14</v>
      </c>
      <c r="C53" s="14">
        <f>FinanceData!G53</f>
        <v>91.35</v>
      </c>
      <c r="D53" s="14">
        <f>IFERROR(__xludf.DUMMYFUNCTION("GOOGLEFINANCE(A53,""marketcap"")/1000000000"),32.872482126)</f>
        <v>32.87248213</v>
      </c>
      <c r="E53" s="15" t="str">
        <f>FinanceData!D53</f>
        <v>6.447B</v>
      </c>
      <c r="F53" s="16">
        <f>(FinanceData!B53-FinanceData!C53)/FinanceData!C53</f>
        <v>0.2936951317</v>
      </c>
      <c r="G53" s="16">
        <f>(FinanceData!E53-FinanceData!F53)/FinanceData!F53</f>
        <v>0.4326666667</v>
      </c>
      <c r="H53" s="17">
        <f>IFERROR(__xludf.DUMMYFUNCTION("GOOGLEFINANCE(A53,""Beta"")"),1.65)</f>
        <v>1.65</v>
      </c>
      <c r="I53" s="16">
        <f>FinanceData!I53</f>
        <v>0.4797</v>
      </c>
      <c r="J53" s="17" t="str">
        <f>VLOOKUP(A53,Tickers!$A$2:$D$150,4,FALSE)</f>
        <v>Construction</v>
      </c>
      <c r="K53" s="17">
        <f>VLOOKUP(J53,'Sectors and Ranks'!$A$1:$B$16,2,False)</f>
        <v>1</v>
      </c>
      <c r="L53" s="18"/>
    </row>
    <row r="54">
      <c r="A54" s="19" t="str">
        <f>FinanceData!A54</f>
        <v>XOM</v>
      </c>
      <c r="B54" s="20">
        <f>IFERROR(__xludf.DUMMYFUNCTION("GOOGLEFINANCE(A54)"),63.77)</f>
        <v>63.77</v>
      </c>
      <c r="C54" s="20">
        <f>FinanceData!G54</f>
        <v>61.4</v>
      </c>
      <c r="D54" s="20">
        <f>IFERROR(__xludf.DUMMYFUNCTION("GOOGLEFINANCE(A54,""marketcap"")/1000000000"),270.09972117)</f>
        <v>270.0997212</v>
      </c>
      <c r="E54" s="21" t="str">
        <f>FinanceData!D54</f>
        <v>57.55B</v>
      </c>
      <c r="F54" s="22">
        <f>(FinanceData!B54-FinanceData!C54)/FinanceData!C54</f>
        <v>0.5186840899</v>
      </c>
      <c r="G54" s="22">
        <f>(FinanceData!E54-FinanceData!F54)/FinanceData!F54</f>
        <v>0.04389624524</v>
      </c>
      <c r="H54" s="23">
        <f>IFERROR(__xludf.DUMMYFUNCTION("GOOGLEFINANCE(A54,""Beta"")"),1.43)</f>
        <v>1.43</v>
      </c>
      <c r="I54" s="22">
        <f>FinanceData!I54</f>
        <v>0.5909</v>
      </c>
      <c r="J54" s="23" t="str">
        <f>VLOOKUP(A54,Tickers!$A$2:$D$150,4,FALSE)</f>
        <v>#N/A</v>
      </c>
      <c r="K54" s="23" t="str">
        <f>VLOOKUP(J54,'Sectors and Ranks'!$A$1:$B$16,2,False)</f>
        <v>#N/A</v>
      </c>
      <c r="L54" s="18"/>
    </row>
    <row r="55">
      <c r="A55" s="24"/>
      <c r="B55" s="25"/>
      <c r="C55" s="25"/>
      <c r="D55" s="25"/>
      <c r="E55" s="26"/>
      <c r="F55" s="27"/>
      <c r="G55" s="27"/>
      <c r="H55" s="28"/>
      <c r="I55" s="28"/>
      <c r="J55" s="28"/>
      <c r="K55" s="28"/>
      <c r="L55" s="18"/>
    </row>
    <row r="56">
      <c r="A56" s="29"/>
      <c r="B56" s="30"/>
      <c r="C56" s="30"/>
      <c r="D56" s="30"/>
      <c r="E56" s="31"/>
      <c r="F56" s="32"/>
      <c r="G56" s="32"/>
      <c r="H56" s="33"/>
      <c r="I56" s="33"/>
      <c r="J56" s="33"/>
      <c r="K56" s="33"/>
      <c r="L56" s="18"/>
    </row>
    <row r="57">
      <c r="A57" s="29"/>
      <c r="B57" s="30"/>
      <c r="C57" s="30"/>
      <c r="D57" s="30"/>
      <c r="E57" s="31"/>
      <c r="F57" s="32"/>
      <c r="G57" s="32"/>
      <c r="H57" s="33"/>
      <c r="I57" s="33"/>
      <c r="J57" s="33"/>
      <c r="K57" s="33"/>
      <c r="L57" s="18"/>
    </row>
    <row r="58">
      <c r="A58" s="29"/>
      <c r="B58" s="30"/>
      <c r="C58" s="30"/>
      <c r="D58" s="30"/>
      <c r="E58" s="31"/>
      <c r="F58" s="32"/>
      <c r="G58" s="32"/>
      <c r="H58" s="33"/>
      <c r="I58" s="33"/>
      <c r="J58" s="33"/>
      <c r="K58" s="33"/>
      <c r="L58" s="18"/>
    </row>
    <row r="59">
      <c r="A59" s="29" t="str">
        <f>FinanceData!A59</f>
        <v/>
      </c>
      <c r="B59" s="34"/>
      <c r="C59" s="34"/>
      <c r="D59" s="34"/>
      <c r="L59" s="18"/>
    </row>
    <row r="60">
      <c r="A60" s="29" t="str">
        <f>FinanceData!A60</f>
        <v/>
      </c>
      <c r="B60" s="34"/>
      <c r="C60" s="34"/>
      <c r="D60" s="34"/>
      <c r="L60" s="18"/>
    </row>
    <row r="61">
      <c r="A61" s="29" t="str">
        <f>FinanceData!A61</f>
        <v/>
      </c>
      <c r="B61" s="34"/>
      <c r="C61" s="34"/>
      <c r="D61" s="34"/>
      <c r="L61" s="18"/>
    </row>
    <row r="62">
      <c r="A62" s="29" t="str">
        <f>FinanceData!A62</f>
        <v/>
      </c>
      <c r="B62" s="34"/>
      <c r="C62" s="34"/>
      <c r="D62" s="34"/>
      <c r="L62" s="18"/>
    </row>
    <row r="63">
      <c r="A63" s="29" t="str">
        <f>FinanceData!A63</f>
        <v/>
      </c>
      <c r="B63" s="34"/>
      <c r="C63" s="34"/>
      <c r="D63" s="34"/>
      <c r="L63" s="18"/>
    </row>
    <row r="64">
      <c r="A64" s="29" t="str">
        <f>FinanceData!A64</f>
        <v/>
      </c>
      <c r="B64" s="34"/>
      <c r="C64" s="34"/>
      <c r="D64" s="34"/>
      <c r="L64" s="18"/>
    </row>
    <row r="65">
      <c r="A65" s="29" t="str">
        <f>FinanceData!A65</f>
        <v/>
      </c>
      <c r="B65" s="34"/>
      <c r="C65" s="34"/>
      <c r="D65" s="34"/>
      <c r="L65" s="18"/>
    </row>
    <row r="66">
      <c r="A66" s="29" t="str">
        <f>FinanceData!A66</f>
        <v/>
      </c>
      <c r="B66" s="34"/>
      <c r="C66" s="34"/>
      <c r="D66" s="34"/>
      <c r="L66" s="18"/>
    </row>
    <row r="67">
      <c r="A67" s="29" t="str">
        <f>FinanceData!A67</f>
        <v/>
      </c>
      <c r="B67" s="34"/>
      <c r="C67" s="34"/>
      <c r="D67" s="34"/>
      <c r="L67" s="18"/>
    </row>
    <row r="68">
      <c r="A68" s="29" t="str">
        <f>FinanceData!A68</f>
        <v/>
      </c>
      <c r="B68" s="34"/>
      <c r="C68" s="34"/>
      <c r="D68" s="34"/>
      <c r="L68" s="18"/>
    </row>
    <row r="69">
      <c r="A69" s="29" t="str">
        <f>FinanceData!A69</f>
        <v/>
      </c>
      <c r="B69" s="34"/>
      <c r="C69" s="34"/>
      <c r="D69" s="34"/>
      <c r="L69" s="18"/>
    </row>
    <row r="70">
      <c r="A70" s="29" t="str">
        <f>FinanceData!A70</f>
        <v/>
      </c>
      <c r="B70" s="34"/>
      <c r="C70" s="34"/>
      <c r="D70" s="34"/>
      <c r="L70" s="18"/>
    </row>
    <row r="71">
      <c r="A71" s="29" t="str">
        <f>FinanceData!A71</f>
        <v/>
      </c>
      <c r="B71" s="34"/>
      <c r="C71" s="34"/>
      <c r="D71" s="34"/>
      <c r="L71" s="18"/>
    </row>
    <row r="72">
      <c r="A72" s="29" t="str">
        <f>FinanceData!A72</f>
        <v/>
      </c>
      <c r="B72" s="34"/>
      <c r="C72" s="34"/>
      <c r="D72" s="34"/>
      <c r="L72" s="18"/>
    </row>
    <row r="73">
      <c r="A73" s="29" t="str">
        <f>FinanceData!A73</f>
        <v/>
      </c>
      <c r="B73" s="34"/>
      <c r="C73" s="34"/>
      <c r="D73" s="34"/>
      <c r="L73" s="18"/>
    </row>
    <row r="74">
      <c r="A74" s="29" t="str">
        <f>FinanceData!A74</f>
        <v/>
      </c>
      <c r="B74" s="34"/>
      <c r="C74" s="34"/>
      <c r="D74" s="34"/>
      <c r="L74" s="18"/>
    </row>
    <row r="75">
      <c r="A75" s="29" t="str">
        <f>FinanceData!A75</f>
        <v/>
      </c>
      <c r="B75" s="34"/>
      <c r="C75" s="34"/>
      <c r="D75" s="34"/>
      <c r="L75" s="18"/>
    </row>
    <row r="76">
      <c r="A76" s="29" t="str">
        <f>FinanceData!A76</f>
        <v/>
      </c>
      <c r="B76" s="34"/>
      <c r="C76" s="34"/>
      <c r="D76" s="34"/>
      <c r="L76" s="18"/>
    </row>
    <row r="77">
      <c r="A77" s="29" t="str">
        <f>FinanceData!A77</f>
        <v/>
      </c>
      <c r="B77" s="34"/>
      <c r="C77" s="34"/>
      <c r="D77" s="34"/>
      <c r="L77" s="18"/>
    </row>
    <row r="78">
      <c r="A78" s="29" t="str">
        <f>FinanceData!A78</f>
        <v/>
      </c>
      <c r="B78" s="34"/>
      <c r="C78" s="34"/>
      <c r="D78" s="34"/>
      <c r="L78" s="18"/>
    </row>
    <row r="79">
      <c r="A79" s="29" t="str">
        <f>FinanceData!A79</f>
        <v/>
      </c>
      <c r="B79" s="34"/>
      <c r="C79" s="34"/>
      <c r="D79" s="34"/>
      <c r="L79" s="18"/>
    </row>
    <row r="80">
      <c r="A80" s="29" t="str">
        <f>FinanceData!A80</f>
        <v/>
      </c>
      <c r="B80" s="34"/>
      <c r="C80" s="34"/>
      <c r="D80" s="34"/>
      <c r="L80" s="18"/>
    </row>
    <row r="81">
      <c r="A81" s="29" t="str">
        <f>FinanceData!A81</f>
        <v/>
      </c>
      <c r="B81" s="34"/>
      <c r="C81" s="34"/>
      <c r="D81" s="34"/>
      <c r="L81" s="18"/>
    </row>
    <row r="82">
      <c r="A82" s="29" t="str">
        <f>FinanceData!A82</f>
        <v/>
      </c>
      <c r="B82" s="34"/>
      <c r="C82" s="34"/>
      <c r="D82" s="34"/>
      <c r="L82" s="18"/>
    </row>
    <row r="83">
      <c r="A83" s="29" t="str">
        <f>FinanceData!A83</f>
        <v/>
      </c>
      <c r="B83" s="34"/>
      <c r="C83" s="34"/>
      <c r="D83" s="34"/>
      <c r="L83" s="18"/>
    </row>
    <row r="84">
      <c r="A84" s="29" t="str">
        <f>FinanceData!A84</f>
        <v/>
      </c>
      <c r="B84" s="34"/>
      <c r="C84" s="34"/>
      <c r="D84" s="34"/>
      <c r="L84" s="18"/>
    </row>
    <row r="85">
      <c r="A85" s="29" t="str">
        <f>FinanceData!A85</f>
        <v/>
      </c>
      <c r="B85" s="34"/>
      <c r="C85" s="34"/>
      <c r="D85" s="34"/>
      <c r="L85" s="18"/>
    </row>
    <row r="86">
      <c r="A86" s="29" t="str">
        <f>FinanceData!A86</f>
        <v/>
      </c>
      <c r="B86" s="34"/>
      <c r="C86" s="34"/>
      <c r="D86" s="34"/>
      <c r="L86" s="18"/>
    </row>
    <row r="87">
      <c r="A87" s="29" t="str">
        <f>FinanceData!A87</f>
        <v/>
      </c>
      <c r="B87" s="34"/>
      <c r="C87" s="34"/>
      <c r="D87" s="34"/>
      <c r="L87" s="18"/>
    </row>
    <row r="88">
      <c r="A88" s="29" t="str">
        <f>FinanceData!A88</f>
        <v/>
      </c>
      <c r="B88" s="34"/>
      <c r="C88" s="34"/>
      <c r="D88" s="34"/>
      <c r="L88" s="18"/>
    </row>
    <row r="89">
      <c r="A89" s="29" t="str">
        <f>FinanceData!A89</f>
        <v/>
      </c>
      <c r="B89" s="34"/>
      <c r="C89" s="34"/>
      <c r="D89" s="34"/>
      <c r="L89" s="18"/>
    </row>
    <row r="90">
      <c r="A90" s="29" t="str">
        <f>FinanceData!A90</f>
        <v/>
      </c>
      <c r="B90" s="34"/>
      <c r="C90" s="34"/>
      <c r="D90" s="34"/>
      <c r="L90" s="18"/>
    </row>
    <row r="91">
      <c r="A91" s="29" t="str">
        <f>FinanceData!A91</f>
        <v/>
      </c>
      <c r="B91" s="34"/>
      <c r="C91" s="34"/>
      <c r="D91" s="34"/>
      <c r="L91" s="18"/>
    </row>
    <row r="92">
      <c r="A92" s="29" t="str">
        <f>FinanceData!A92</f>
        <v/>
      </c>
      <c r="B92" s="34"/>
      <c r="C92" s="34"/>
      <c r="D92" s="34"/>
      <c r="L92" s="18"/>
    </row>
    <row r="93">
      <c r="A93" s="29" t="str">
        <f>FinanceData!A93</f>
        <v/>
      </c>
      <c r="B93" s="34"/>
      <c r="C93" s="34"/>
      <c r="D93" s="34"/>
      <c r="L93" s="18"/>
    </row>
    <row r="94">
      <c r="A94" s="29" t="str">
        <f>FinanceData!A94</f>
        <v/>
      </c>
      <c r="B94" s="34"/>
      <c r="C94" s="34"/>
      <c r="D94" s="34"/>
      <c r="L94" s="18"/>
    </row>
    <row r="95">
      <c r="A95" s="29" t="str">
        <f>FinanceData!A95</f>
        <v/>
      </c>
      <c r="B95" s="34"/>
      <c r="C95" s="34"/>
      <c r="D95" s="34"/>
      <c r="L95" s="18"/>
    </row>
    <row r="96">
      <c r="A96" s="29" t="str">
        <f>FinanceData!A96</f>
        <v/>
      </c>
      <c r="B96" s="34"/>
      <c r="C96" s="34"/>
      <c r="D96" s="34"/>
      <c r="L96" s="18"/>
    </row>
    <row r="97">
      <c r="A97" s="29" t="str">
        <f>FinanceData!A97</f>
        <v/>
      </c>
      <c r="B97" s="34"/>
      <c r="C97" s="34"/>
      <c r="D97" s="34"/>
      <c r="L97" s="18"/>
    </row>
    <row r="98">
      <c r="A98" s="29" t="str">
        <f>FinanceData!A98</f>
        <v/>
      </c>
      <c r="B98" s="34"/>
      <c r="C98" s="34"/>
      <c r="D98" s="34"/>
      <c r="L98" s="18"/>
    </row>
    <row r="99">
      <c r="A99" s="29" t="str">
        <f>FinanceData!A99</f>
        <v/>
      </c>
      <c r="B99" s="34"/>
      <c r="C99" s="34"/>
      <c r="D99" s="34"/>
      <c r="L99" s="18"/>
    </row>
    <row r="100">
      <c r="B100" s="34"/>
      <c r="C100" s="34"/>
      <c r="D100" s="34"/>
      <c r="L100" s="18"/>
    </row>
    <row r="101">
      <c r="B101" s="34"/>
      <c r="C101" s="34"/>
      <c r="D101" s="34"/>
      <c r="L101" s="18"/>
    </row>
    <row r="102">
      <c r="B102" s="34"/>
      <c r="C102" s="34"/>
      <c r="D102" s="34"/>
      <c r="L102" s="18"/>
    </row>
    <row r="103">
      <c r="B103" s="34"/>
      <c r="C103" s="34"/>
      <c r="D103" s="34"/>
      <c r="L103" s="18"/>
    </row>
    <row r="104">
      <c r="B104" s="34"/>
      <c r="C104" s="34"/>
      <c r="D104" s="34"/>
      <c r="L104" s="18"/>
    </row>
    <row r="105">
      <c r="B105" s="34"/>
      <c r="C105" s="34"/>
      <c r="D105" s="34"/>
      <c r="L105" s="18"/>
    </row>
    <row r="106">
      <c r="B106" s="34"/>
      <c r="C106" s="34"/>
      <c r="D106" s="34"/>
      <c r="L106" s="18"/>
    </row>
    <row r="107">
      <c r="B107" s="34"/>
      <c r="C107" s="34"/>
      <c r="D107" s="34"/>
      <c r="L107" s="18"/>
    </row>
    <row r="108">
      <c r="B108" s="34"/>
      <c r="C108" s="34"/>
      <c r="D108" s="34"/>
      <c r="L108" s="18"/>
    </row>
    <row r="109">
      <c r="B109" s="34"/>
      <c r="C109" s="34"/>
      <c r="D109" s="34"/>
      <c r="L109" s="18"/>
    </row>
    <row r="110">
      <c r="B110" s="34"/>
      <c r="C110" s="34"/>
      <c r="D110" s="34"/>
      <c r="L110" s="18"/>
    </row>
    <row r="111">
      <c r="B111" s="34"/>
      <c r="C111" s="34"/>
      <c r="D111" s="34"/>
      <c r="L111" s="18"/>
    </row>
    <row r="112">
      <c r="B112" s="34"/>
      <c r="C112" s="34"/>
      <c r="D112" s="34"/>
      <c r="L112" s="18"/>
    </row>
    <row r="113">
      <c r="B113" s="34"/>
      <c r="C113" s="34"/>
      <c r="D113" s="34"/>
      <c r="L113" s="18"/>
    </row>
    <row r="114">
      <c r="B114" s="34"/>
      <c r="C114" s="34"/>
      <c r="D114" s="34"/>
      <c r="L114" s="18"/>
    </row>
    <row r="115">
      <c r="B115" s="34"/>
      <c r="C115" s="34"/>
      <c r="D115" s="34"/>
      <c r="L115" s="18"/>
    </row>
    <row r="116">
      <c r="B116" s="34"/>
      <c r="C116" s="34"/>
      <c r="D116" s="34"/>
      <c r="L116" s="18"/>
    </row>
    <row r="117">
      <c r="B117" s="34"/>
      <c r="C117" s="34"/>
      <c r="D117" s="34"/>
      <c r="L117" s="18"/>
    </row>
    <row r="118">
      <c r="B118" s="34"/>
      <c r="C118" s="34"/>
      <c r="D118" s="34"/>
      <c r="L118" s="18"/>
    </row>
    <row r="119">
      <c r="B119" s="34"/>
      <c r="C119" s="34"/>
      <c r="D119" s="34"/>
      <c r="L119" s="18"/>
    </row>
    <row r="120">
      <c r="B120" s="34"/>
      <c r="C120" s="34"/>
      <c r="D120" s="34"/>
      <c r="L120" s="18"/>
    </row>
    <row r="121">
      <c r="B121" s="34"/>
      <c r="C121" s="34"/>
      <c r="D121" s="34"/>
      <c r="L121" s="18"/>
    </row>
    <row r="122">
      <c r="B122" s="34"/>
      <c r="C122" s="34"/>
      <c r="D122" s="34"/>
      <c r="L122" s="18"/>
    </row>
    <row r="123">
      <c r="B123" s="34"/>
      <c r="C123" s="34"/>
      <c r="D123" s="34"/>
      <c r="L123" s="18"/>
    </row>
    <row r="124">
      <c r="B124" s="34"/>
      <c r="C124" s="34"/>
      <c r="D124" s="34"/>
      <c r="L124" s="18"/>
    </row>
    <row r="125">
      <c r="B125" s="34"/>
      <c r="C125" s="34"/>
      <c r="D125" s="34"/>
      <c r="L125" s="18"/>
    </row>
    <row r="126">
      <c r="B126" s="34"/>
      <c r="C126" s="34"/>
      <c r="D126" s="34"/>
      <c r="L126" s="18"/>
    </row>
    <row r="127">
      <c r="B127" s="34"/>
      <c r="C127" s="34"/>
      <c r="D127" s="34"/>
      <c r="L127" s="18"/>
    </row>
    <row r="128">
      <c r="B128" s="34"/>
      <c r="C128" s="34"/>
      <c r="D128" s="34"/>
      <c r="L128" s="18"/>
    </row>
    <row r="129">
      <c r="B129" s="34"/>
      <c r="C129" s="34"/>
      <c r="D129" s="34"/>
      <c r="L129" s="18"/>
    </row>
    <row r="130">
      <c r="B130" s="34"/>
      <c r="C130" s="34"/>
      <c r="D130" s="34"/>
      <c r="L130" s="18"/>
    </row>
    <row r="131">
      <c r="B131" s="34"/>
      <c r="C131" s="34"/>
      <c r="D131" s="34"/>
      <c r="L131" s="18"/>
    </row>
    <row r="132">
      <c r="B132" s="34"/>
      <c r="C132" s="34"/>
      <c r="D132" s="34"/>
      <c r="L132" s="18"/>
    </row>
    <row r="133">
      <c r="B133" s="34"/>
      <c r="C133" s="34"/>
      <c r="D133" s="34"/>
      <c r="L133" s="18"/>
    </row>
    <row r="134">
      <c r="B134" s="34"/>
      <c r="C134" s="34"/>
      <c r="D134" s="34"/>
      <c r="L134" s="18"/>
    </row>
    <row r="135">
      <c r="B135" s="34"/>
      <c r="C135" s="34"/>
      <c r="D135" s="34"/>
      <c r="L135" s="18"/>
    </row>
    <row r="136">
      <c r="B136" s="34"/>
      <c r="C136" s="34"/>
      <c r="D136" s="34"/>
      <c r="L136" s="18"/>
    </row>
    <row r="137">
      <c r="B137" s="34"/>
      <c r="C137" s="34"/>
      <c r="D137" s="34"/>
      <c r="L137" s="18"/>
    </row>
    <row r="138">
      <c r="B138" s="34"/>
      <c r="C138" s="34"/>
      <c r="D138" s="34"/>
      <c r="L138" s="18"/>
    </row>
    <row r="139">
      <c r="B139" s="34"/>
      <c r="C139" s="34"/>
      <c r="D139" s="34"/>
      <c r="L139" s="18"/>
    </row>
    <row r="140">
      <c r="B140" s="34"/>
      <c r="C140" s="34"/>
      <c r="D140" s="34"/>
      <c r="L140" s="18"/>
    </row>
    <row r="141">
      <c r="B141" s="34"/>
      <c r="C141" s="34"/>
      <c r="D141" s="34"/>
      <c r="L141" s="18"/>
    </row>
    <row r="142">
      <c r="B142" s="34"/>
      <c r="C142" s="34"/>
      <c r="D142" s="34"/>
      <c r="L142" s="18"/>
    </row>
    <row r="143">
      <c r="B143" s="34"/>
      <c r="C143" s="34"/>
      <c r="D143" s="34"/>
      <c r="L143" s="18"/>
    </row>
    <row r="144">
      <c r="B144" s="34"/>
      <c r="C144" s="34"/>
      <c r="D144" s="34"/>
      <c r="L144" s="18"/>
    </row>
    <row r="145">
      <c r="B145" s="34"/>
      <c r="C145" s="34"/>
      <c r="D145" s="34"/>
      <c r="L145" s="18"/>
    </row>
    <row r="146">
      <c r="B146" s="34"/>
      <c r="C146" s="34"/>
      <c r="D146" s="34"/>
      <c r="L146" s="18"/>
    </row>
    <row r="147">
      <c r="B147" s="34"/>
      <c r="C147" s="34"/>
      <c r="D147" s="34"/>
      <c r="L147" s="18"/>
    </row>
    <row r="148">
      <c r="B148" s="34"/>
      <c r="C148" s="34"/>
      <c r="D148" s="34"/>
      <c r="L148" s="18"/>
    </row>
    <row r="149">
      <c r="B149" s="34"/>
      <c r="C149" s="34"/>
      <c r="D149" s="34"/>
      <c r="L149" s="18"/>
    </row>
    <row r="150">
      <c r="B150" s="34"/>
      <c r="C150" s="34"/>
      <c r="D150" s="34"/>
      <c r="L150" s="18"/>
    </row>
    <row r="151">
      <c r="B151" s="34"/>
      <c r="C151" s="34"/>
      <c r="D151" s="34"/>
      <c r="L151" s="18"/>
    </row>
    <row r="152">
      <c r="B152" s="34"/>
      <c r="C152" s="34"/>
      <c r="D152" s="34"/>
      <c r="L152" s="18"/>
    </row>
    <row r="153">
      <c r="B153" s="34"/>
      <c r="C153" s="34"/>
      <c r="D153" s="34"/>
      <c r="L153" s="18"/>
    </row>
    <row r="154">
      <c r="B154" s="34"/>
      <c r="C154" s="34"/>
      <c r="D154" s="34"/>
      <c r="L154" s="18"/>
    </row>
    <row r="155">
      <c r="B155" s="34"/>
      <c r="C155" s="34"/>
      <c r="D155" s="34"/>
      <c r="L155" s="18"/>
    </row>
    <row r="156">
      <c r="B156" s="34"/>
      <c r="C156" s="34"/>
      <c r="D156" s="34"/>
      <c r="L156" s="18"/>
    </row>
    <row r="157">
      <c r="B157" s="34"/>
      <c r="C157" s="34"/>
      <c r="D157" s="34"/>
      <c r="L157" s="18"/>
    </row>
    <row r="158">
      <c r="B158" s="34"/>
      <c r="C158" s="34"/>
      <c r="D158" s="34"/>
      <c r="L158" s="18"/>
    </row>
    <row r="159">
      <c r="B159" s="34"/>
      <c r="C159" s="34"/>
      <c r="D159" s="34"/>
      <c r="L159" s="18"/>
    </row>
    <row r="160">
      <c r="B160" s="34"/>
      <c r="C160" s="34"/>
      <c r="D160" s="34"/>
      <c r="L160" s="18"/>
    </row>
    <row r="161">
      <c r="B161" s="34"/>
      <c r="C161" s="34"/>
      <c r="D161" s="34"/>
      <c r="L161" s="18"/>
    </row>
    <row r="162">
      <c r="B162" s="34"/>
      <c r="C162" s="34"/>
      <c r="D162" s="34"/>
      <c r="L162" s="18"/>
    </row>
    <row r="163">
      <c r="B163" s="34"/>
      <c r="C163" s="34"/>
      <c r="D163" s="34"/>
      <c r="L163" s="18"/>
    </row>
    <row r="164">
      <c r="B164" s="34"/>
      <c r="C164" s="34"/>
      <c r="D164" s="34"/>
      <c r="L164" s="18"/>
    </row>
    <row r="165">
      <c r="B165" s="34"/>
      <c r="C165" s="34"/>
      <c r="D165" s="34"/>
      <c r="L165" s="18"/>
    </row>
    <row r="166">
      <c r="B166" s="34"/>
      <c r="C166" s="34"/>
      <c r="D166" s="34"/>
      <c r="L166" s="18"/>
    </row>
    <row r="167">
      <c r="B167" s="34"/>
      <c r="C167" s="34"/>
      <c r="D167" s="34"/>
      <c r="L167" s="18"/>
    </row>
    <row r="168">
      <c r="B168" s="34"/>
      <c r="C168" s="34"/>
      <c r="D168" s="34"/>
      <c r="L168" s="18"/>
    </row>
    <row r="169">
      <c r="B169" s="34"/>
      <c r="C169" s="34"/>
      <c r="D169" s="34"/>
      <c r="L169" s="18"/>
    </row>
    <row r="170">
      <c r="B170" s="34"/>
      <c r="C170" s="34"/>
      <c r="D170" s="34"/>
      <c r="L170" s="18"/>
    </row>
    <row r="171">
      <c r="B171" s="34"/>
      <c r="C171" s="34"/>
      <c r="D171" s="34"/>
      <c r="L171" s="18"/>
    </row>
    <row r="172">
      <c r="B172" s="34"/>
      <c r="C172" s="34"/>
      <c r="D172" s="34"/>
      <c r="L172" s="18"/>
    </row>
    <row r="173">
      <c r="B173" s="34"/>
      <c r="C173" s="34"/>
      <c r="D173" s="34"/>
      <c r="L173" s="18"/>
    </row>
    <row r="174">
      <c r="B174" s="34"/>
      <c r="C174" s="34"/>
      <c r="D174" s="34"/>
      <c r="L174" s="18"/>
    </row>
    <row r="175">
      <c r="B175" s="34"/>
      <c r="C175" s="34"/>
      <c r="D175" s="34"/>
      <c r="L175" s="18"/>
    </row>
    <row r="176">
      <c r="B176" s="34"/>
      <c r="C176" s="34"/>
      <c r="D176" s="34"/>
      <c r="L176" s="18"/>
    </row>
    <row r="177">
      <c r="B177" s="34"/>
      <c r="C177" s="34"/>
      <c r="D177" s="34"/>
      <c r="L177" s="18"/>
    </row>
    <row r="178">
      <c r="B178" s="34"/>
      <c r="C178" s="34"/>
      <c r="D178" s="34"/>
      <c r="L178" s="18"/>
    </row>
    <row r="179">
      <c r="B179" s="34"/>
      <c r="C179" s="34"/>
      <c r="D179" s="34"/>
      <c r="L179" s="18"/>
    </row>
    <row r="180">
      <c r="B180" s="34"/>
      <c r="C180" s="34"/>
      <c r="D180" s="34"/>
      <c r="L180" s="18"/>
    </row>
    <row r="181">
      <c r="B181" s="34"/>
      <c r="C181" s="34"/>
      <c r="D181" s="34"/>
      <c r="L181" s="18"/>
    </row>
    <row r="182">
      <c r="B182" s="34"/>
      <c r="C182" s="34"/>
      <c r="D182" s="34"/>
      <c r="L182" s="18"/>
    </row>
    <row r="183">
      <c r="B183" s="34"/>
      <c r="C183" s="34"/>
      <c r="D183" s="34"/>
      <c r="L183" s="18"/>
    </row>
    <row r="184">
      <c r="B184" s="34"/>
      <c r="C184" s="34"/>
      <c r="D184" s="34"/>
      <c r="L184" s="18"/>
    </row>
    <row r="185">
      <c r="B185" s="34"/>
      <c r="C185" s="34"/>
      <c r="D185" s="34"/>
      <c r="L185" s="18"/>
    </row>
    <row r="186">
      <c r="B186" s="34"/>
      <c r="C186" s="34"/>
      <c r="D186" s="34"/>
      <c r="L186" s="18"/>
    </row>
    <row r="187">
      <c r="B187" s="34"/>
      <c r="C187" s="34"/>
      <c r="D187" s="34"/>
      <c r="L187" s="18"/>
    </row>
    <row r="188">
      <c r="B188" s="34"/>
      <c r="C188" s="34"/>
      <c r="D188" s="34"/>
      <c r="L188" s="18"/>
    </row>
    <row r="189">
      <c r="B189" s="34"/>
      <c r="C189" s="34"/>
      <c r="D189" s="34"/>
      <c r="L189" s="18"/>
    </row>
    <row r="190">
      <c r="B190" s="34"/>
      <c r="C190" s="34"/>
      <c r="D190" s="34"/>
      <c r="L190" s="18"/>
    </row>
    <row r="191">
      <c r="B191" s="34"/>
      <c r="C191" s="34"/>
      <c r="D191" s="34"/>
      <c r="L191" s="18"/>
    </row>
    <row r="192">
      <c r="B192" s="34"/>
      <c r="C192" s="34"/>
      <c r="D192" s="34"/>
      <c r="L192" s="18"/>
    </row>
    <row r="193">
      <c r="B193" s="34"/>
      <c r="C193" s="34"/>
      <c r="D193" s="34"/>
      <c r="L193" s="18"/>
    </row>
    <row r="194">
      <c r="B194" s="34"/>
      <c r="C194" s="34"/>
      <c r="D194" s="34"/>
      <c r="L194" s="18"/>
    </row>
    <row r="195">
      <c r="B195" s="34"/>
      <c r="C195" s="34"/>
      <c r="D195" s="34"/>
      <c r="L195" s="18"/>
    </row>
    <row r="196">
      <c r="B196" s="34"/>
      <c r="C196" s="34"/>
      <c r="D196" s="34"/>
      <c r="L196" s="18"/>
    </row>
    <row r="197">
      <c r="B197" s="34"/>
      <c r="C197" s="34"/>
      <c r="D197" s="34"/>
      <c r="L197" s="18"/>
    </row>
    <row r="198">
      <c r="B198" s="34"/>
      <c r="C198" s="34"/>
      <c r="D198" s="34"/>
      <c r="L198" s="18"/>
    </row>
    <row r="199">
      <c r="B199" s="34"/>
      <c r="C199" s="34"/>
      <c r="D199" s="34"/>
      <c r="L199" s="18"/>
    </row>
    <row r="200">
      <c r="B200" s="34"/>
      <c r="C200" s="34"/>
      <c r="D200" s="34"/>
      <c r="L200" s="18"/>
    </row>
    <row r="201">
      <c r="B201" s="34"/>
      <c r="C201" s="34"/>
      <c r="D201" s="34"/>
      <c r="L201" s="18"/>
    </row>
    <row r="202">
      <c r="B202" s="34"/>
      <c r="C202" s="34"/>
      <c r="D202" s="34"/>
      <c r="L202" s="18"/>
    </row>
    <row r="203">
      <c r="B203" s="34"/>
      <c r="C203" s="34"/>
      <c r="D203" s="34"/>
      <c r="L203" s="18"/>
    </row>
    <row r="204">
      <c r="B204" s="34"/>
      <c r="C204" s="34"/>
      <c r="D204" s="34"/>
      <c r="L204" s="18"/>
    </row>
    <row r="205">
      <c r="B205" s="34"/>
      <c r="C205" s="34"/>
      <c r="D205" s="34"/>
      <c r="L205" s="18"/>
    </row>
    <row r="206">
      <c r="B206" s="34"/>
      <c r="C206" s="34"/>
      <c r="D206" s="34"/>
      <c r="L206" s="18"/>
    </row>
    <row r="207">
      <c r="B207" s="34"/>
      <c r="C207" s="34"/>
      <c r="D207" s="34"/>
      <c r="L207" s="18"/>
    </row>
    <row r="208">
      <c r="B208" s="34"/>
      <c r="C208" s="34"/>
      <c r="D208" s="34"/>
      <c r="L208" s="18"/>
    </row>
    <row r="209">
      <c r="B209" s="34"/>
      <c r="C209" s="34"/>
      <c r="D209" s="34"/>
      <c r="L209" s="18"/>
    </row>
    <row r="210">
      <c r="B210" s="34"/>
      <c r="C210" s="34"/>
      <c r="D210" s="34"/>
      <c r="L210" s="18"/>
    </row>
    <row r="211">
      <c r="B211" s="34"/>
      <c r="C211" s="34"/>
      <c r="D211" s="34"/>
      <c r="L211" s="18"/>
    </row>
    <row r="212">
      <c r="B212" s="34"/>
      <c r="C212" s="34"/>
      <c r="D212" s="34"/>
      <c r="L212" s="18"/>
    </row>
    <row r="213">
      <c r="B213" s="34"/>
      <c r="C213" s="34"/>
      <c r="D213" s="34"/>
      <c r="L213" s="18"/>
    </row>
    <row r="214">
      <c r="B214" s="34"/>
      <c r="C214" s="34"/>
      <c r="D214" s="34"/>
      <c r="L214" s="18"/>
    </row>
    <row r="215">
      <c r="B215" s="34"/>
      <c r="C215" s="34"/>
      <c r="D215" s="34"/>
      <c r="L215" s="18"/>
    </row>
    <row r="216">
      <c r="B216" s="34"/>
      <c r="C216" s="34"/>
      <c r="D216" s="34"/>
      <c r="L216" s="18"/>
    </row>
    <row r="217">
      <c r="B217" s="34"/>
      <c r="C217" s="34"/>
      <c r="D217" s="34"/>
      <c r="L217" s="18"/>
    </row>
    <row r="218">
      <c r="B218" s="34"/>
      <c r="C218" s="34"/>
      <c r="D218" s="34"/>
      <c r="L218" s="18"/>
    </row>
    <row r="219">
      <c r="B219" s="34"/>
      <c r="C219" s="34"/>
      <c r="D219" s="34"/>
      <c r="L219" s="18"/>
    </row>
    <row r="220">
      <c r="B220" s="34"/>
      <c r="C220" s="34"/>
      <c r="D220" s="34"/>
      <c r="L220" s="18"/>
    </row>
    <row r="221">
      <c r="B221" s="34"/>
      <c r="C221" s="34"/>
      <c r="D221" s="34"/>
      <c r="L221" s="18"/>
    </row>
    <row r="222">
      <c r="B222" s="34"/>
      <c r="C222" s="34"/>
      <c r="D222" s="34"/>
      <c r="L222" s="18"/>
    </row>
    <row r="223">
      <c r="B223" s="34"/>
      <c r="C223" s="34"/>
      <c r="D223" s="34"/>
      <c r="L223" s="18"/>
    </row>
    <row r="224">
      <c r="B224" s="34"/>
      <c r="C224" s="34"/>
      <c r="D224" s="34"/>
      <c r="L224" s="18"/>
    </row>
    <row r="225">
      <c r="B225" s="34"/>
      <c r="C225" s="34"/>
      <c r="D225" s="34"/>
      <c r="L225" s="18"/>
    </row>
    <row r="226">
      <c r="B226" s="34"/>
      <c r="C226" s="34"/>
      <c r="D226" s="34"/>
      <c r="L226" s="18"/>
    </row>
    <row r="227">
      <c r="B227" s="34"/>
      <c r="C227" s="34"/>
      <c r="D227" s="34"/>
      <c r="L227" s="18"/>
    </row>
    <row r="228">
      <c r="B228" s="34"/>
      <c r="C228" s="34"/>
      <c r="D228" s="34"/>
      <c r="L228" s="18"/>
    </row>
    <row r="229">
      <c r="B229" s="34"/>
      <c r="C229" s="34"/>
      <c r="D229" s="34"/>
      <c r="L229" s="18"/>
    </row>
    <row r="230">
      <c r="B230" s="34"/>
      <c r="C230" s="34"/>
      <c r="D230" s="34"/>
      <c r="L230" s="18"/>
    </row>
    <row r="231">
      <c r="B231" s="34"/>
      <c r="C231" s="34"/>
      <c r="D231" s="34"/>
      <c r="L231" s="18"/>
    </row>
    <row r="232">
      <c r="B232" s="34"/>
      <c r="C232" s="34"/>
      <c r="D232" s="34"/>
      <c r="L232" s="18"/>
    </row>
    <row r="233">
      <c r="B233" s="34"/>
      <c r="C233" s="34"/>
      <c r="D233" s="34"/>
      <c r="L233" s="18"/>
    </row>
    <row r="234">
      <c r="B234" s="34"/>
      <c r="C234" s="34"/>
      <c r="D234" s="34"/>
      <c r="L234" s="18"/>
    </row>
    <row r="235">
      <c r="B235" s="34"/>
      <c r="C235" s="34"/>
      <c r="D235" s="34"/>
      <c r="L235" s="18"/>
    </row>
    <row r="236">
      <c r="B236" s="34"/>
      <c r="C236" s="34"/>
      <c r="D236" s="34"/>
      <c r="L236" s="18"/>
    </row>
    <row r="237">
      <c r="B237" s="34"/>
      <c r="C237" s="34"/>
      <c r="D237" s="34"/>
      <c r="L237" s="18"/>
    </row>
    <row r="238">
      <c r="B238" s="34"/>
      <c r="C238" s="34"/>
      <c r="D238" s="34"/>
      <c r="L238" s="18"/>
    </row>
    <row r="239">
      <c r="B239" s="34"/>
      <c r="C239" s="34"/>
      <c r="D239" s="34"/>
      <c r="L239" s="18"/>
    </row>
    <row r="240">
      <c r="B240" s="34"/>
      <c r="C240" s="34"/>
      <c r="D240" s="34"/>
      <c r="L240" s="18"/>
    </row>
    <row r="241">
      <c r="B241" s="34"/>
      <c r="C241" s="34"/>
      <c r="D241" s="34"/>
      <c r="L241" s="18"/>
    </row>
    <row r="242">
      <c r="B242" s="34"/>
      <c r="C242" s="34"/>
      <c r="D242" s="34"/>
      <c r="L242" s="18"/>
    </row>
    <row r="243">
      <c r="B243" s="34"/>
      <c r="C243" s="34"/>
      <c r="D243" s="34"/>
      <c r="L243" s="18"/>
    </row>
    <row r="244">
      <c r="B244" s="34"/>
      <c r="C244" s="34"/>
      <c r="D244" s="34"/>
      <c r="L244" s="18"/>
    </row>
    <row r="245">
      <c r="B245" s="34"/>
      <c r="C245" s="34"/>
      <c r="D245" s="34"/>
      <c r="L245" s="18"/>
    </row>
    <row r="246">
      <c r="B246" s="34"/>
      <c r="C246" s="34"/>
      <c r="D246" s="34"/>
      <c r="L246" s="18"/>
    </row>
    <row r="247">
      <c r="B247" s="34"/>
      <c r="C247" s="34"/>
      <c r="D247" s="34"/>
      <c r="L247" s="18"/>
    </row>
    <row r="248">
      <c r="B248" s="34"/>
      <c r="C248" s="34"/>
      <c r="D248" s="34"/>
      <c r="L248" s="18"/>
    </row>
    <row r="249">
      <c r="B249" s="34"/>
      <c r="C249" s="34"/>
      <c r="D249" s="34"/>
      <c r="L249" s="18"/>
    </row>
    <row r="250">
      <c r="B250" s="34"/>
      <c r="C250" s="34"/>
      <c r="D250" s="34"/>
      <c r="L250" s="18"/>
    </row>
    <row r="251">
      <c r="B251" s="34"/>
      <c r="C251" s="34"/>
      <c r="D251" s="34"/>
      <c r="L251" s="18"/>
    </row>
    <row r="252">
      <c r="B252" s="34"/>
      <c r="C252" s="34"/>
      <c r="D252" s="34"/>
      <c r="L252" s="18"/>
    </row>
    <row r="253">
      <c r="B253" s="34"/>
      <c r="C253" s="34"/>
      <c r="D253" s="34"/>
      <c r="L253" s="18"/>
    </row>
    <row r="254">
      <c r="B254" s="34"/>
      <c r="C254" s="34"/>
      <c r="D254" s="34"/>
      <c r="L254" s="18"/>
    </row>
    <row r="255">
      <c r="B255" s="34"/>
      <c r="C255" s="34"/>
      <c r="D255" s="34"/>
      <c r="L255" s="18"/>
    </row>
    <row r="256">
      <c r="B256" s="34"/>
      <c r="C256" s="34"/>
      <c r="D256" s="34"/>
      <c r="L256" s="18"/>
    </row>
    <row r="257">
      <c r="B257" s="34"/>
      <c r="C257" s="34"/>
      <c r="D257" s="34"/>
      <c r="L257" s="18"/>
    </row>
    <row r="258">
      <c r="B258" s="34"/>
      <c r="C258" s="34"/>
      <c r="D258" s="34"/>
      <c r="L258" s="18"/>
    </row>
    <row r="259">
      <c r="B259" s="34"/>
      <c r="C259" s="34"/>
      <c r="D259" s="34"/>
      <c r="L259" s="18"/>
    </row>
    <row r="260">
      <c r="B260" s="34"/>
      <c r="C260" s="34"/>
      <c r="D260" s="34"/>
      <c r="L260" s="18"/>
    </row>
    <row r="261">
      <c r="B261" s="34"/>
      <c r="C261" s="34"/>
      <c r="D261" s="34"/>
      <c r="L261" s="18"/>
    </row>
    <row r="262">
      <c r="B262" s="34"/>
      <c r="C262" s="34"/>
      <c r="D262" s="34"/>
      <c r="L262" s="18"/>
    </row>
    <row r="263">
      <c r="B263" s="34"/>
      <c r="C263" s="34"/>
      <c r="D263" s="34"/>
      <c r="L263" s="18"/>
    </row>
    <row r="264">
      <c r="B264" s="34"/>
      <c r="C264" s="34"/>
      <c r="D264" s="34"/>
      <c r="L264" s="18"/>
    </row>
    <row r="265">
      <c r="B265" s="34"/>
      <c r="C265" s="34"/>
      <c r="D265" s="34"/>
      <c r="L265" s="18"/>
    </row>
    <row r="266">
      <c r="B266" s="34"/>
      <c r="C266" s="34"/>
      <c r="D266" s="34"/>
      <c r="L266" s="18"/>
    </row>
    <row r="267">
      <c r="B267" s="34"/>
      <c r="C267" s="34"/>
      <c r="D267" s="34"/>
      <c r="L267" s="18"/>
    </row>
    <row r="268">
      <c r="B268" s="34"/>
      <c r="C268" s="34"/>
      <c r="D268" s="34"/>
      <c r="L268" s="18"/>
    </row>
    <row r="269">
      <c r="B269" s="34"/>
      <c r="C269" s="34"/>
      <c r="D269" s="34"/>
      <c r="L269" s="18"/>
    </row>
    <row r="270">
      <c r="B270" s="34"/>
      <c r="C270" s="34"/>
      <c r="D270" s="34"/>
      <c r="L270" s="18"/>
    </row>
    <row r="271">
      <c r="B271" s="34"/>
      <c r="C271" s="34"/>
      <c r="D271" s="34"/>
      <c r="L271" s="18"/>
    </row>
    <row r="272">
      <c r="B272" s="34"/>
      <c r="C272" s="34"/>
      <c r="D272" s="34"/>
      <c r="L272" s="18"/>
    </row>
    <row r="273">
      <c r="B273" s="34"/>
      <c r="C273" s="34"/>
      <c r="D273" s="34"/>
      <c r="L273" s="18"/>
    </row>
    <row r="274">
      <c r="B274" s="34"/>
      <c r="C274" s="34"/>
      <c r="D274" s="34"/>
      <c r="L274" s="18"/>
    </row>
    <row r="275">
      <c r="B275" s="34"/>
      <c r="C275" s="34"/>
      <c r="D275" s="34"/>
      <c r="L275" s="18"/>
    </row>
    <row r="276">
      <c r="B276" s="34"/>
      <c r="C276" s="34"/>
      <c r="D276" s="34"/>
      <c r="L276" s="18"/>
    </row>
    <row r="277">
      <c r="B277" s="34"/>
      <c r="C277" s="34"/>
      <c r="D277" s="34"/>
      <c r="L277" s="18"/>
    </row>
    <row r="278">
      <c r="B278" s="34"/>
      <c r="C278" s="34"/>
      <c r="D278" s="34"/>
      <c r="L278" s="18"/>
    </row>
    <row r="279">
      <c r="B279" s="34"/>
      <c r="C279" s="34"/>
      <c r="D279" s="34"/>
      <c r="L279" s="18"/>
    </row>
    <row r="280">
      <c r="B280" s="34"/>
      <c r="C280" s="34"/>
      <c r="D280" s="34"/>
      <c r="L280" s="18"/>
    </row>
    <row r="281">
      <c r="B281" s="34"/>
      <c r="C281" s="34"/>
      <c r="D281" s="34"/>
      <c r="L281" s="18"/>
    </row>
    <row r="282">
      <c r="B282" s="34"/>
      <c r="C282" s="34"/>
      <c r="D282" s="34"/>
      <c r="L282" s="18"/>
    </row>
    <row r="283">
      <c r="B283" s="34"/>
      <c r="C283" s="34"/>
      <c r="D283" s="34"/>
      <c r="L283" s="18"/>
    </row>
    <row r="284">
      <c r="B284" s="34"/>
      <c r="C284" s="34"/>
      <c r="D284" s="34"/>
      <c r="L284" s="18"/>
    </row>
    <row r="285">
      <c r="B285" s="34"/>
      <c r="C285" s="34"/>
      <c r="D285" s="34"/>
      <c r="L285" s="18"/>
    </row>
    <row r="286">
      <c r="B286" s="34"/>
      <c r="C286" s="34"/>
      <c r="D286" s="34"/>
      <c r="L286" s="18"/>
    </row>
    <row r="287">
      <c r="B287" s="34"/>
      <c r="C287" s="34"/>
      <c r="D287" s="34"/>
      <c r="L287" s="18"/>
    </row>
    <row r="288">
      <c r="B288" s="34"/>
      <c r="C288" s="34"/>
      <c r="D288" s="34"/>
      <c r="L288" s="18"/>
    </row>
    <row r="289">
      <c r="B289" s="34"/>
      <c r="C289" s="34"/>
      <c r="D289" s="34"/>
      <c r="L289" s="18"/>
    </row>
    <row r="290">
      <c r="B290" s="34"/>
      <c r="C290" s="34"/>
      <c r="D290" s="34"/>
      <c r="L290" s="18"/>
    </row>
    <row r="291">
      <c r="B291" s="34"/>
      <c r="C291" s="34"/>
      <c r="D291" s="34"/>
      <c r="L291" s="18"/>
    </row>
    <row r="292">
      <c r="B292" s="34"/>
      <c r="C292" s="34"/>
      <c r="D292" s="34"/>
      <c r="L292" s="18"/>
    </row>
    <row r="293">
      <c r="B293" s="34"/>
      <c r="C293" s="34"/>
      <c r="D293" s="34"/>
      <c r="L293" s="18"/>
    </row>
    <row r="294">
      <c r="B294" s="34"/>
      <c r="C294" s="34"/>
      <c r="D294" s="34"/>
      <c r="L294" s="18"/>
    </row>
    <row r="295">
      <c r="B295" s="34"/>
      <c r="C295" s="34"/>
      <c r="D295" s="34"/>
      <c r="L295" s="18"/>
    </row>
    <row r="296">
      <c r="B296" s="34"/>
      <c r="C296" s="34"/>
      <c r="D296" s="34"/>
      <c r="L296" s="18"/>
    </row>
    <row r="297">
      <c r="B297" s="34"/>
      <c r="C297" s="34"/>
      <c r="D297" s="34"/>
      <c r="L297" s="18"/>
    </row>
    <row r="298">
      <c r="B298" s="34"/>
      <c r="C298" s="34"/>
      <c r="D298" s="34"/>
      <c r="L298" s="18"/>
    </row>
    <row r="299">
      <c r="B299" s="34"/>
      <c r="C299" s="34"/>
      <c r="D299" s="34"/>
      <c r="L299" s="18"/>
    </row>
    <row r="300">
      <c r="B300" s="34"/>
      <c r="C300" s="34"/>
      <c r="D300" s="34"/>
      <c r="L300" s="18"/>
    </row>
    <row r="301">
      <c r="B301" s="34"/>
      <c r="C301" s="34"/>
      <c r="D301" s="34"/>
      <c r="L301" s="18"/>
    </row>
    <row r="302">
      <c r="B302" s="34"/>
      <c r="C302" s="34"/>
      <c r="D302" s="34"/>
      <c r="L302" s="18"/>
    </row>
    <row r="303">
      <c r="B303" s="34"/>
      <c r="C303" s="34"/>
      <c r="D303" s="34"/>
      <c r="L303" s="18"/>
    </row>
    <row r="304">
      <c r="B304" s="34"/>
      <c r="C304" s="34"/>
      <c r="D304" s="34"/>
      <c r="L304" s="18"/>
    </row>
    <row r="305">
      <c r="B305" s="34"/>
      <c r="C305" s="34"/>
      <c r="D305" s="34"/>
      <c r="L305" s="18"/>
    </row>
    <row r="306">
      <c r="B306" s="34"/>
      <c r="C306" s="34"/>
      <c r="D306" s="34"/>
      <c r="L306" s="18"/>
    </row>
    <row r="307">
      <c r="B307" s="34"/>
      <c r="C307" s="34"/>
      <c r="D307" s="34"/>
      <c r="L307" s="18"/>
    </row>
    <row r="308">
      <c r="B308" s="34"/>
      <c r="C308" s="34"/>
      <c r="D308" s="34"/>
      <c r="L308" s="18"/>
    </row>
    <row r="309">
      <c r="B309" s="34"/>
      <c r="C309" s="34"/>
      <c r="D309" s="34"/>
      <c r="L309" s="18"/>
    </row>
    <row r="310">
      <c r="B310" s="34"/>
      <c r="C310" s="34"/>
      <c r="D310" s="34"/>
      <c r="L310" s="18"/>
    </row>
    <row r="311">
      <c r="B311" s="34"/>
      <c r="C311" s="34"/>
      <c r="D311" s="34"/>
      <c r="L311" s="18"/>
    </row>
    <row r="312">
      <c r="B312" s="34"/>
      <c r="C312" s="34"/>
      <c r="D312" s="34"/>
      <c r="L312" s="18"/>
    </row>
    <row r="313">
      <c r="B313" s="34"/>
      <c r="C313" s="34"/>
      <c r="D313" s="34"/>
      <c r="L313" s="18"/>
    </row>
    <row r="314">
      <c r="B314" s="34"/>
      <c r="C314" s="34"/>
      <c r="D314" s="34"/>
      <c r="L314" s="18"/>
    </row>
    <row r="315">
      <c r="B315" s="34"/>
      <c r="C315" s="34"/>
      <c r="D315" s="34"/>
      <c r="L315" s="18"/>
    </row>
    <row r="316">
      <c r="B316" s="34"/>
      <c r="C316" s="34"/>
      <c r="D316" s="34"/>
      <c r="L316" s="18"/>
    </row>
    <row r="317">
      <c r="B317" s="34"/>
      <c r="C317" s="34"/>
      <c r="D317" s="34"/>
      <c r="L317" s="18"/>
    </row>
    <row r="318">
      <c r="B318" s="34"/>
      <c r="C318" s="34"/>
      <c r="D318" s="34"/>
      <c r="L318" s="18"/>
    </row>
    <row r="319">
      <c r="B319" s="34"/>
      <c r="C319" s="34"/>
      <c r="D319" s="34"/>
      <c r="L319" s="18"/>
    </row>
    <row r="320">
      <c r="B320" s="34"/>
      <c r="C320" s="34"/>
      <c r="D320" s="34"/>
      <c r="L320" s="18"/>
    </row>
    <row r="321">
      <c r="B321" s="34"/>
      <c r="C321" s="34"/>
      <c r="D321" s="34"/>
      <c r="L321" s="18"/>
    </row>
    <row r="322">
      <c r="B322" s="34"/>
      <c r="C322" s="34"/>
      <c r="D322" s="34"/>
      <c r="L322" s="18"/>
    </row>
    <row r="323">
      <c r="B323" s="34"/>
      <c r="C323" s="34"/>
      <c r="D323" s="34"/>
      <c r="L323" s="18"/>
    </row>
    <row r="324">
      <c r="B324" s="34"/>
      <c r="C324" s="34"/>
      <c r="D324" s="34"/>
      <c r="L324" s="18"/>
    </row>
    <row r="325">
      <c r="B325" s="34"/>
      <c r="C325" s="34"/>
      <c r="D325" s="34"/>
      <c r="L325" s="18"/>
    </row>
    <row r="326">
      <c r="B326" s="34"/>
      <c r="C326" s="34"/>
      <c r="D326" s="34"/>
      <c r="L326" s="18"/>
    </row>
    <row r="327">
      <c r="B327" s="34"/>
      <c r="C327" s="34"/>
      <c r="D327" s="34"/>
      <c r="L327" s="18"/>
    </row>
    <row r="328">
      <c r="B328" s="34"/>
      <c r="C328" s="34"/>
      <c r="D328" s="34"/>
      <c r="L328" s="18"/>
    </row>
    <row r="329">
      <c r="B329" s="34"/>
      <c r="C329" s="34"/>
      <c r="D329" s="34"/>
      <c r="L329" s="18"/>
    </row>
    <row r="330">
      <c r="B330" s="34"/>
      <c r="C330" s="34"/>
      <c r="D330" s="34"/>
      <c r="L330" s="18"/>
    </row>
    <row r="331">
      <c r="B331" s="34"/>
      <c r="C331" s="34"/>
      <c r="D331" s="34"/>
      <c r="L331" s="18"/>
    </row>
    <row r="332">
      <c r="B332" s="34"/>
      <c r="C332" s="34"/>
      <c r="D332" s="34"/>
      <c r="L332" s="18"/>
    </row>
    <row r="333">
      <c r="B333" s="34"/>
      <c r="C333" s="34"/>
      <c r="D333" s="34"/>
      <c r="L333" s="18"/>
    </row>
    <row r="334">
      <c r="B334" s="34"/>
      <c r="C334" s="34"/>
      <c r="D334" s="34"/>
      <c r="L334" s="18"/>
    </row>
    <row r="335">
      <c r="B335" s="34"/>
      <c r="C335" s="34"/>
      <c r="D335" s="34"/>
      <c r="L335" s="18"/>
    </row>
    <row r="336">
      <c r="B336" s="34"/>
      <c r="C336" s="34"/>
      <c r="D336" s="34"/>
      <c r="L336" s="18"/>
    </row>
    <row r="337">
      <c r="B337" s="34"/>
      <c r="C337" s="34"/>
      <c r="D337" s="34"/>
      <c r="L337" s="18"/>
    </row>
    <row r="338">
      <c r="B338" s="34"/>
      <c r="C338" s="34"/>
      <c r="D338" s="34"/>
      <c r="L338" s="18"/>
    </row>
    <row r="339">
      <c r="B339" s="34"/>
      <c r="C339" s="34"/>
      <c r="D339" s="34"/>
      <c r="L339" s="18"/>
    </row>
    <row r="340">
      <c r="B340" s="34"/>
      <c r="C340" s="34"/>
      <c r="D340" s="34"/>
      <c r="L340" s="18"/>
    </row>
    <row r="341">
      <c r="B341" s="34"/>
      <c r="C341" s="34"/>
      <c r="D341" s="34"/>
      <c r="L341" s="18"/>
    </row>
    <row r="342">
      <c r="B342" s="34"/>
      <c r="C342" s="34"/>
      <c r="D342" s="34"/>
      <c r="L342" s="18"/>
    </row>
    <row r="343">
      <c r="B343" s="34"/>
      <c r="C343" s="34"/>
      <c r="D343" s="34"/>
      <c r="L343" s="18"/>
    </row>
    <row r="344">
      <c r="B344" s="34"/>
      <c r="C344" s="34"/>
      <c r="D344" s="34"/>
      <c r="L344" s="18"/>
    </row>
    <row r="345">
      <c r="B345" s="34"/>
      <c r="C345" s="34"/>
      <c r="D345" s="34"/>
      <c r="L345" s="18"/>
    </row>
    <row r="346">
      <c r="B346" s="34"/>
      <c r="C346" s="34"/>
      <c r="D346" s="34"/>
      <c r="L346" s="18"/>
    </row>
    <row r="347">
      <c r="B347" s="34"/>
      <c r="C347" s="34"/>
      <c r="D347" s="34"/>
      <c r="L347" s="18"/>
    </row>
    <row r="348">
      <c r="B348" s="34"/>
      <c r="C348" s="34"/>
      <c r="D348" s="34"/>
      <c r="L348" s="18"/>
    </row>
    <row r="349">
      <c r="B349" s="34"/>
      <c r="C349" s="34"/>
      <c r="D349" s="34"/>
      <c r="L349" s="18"/>
    </row>
    <row r="350">
      <c r="B350" s="34"/>
      <c r="C350" s="34"/>
      <c r="D350" s="34"/>
      <c r="L350" s="18"/>
    </row>
    <row r="351">
      <c r="B351" s="34"/>
      <c r="C351" s="34"/>
      <c r="D351" s="34"/>
      <c r="L351" s="18"/>
    </row>
    <row r="352">
      <c r="B352" s="34"/>
      <c r="C352" s="34"/>
      <c r="D352" s="34"/>
      <c r="L352" s="18"/>
    </row>
    <row r="353">
      <c r="B353" s="34"/>
      <c r="C353" s="34"/>
      <c r="D353" s="34"/>
      <c r="L353" s="18"/>
    </row>
    <row r="354">
      <c r="B354" s="34"/>
      <c r="C354" s="34"/>
      <c r="D354" s="34"/>
      <c r="L354" s="18"/>
    </row>
    <row r="355">
      <c r="B355" s="34"/>
      <c r="C355" s="34"/>
      <c r="D355" s="34"/>
      <c r="L355" s="18"/>
    </row>
    <row r="356">
      <c r="B356" s="34"/>
      <c r="C356" s="34"/>
      <c r="D356" s="34"/>
      <c r="L356" s="18"/>
    </row>
    <row r="357">
      <c r="B357" s="34"/>
      <c r="C357" s="34"/>
      <c r="D357" s="34"/>
      <c r="L357" s="18"/>
    </row>
    <row r="358">
      <c r="B358" s="34"/>
      <c r="C358" s="34"/>
      <c r="D358" s="34"/>
      <c r="L358" s="18"/>
    </row>
    <row r="359">
      <c r="B359" s="34"/>
      <c r="C359" s="34"/>
      <c r="D359" s="34"/>
      <c r="L359" s="18"/>
    </row>
    <row r="360">
      <c r="B360" s="34"/>
      <c r="C360" s="34"/>
      <c r="D360" s="34"/>
      <c r="L360" s="18"/>
    </row>
    <row r="361">
      <c r="B361" s="34"/>
      <c r="C361" s="34"/>
      <c r="D361" s="34"/>
      <c r="L361" s="18"/>
    </row>
    <row r="362">
      <c r="B362" s="34"/>
      <c r="C362" s="34"/>
      <c r="D362" s="34"/>
      <c r="L362" s="18"/>
    </row>
    <row r="363">
      <c r="B363" s="34"/>
      <c r="C363" s="34"/>
      <c r="D363" s="34"/>
      <c r="L363" s="18"/>
    </row>
    <row r="364">
      <c r="B364" s="34"/>
      <c r="C364" s="34"/>
      <c r="D364" s="34"/>
      <c r="L364" s="18"/>
    </row>
    <row r="365">
      <c r="B365" s="34"/>
      <c r="C365" s="34"/>
      <c r="D365" s="34"/>
      <c r="L365" s="18"/>
    </row>
    <row r="366">
      <c r="B366" s="34"/>
      <c r="C366" s="34"/>
      <c r="D366" s="34"/>
      <c r="L366" s="18"/>
    </row>
    <row r="367">
      <c r="B367" s="34"/>
      <c r="C367" s="34"/>
      <c r="D367" s="34"/>
      <c r="L367" s="18"/>
    </row>
    <row r="368">
      <c r="B368" s="34"/>
      <c r="C368" s="34"/>
      <c r="D368" s="34"/>
      <c r="L368" s="18"/>
    </row>
    <row r="369">
      <c r="B369" s="34"/>
      <c r="C369" s="34"/>
      <c r="D369" s="34"/>
      <c r="L369" s="18"/>
    </row>
    <row r="370">
      <c r="B370" s="34"/>
      <c r="C370" s="34"/>
      <c r="D370" s="34"/>
      <c r="L370" s="18"/>
    </row>
    <row r="371">
      <c r="B371" s="34"/>
      <c r="C371" s="34"/>
      <c r="D371" s="34"/>
      <c r="L371" s="18"/>
    </row>
    <row r="372">
      <c r="B372" s="34"/>
      <c r="C372" s="34"/>
      <c r="D372" s="34"/>
      <c r="L372" s="18"/>
    </row>
    <row r="373">
      <c r="B373" s="34"/>
      <c r="C373" s="34"/>
      <c r="D373" s="34"/>
      <c r="L373" s="18"/>
    </row>
    <row r="374">
      <c r="B374" s="34"/>
      <c r="C374" s="34"/>
      <c r="D374" s="34"/>
      <c r="L374" s="18"/>
    </row>
    <row r="375">
      <c r="B375" s="34"/>
      <c r="C375" s="34"/>
      <c r="D375" s="34"/>
      <c r="L375" s="18"/>
    </row>
    <row r="376">
      <c r="B376" s="34"/>
      <c r="C376" s="34"/>
      <c r="D376" s="34"/>
      <c r="L376" s="18"/>
    </row>
    <row r="377">
      <c r="B377" s="34"/>
      <c r="C377" s="34"/>
      <c r="D377" s="34"/>
      <c r="L377" s="18"/>
    </row>
    <row r="378">
      <c r="B378" s="34"/>
      <c r="C378" s="34"/>
      <c r="D378" s="34"/>
      <c r="L378" s="18"/>
    </row>
    <row r="379">
      <c r="B379" s="34"/>
      <c r="C379" s="34"/>
      <c r="D379" s="34"/>
      <c r="L379" s="18"/>
    </row>
    <row r="380">
      <c r="B380" s="34"/>
      <c r="C380" s="34"/>
      <c r="D380" s="34"/>
      <c r="L380" s="18"/>
    </row>
    <row r="381">
      <c r="B381" s="34"/>
      <c r="C381" s="34"/>
      <c r="D381" s="34"/>
      <c r="L381" s="18"/>
    </row>
    <row r="382">
      <c r="B382" s="34"/>
      <c r="C382" s="34"/>
      <c r="D382" s="34"/>
      <c r="L382" s="18"/>
    </row>
    <row r="383">
      <c r="B383" s="34"/>
      <c r="C383" s="34"/>
      <c r="D383" s="34"/>
      <c r="L383" s="18"/>
    </row>
    <row r="384">
      <c r="B384" s="34"/>
      <c r="C384" s="34"/>
      <c r="D384" s="34"/>
      <c r="L384" s="18"/>
    </row>
    <row r="385">
      <c r="B385" s="34"/>
      <c r="C385" s="34"/>
      <c r="D385" s="34"/>
      <c r="L385" s="18"/>
    </row>
    <row r="386">
      <c r="B386" s="34"/>
      <c r="C386" s="34"/>
      <c r="D386" s="34"/>
      <c r="L386" s="18"/>
    </row>
    <row r="387">
      <c r="B387" s="34"/>
      <c r="C387" s="34"/>
      <c r="D387" s="34"/>
      <c r="L387" s="18"/>
    </row>
    <row r="388">
      <c r="B388" s="34"/>
      <c r="C388" s="34"/>
      <c r="D388" s="34"/>
      <c r="L388" s="18"/>
    </row>
    <row r="389">
      <c r="B389" s="34"/>
      <c r="C389" s="34"/>
      <c r="D389" s="34"/>
      <c r="L389" s="18"/>
    </row>
    <row r="390">
      <c r="B390" s="34"/>
      <c r="C390" s="34"/>
      <c r="D390" s="34"/>
      <c r="L390" s="18"/>
    </row>
    <row r="391">
      <c r="B391" s="34"/>
      <c r="C391" s="34"/>
      <c r="D391" s="34"/>
      <c r="L391" s="18"/>
    </row>
    <row r="392">
      <c r="B392" s="34"/>
      <c r="C392" s="34"/>
      <c r="D392" s="34"/>
      <c r="L392" s="18"/>
    </row>
    <row r="393">
      <c r="B393" s="34"/>
      <c r="C393" s="34"/>
      <c r="D393" s="34"/>
      <c r="L393" s="18"/>
    </row>
    <row r="394">
      <c r="B394" s="34"/>
      <c r="C394" s="34"/>
      <c r="D394" s="34"/>
      <c r="L394" s="18"/>
    </row>
    <row r="395">
      <c r="B395" s="34"/>
      <c r="C395" s="34"/>
      <c r="D395" s="34"/>
      <c r="L395" s="18"/>
    </row>
    <row r="396">
      <c r="B396" s="34"/>
      <c r="C396" s="34"/>
      <c r="D396" s="34"/>
      <c r="L396" s="18"/>
    </row>
    <row r="397">
      <c r="B397" s="34"/>
      <c r="C397" s="34"/>
      <c r="D397" s="34"/>
      <c r="L397" s="18"/>
    </row>
    <row r="398">
      <c r="B398" s="34"/>
      <c r="C398" s="34"/>
      <c r="D398" s="34"/>
      <c r="L398" s="18"/>
    </row>
    <row r="399">
      <c r="B399" s="34"/>
      <c r="C399" s="34"/>
      <c r="D399" s="34"/>
      <c r="L399" s="18"/>
    </row>
    <row r="400">
      <c r="B400" s="34"/>
      <c r="C400" s="34"/>
      <c r="D400" s="34"/>
      <c r="L400" s="18"/>
    </row>
    <row r="401">
      <c r="B401" s="34"/>
      <c r="C401" s="34"/>
      <c r="D401" s="34"/>
      <c r="L401" s="18"/>
    </row>
    <row r="402">
      <c r="B402" s="34"/>
      <c r="C402" s="34"/>
      <c r="D402" s="34"/>
      <c r="L402" s="18"/>
    </row>
    <row r="403">
      <c r="B403" s="34"/>
      <c r="C403" s="34"/>
      <c r="D403" s="34"/>
      <c r="L403" s="18"/>
    </row>
    <row r="404">
      <c r="B404" s="34"/>
      <c r="C404" s="34"/>
      <c r="D404" s="34"/>
      <c r="L404" s="18"/>
    </row>
    <row r="405">
      <c r="B405" s="34"/>
      <c r="C405" s="34"/>
      <c r="D405" s="34"/>
      <c r="L405" s="18"/>
    </row>
    <row r="406">
      <c r="B406" s="34"/>
      <c r="C406" s="34"/>
      <c r="D406" s="34"/>
      <c r="L406" s="18"/>
    </row>
    <row r="407">
      <c r="B407" s="34"/>
      <c r="C407" s="34"/>
      <c r="D407" s="34"/>
      <c r="L407" s="18"/>
    </row>
    <row r="408">
      <c r="B408" s="34"/>
      <c r="C408" s="34"/>
      <c r="D408" s="34"/>
      <c r="L408" s="18"/>
    </row>
    <row r="409">
      <c r="B409" s="34"/>
      <c r="C409" s="34"/>
      <c r="D409" s="34"/>
      <c r="L409" s="18"/>
    </row>
    <row r="410">
      <c r="B410" s="34"/>
      <c r="C410" s="34"/>
      <c r="D410" s="34"/>
      <c r="L410" s="18"/>
    </row>
    <row r="411">
      <c r="B411" s="34"/>
      <c r="C411" s="34"/>
      <c r="D411" s="34"/>
      <c r="L411" s="18"/>
    </row>
    <row r="412">
      <c r="B412" s="34"/>
      <c r="C412" s="34"/>
      <c r="D412" s="34"/>
      <c r="L412" s="18"/>
    </row>
    <row r="413">
      <c r="B413" s="34"/>
      <c r="C413" s="34"/>
      <c r="D413" s="34"/>
      <c r="L413" s="18"/>
    </row>
    <row r="414">
      <c r="B414" s="34"/>
      <c r="C414" s="34"/>
      <c r="D414" s="34"/>
      <c r="L414" s="18"/>
    </row>
    <row r="415">
      <c r="B415" s="34"/>
      <c r="C415" s="34"/>
      <c r="D415" s="34"/>
      <c r="L415" s="18"/>
    </row>
    <row r="416">
      <c r="B416" s="34"/>
      <c r="C416" s="34"/>
      <c r="D416" s="34"/>
      <c r="L416" s="18"/>
    </row>
    <row r="417">
      <c r="B417" s="34"/>
      <c r="C417" s="34"/>
      <c r="D417" s="34"/>
      <c r="L417" s="18"/>
    </row>
    <row r="418">
      <c r="B418" s="34"/>
      <c r="C418" s="34"/>
      <c r="D418" s="34"/>
      <c r="L418" s="18"/>
    </row>
    <row r="419">
      <c r="B419" s="34"/>
      <c r="C419" s="34"/>
      <c r="D419" s="34"/>
      <c r="L419" s="18"/>
    </row>
    <row r="420">
      <c r="B420" s="34"/>
      <c r="C420" s="34"/>
      <c r="D420" s="34"/>
      <c r="L420" s="18"/>
    </row>
    <row r="421">
      <c r="B421" s="34"/>
      <c r="C421" s="34"/>
      <c r="D421" s="34"/>
      <c r="L421" s="18"/>
    </row>
    <row r="422">
      <c r="B422" s="34"/>
      <c r="C422" s="34"/>
      <c r="D422" s="34"/>
      <c r="L422" s="18"/>
    </row>
    <row r="423">
      <c r="B423" s="34"/>
      <c r="C423" s="34"/>
      <c r="D423" s="34"/>
      <c r="L423" s="18"/>
    </row>
    <row r="424">
      <c r="B424" s="34"/>
      <c r="C424" s="34"/>
      <c r="D424" s="34"/>
      <c r="L424" s="18"/>
    </row>
    <row r="425">
      <c r="B425" s="34"/>
      <c r="C425" s="34"/>
      <c r="D425" s="34"/>
      <c r="L425" s="18"/>
    </row>
    <row r="426">
      <c r="B426" s="34"/>
      <c r="C426" s="34"/>
      <c r="D426" s="34"/>
      <c r="L426" s="18"/>
    </row>
    <row r="427">
      <c r="B427" s="34"/>
      <c r="C427" s="34"/>
      <c r="D427" s="34"/>
      <c r="L427" s="18"/>
    </row>
    <row r="428">
      <c r="B428" s="34"/>
      <c r="C428" s="34"/>
      <c r="D428" s="34"/>
      <c r="L428" s="18"/>
    </row>
    <row r="429">
      <c r="B429" s="34"/>
      <c r="C429" s="34"/>
      <c r="D429" s="34"/>
      <c r="L429" s="18"/>
    </row>
    <row r="430">
      <c r="B430" s="34"/>
      <c r="C430" s="34"/>
      <c r="D430" s="34"/>
      <c r="L430" s="18"/>
    </row>
    <row r="431">
      <c r="B431" s="34"/>
      <c r="C431" s="34"/>
      <c r="D431" s="34"/>
      <c r="L431" s="18"/>
    </row>
    <row r="432">
      <c r="B432" s="34"/>
      <c r="C432" s="34"/>
      <c r="D432" s="34"/>
      <c r="L432" s="18"/>
    </row>
    <row r="433">
      <c r="B433" s="34"/>
      <c r="C433" s="34"/>
      <c r="D433" s="34"/>
      <c r="L433" s="18"/>
    </row>
    <row r="434">
      <c r="B434" s="34"/>
      <c r="C434" s="34"/>
      <c r="D434" s="34"/>
      <c r="L434" s="18"/>
    </row>
    <row r="435">
      <c r="B435" s="34"/>
      <c r="C435" s="34"/>
      <c r="D435" s="34"/>
      <c r="L435" s="18"/>
    </row>
    <row r="436">
      <c r="B436" s="34"/>
      <c r="C436" s="34"/>
      <c r="D436" s="34"/>
      <c r="L436" s="18"/>
    </row>
    <row r="437">
      <c r="B437" s="34"/>
      <c r="C437" s="34"/>
      <c r="D437" s="34"/>
      <c r="L437" s="18"/>
    </row>
    <row r="438">
      <c r="B438" s="34"/>
      <c r="C438" s="34"/>
      <c r="D438" s="34"/>
      <c r="L438" s="18"/>
    </row>
    <row r="439">
      <c r="B439" s="34"/>
      <c r="C439" s="34"/>
      <c r="D439" s="34"/>
      <c r="L439" s="18"/>
    </row>
    <row r="440">
      <c r="B440" s="34"/>
      <c r="C440" s="34"/>
      <c r="D440" s="34"/>
      <c r="L440" s="18"/>
    </row>
    <row r="441">
      <c r="B441" s="34"/>
      <c r="C441" s="34"/>
      <c r="D441" s="34"/>
      <c r="L441" s="18"/>
    </row>
    <row r="442">
      <c r="B442" s="34"/>
      <c r="C442" s="34"/>
      <c r="D442" s="34"/>
      <c r="L442" s="18"/>
    </row>
    <row r="443">
      <c r="B443" s="34"/>
      <c r="C443" s="34"/>
      <c r="D443" s="34"/>
      <c r="L443" s="18"/>
    </row>
    <row r="444">
      <c r="B444" s="34"/>
      <c r="C444" s="34"/>
      <c r="D444" s="34"/>
      <c r="L444" s="18"/>
    </row>
    <row r="445">
      <c r="B445" s="34"/>
      <c r="C445" s="34"/>
      <c r="D445" s="34"/>
      <c r="L445" s="18"/>
    </row>
    <row r="446">
      <c r="B446" s="34"/>
      <c r="C446" s="34"/>
      <c r="D446" s="34"/>
      <c r="L446" s="18"/>
    </row>
    <row r="447">
      <c r="B447" s="34"/>
      <c r="C447" s="34"/>
      <c r="D447" s="34"/>
      <c r="L447" s="18"/>
    </row>
    <row r="448">
      <c r="B448" s="34"/>
      <c r="C448" s="34"/>
      <c r="D448" s="34"/>
      <c r="L448" s="18"/>
    </row>
    <row r="449">
      <c r="B449" s="34"/>
      <c r="C449" s="34"/>
      <c r="D449" s="34"/>
      <c r="L449" s="18"/>
    </row>
    <row r="450">
      <c r="B450" s="34"/>
      <c r="C450" s="34"/>
      <c r="D450" s="34"/>
      <c r="L450" s="18"/>
    </row>
    <row r="451">
      <c r="B451" s="34"/>
      <c r="C451" s="34"/>
      <c r="D451" s="34"/>
      <c r="L451" s="18"/>
    </row>
    <row r="452">
      <c r="B452" s="34"/>
      <c r="C452" s="34"/>
      <c r="D452" s="34"/>
      <c r="L452" s="18"/>
    </row>
    <row r="453">
      <c r="B453" s="34"/>
      <c r="C453" s="34"/>
      <c r="D453" s="34"/>
      <c r="L453" s="18"/>
    </row>
    <row r="454">
      <c r="B454" s="34"/>
      <c r="C454" s="34"/>
      <c r="D454" s="34"/>
      <c r="L454" s="18"/>
    </row>
    <row r="455">
      <c r="B455" s="34"/>
      <c r="C455" s="34"/>
      <c r="D455" s="34"/>
      <c r="L455" s="18"/>
    </row>
    <row r="456">
      <c r="B456" s="34"/>
      <c r="C456" s="34"/>
      <c r="D456" s="34"/>
      <c r="L456" s="18"/>
    </row>
    <row r="457">
      <c r="B457" s="34"/>
      <c r="C457" s="34"/>
      <c r="D457" s="34"/>
      <c r="L457" s="18"/>
    </row>
    <row r="458">
      <c r="B458" s="34"/>
      <c r="C458" s="34"/>
      <c r="D458" s="34"/>
      <c r="L458" s="18"/>
    </row>
    <row r="459">
      <c r="B459" s="34"/>
      <c r="C459" s="34"/>
      <c r="D459" s="34"/>
      <c r="L459" s="18"/>
    </row>
    <row r="460">
      <c r="B460" s="34"/>
      <c r="C460" s="34"/>
      <c r="D460" s="34"/>
      <c r="L460" s="18"/>
    </row>
    <row r="461">
      <c r="B461" s="34"/>
      <c r="C461" s="34"/>
      <c r="D461" s="34"/>
      <c r="L461" s="18"/>
    </row>
    <row r="462">
      <c r="B462" s="34"/>
      <c r="C462" s="34"/>
      <c r="D462" s="34"/>
      <c r="L462" s="18"/>
    </row>
    <row r="463">
      <c r="B463" s="34"/>
      <c r="C463" s="34"/>
      <c r="D463" s="34"/>
      <c r="L463" s="18"/>
    </row>
    <row r="464">
      <c r="B464" s="34"/>
      <c r="C464" s="34"/>
      <c r="D464" s="34"/>
      <c r="L464" s="18"/>
    </row>
    <row r="465">
      <c r="B465" s="34"/>
      <c r="C465" s="34"/>
      <c r="D465" s="34"/>
      <c r="L465" s="18"/>
    </row>
    <row r="466">
      <c r="B466" s="34"/>
      <c r="C466" s="34"/>
      <c r="D466" s="34"/>
      <c r="L466" s="18"/>
    </row>
    <row r="467">
      <c r="B467" s="34"/>
      <c r="C467" s="34"/>
      <c r="D467" s="34"/>
      <c r="L467" s="18"/>
    </row>
    <row r="468">
      <c r="B468" s="34"/>
      <c r="C468" s="34"/>
      <c r="D468" s="34"/>
      <c r="L468" s="18"/>
    </row>
    <row r="469">
      <c r="B469" s="34"/>
      <c r="C469" s="34"/>
      <c r="D469" s="34"/>
      <c r="L469" s="18"/>
    </row>
    <row r="470">
      <c r="B470" s="34"/>
      <c r="C470" s="34"/>
      <c r="D470" s="34"/>
      <c r="L470" s="18"/>
    </row>
    <row r="471">
      <c r="B471" s="34"/>
      <c r="C471" s="34"/>
      <c r="D471" s="34"/>
      <c r="L471" s="18"/>
    </row>
    <row r="472">
      <c r="B472" s="34"/>
      <c r="C472" s="34"/>
      <c r="D472" s="34"/>
      <c r="L472" s="18"/>
    </row>
    <row r="473">
      <c r="B473" s="34"/>
      <c r="C473" s="34"/>
      <c r="D473" s="34"/>
      <c r="L473" s="18"/>
    </row>
    <row r="474">
      <c r="B474" s="34"/>
      <c r="C474" s="34"/>
      <c r="D474" s="34"/>
      <c r="L474" s="18"/>
    </row>
    <row r="475">
      <c r="B475" s="34"/>
      <c r="C475" s="34"/>
      <c r="D475" s="34"/>
      <c r="L475" s="18"/>
    </row>
    <row r="476">
      <c r="B476" s="34"/>
      <c r="C476" s="34"/>
      <c r="D476" s="34"/>
      <c r="L476" s="18"/>
    </row>
    <row r="477">
      <c r="B477" s="34"/>
      <c r="C477" s="34"/>
      <c r="D477" s="34"/>
      <c r="L477" s="18"/>
    </row>
    <row r="478">
      <c r="B478" s="34"/>
      <c r="C478" s="34"/>
      <c r="D478" s="34"/>
      <c r="L478" s="18"/>
    </row>
    <row r="479">
      <c r="B479" s="34"/>
      <c r="C479" s="34"/>
      <c r="D479" s="34"/>
      <c r="L479" s="18"/>
    </row>
    <row r="480">
      <c r="B480" s="34"/>
      <c r="C480" s="34"/>
      <c r="D480" s="34"/>
      <c r="L480" s="18"/>
    </row>
    <row r="481">
      <c r="B481" s="34"/>
      <c r="C481" s="34"/>
      <c r="D481" s="34"/>
      <c r="L481" s="18"/>
    </row>
    <row r="482">
      <c r="B482" s="34"/>
      <c r="C482" s="34"/>
      <c r="D482" s="34"/>
      <c r="L482" s="18"/>
    </row>
    <row r="483">
      <c r="B483" s="34"/>
      <c r="C483" s="34"/>
      <c r="D483" s="34"/>
      <c r="L483" s="18"/>
    </row>
    <row r="484">
      <c r="B484" s="34"/>
      <c r="C484" s="34"/>
      <c r="D484" s="34"/>
      <c r="L484" s="18"/>
    </row>
    <row r="485">
      <c r="B485" s="34"/>
      <c r="C485" s="34"/>
      <c r="D485" s="34"/>
      <c r="L485" s="18"/>
    </row>
    <row r="486">
      <c r="B486" s="34"/>
      <c r="C486" s="34"/>
      <c r="D486" s="34"/>
      <c r="L486" s="18"/>
    </row>
    <row r="487">
      <c r="B487" s="34"/>
      <c r="C487" s="34"/>
      <c r="D487" s="34"/>
      <c r="L487" s="18"/>
    </row>
    <row r="488">
      <c r="B488" s="34"/>
      <c r="C488" s="34"/>
      <c r="D488" s="34"/>
      <c r="L488" s="18"/>
    </row>
    <row r="489">
      <c r="B489" s="34"/>
      <c r="C489" s="34"/>
      <c r="D489" s="34"/>
      <c r="L489" s="18"/>
    </row>
    <row r="490">
      <c r="B490" s="34"/>
      <c r="C490" s="34"/>
      <c r="D490" s="34"/>
      <c r="L490" s="18"/>
    </row>
    <row r="491">
      <c r="B491" s="34"/>
      <c r="C491" s="34"/>
      <c r="D491" s="34"/>
      <c r="L491" s="18"/>
    </row>
    <row r="492">
      <c r="B492" s="34"/>
      <c r="C492" s="34"/>
      <c r="D492" s="34"/>
      <c r="L492" s="18"/>
    </row>
    <row r="493">
      <c r="B493" s="34"/>
      <c r="C493" s="34"/>
      <c r="D493" s="34"/>
      <c r="L493" s="18"/>
    </row>
    <row r="494">
      <c r="B494" s="34"/>
      <c r="C494" s="34"/>
      <c r="D494" s="34"/>
      <c r="L494" s="18"/>
    </row>
    <row r="495">
      <c r="B495" s="34"/>
      <c r="C495" s="34"/>
      <c r="D495" s="34"/>
      <c r="L495" s="18"/>
    </row>
    <row r="496">
      <c r="B496" s="34"/>
      <c r="C496" s="34"/>
      <c r="D496" s="34"/>
      <c r="L496" s="18"/>
    </row>
    <row r="497">
      <c r="B497" s="34"/>
      <c r="C497" s="34"/>
      <c r="D497" s="34"/>
      <c r="L497" s="18"/>
    </row>
    <row r="498">
      <c r="B498" s="34"/>
      <c r="C498" s="34"/>
      <c r="D498" s="34"/>
      <c r="L498" s="18"/>
    </row>
    <row r="499">
      <c r="B499" s="34"/>
      <c r="C499" s="34"/>
      <c r="D499" s="34"/>
      <c r="L499" s="18"/>
    </row>
    <row r="500">
      <c r="B500" s="34"/>
      <c r="C500" s="34"/>
      <c r="D500" s="34"/>
      <c r="L500" s="18"/>
    </row>
    <row r="501">
      <c r="B501" s="34"/>
      <c r="C501" s="34"/>
      <c r="D501" s="34"/>
      <c r="L501" s="18"/>
    </row>
    <row r="502">
      <c r="B502" s="34"/>
      <c r="C502" s="34"/>
      <c r="D502" s="34"/>
      <c r="L502" s="18"/>
    </row>
    <row r="503">
      <c r="B503" s="34"/>
      <c r="C503" s="34"/>
      <c r="D503" s="34"/>
      <c r="L503" s="18"/>
    </row>
    <row r="504">
      <c r="B504" s="34"/>
      <c r="C504" s="34"/>
      <c r="D504" s="34"/>
      <c r="L504" s="18"/>
    </row>
    <row r="505">
      <c r="B505" s="34"/>
      <c r="C505" s="34"/>
      <c r="D505" s="34"/>
      <c r="L505" s="18"/>
    </row>
    <row r="506">
      <c r="B506" s="34"/>
      <c r="C506" s="34"/>
      <c r="D506" s="34"/>
      <c r="L506" s="18"/>
    </row>
    <row r="507">
      <c r="B507" s="34"/>
      <c r="C507" s="34"/>
      <c r="D507" s="34"/>
      <c r="L507" s="18"/>
    </row>
    <row r="508">
      <c r="B508" s="34"/>
      <c r="C508" s="34"/>
      <c r="D508" s="34"/>
      <c r="L508" s="18"/>
    </row>
    <row r="509">
      <c r="B509" s="34"/>
      <c r="C509" s="34"/>
      <c r="D509" s="34"/>
      <c r="L509" s="18"/>
    </row>
    <row r="510">
      <c r="B510" s="34"/>
      <c r="C510" s="34"/>
      <c r="D510" s="34"/>
      <c r="L510" s="18"/>
    </row>
    <row r="511">
      <c r="B511" s="34"/>
      <c r="C511" s="34"/>
      <c r="D511" s="34"/>
      <c r="L511" s="18"/>
    </row>
    <row r="512">
      <c r="B512" s="34"/>
      <c r="C512" s="34"/>
      <c r="D512" s="34"/>
      <c r="L512" s="18"/>
    </row>
    <row r="513">
      <c r="B513" s="34"/>
      <c r="C513" s="34"/>
      <c r="D513" s="34"/>
      <c r="L513" s="18"/>
    </row>
    <row r="514">
      <c r="B514" s="34"/>
      <c r="C514" s="34"/>
      <c r="D514" s="34"/>
      <c r="L514" s="18"/>
    </row>
    <row r="515">
      <c r="B515" s="34"/>
      <c r="C515" s="34"/>
      <c r="D515" s="34"/>
      <c r="L515" s="18"/>
    </row>
    <row r="516">
      <c r="B516" s="34"/>
      <c r="C516" s="34"/>
      <c r="D516" s="34"/>
      <c r="L516" s="18"/>
    </row>
    <row r="517">
      <c r="B517" s="34"/>
      <c r="C517" s="34"/>
      <c r="D517" s="34"/>
      <c r="L517" s="18"/>
    </row>
    <row r="518">
      <c r="B518" s="34"/>
      <c r="C518" s="34"/>
      <c r="D518" s="34"/>
      <c r="L518" s="18"/>
    </row>
    <row r="519">
      <c r="B519" s="34"/>
      <c r="C519" s="34"/>
      <c r="D519" s="34"/>
      <c r="L519" s="18"/>
    </row>
    <row r="520">
      <c r="B520" s="34"/>
      <c r="C520" s="34"/>
      <c r="D520" s="34"/>
      <c r="L520" s="18"/>
    </row>
    <row r="521">
      <c r="B521" s="34"/>
      <c r="C521" s="34"/>
      <c r="D521" s="34"/>
      <c r="L521" s="18"/>
    </row>
    <row r="522">
      <c r="B522" s="34"/>
      <c r="C522" s="34"/>
      <c r="D522" s="34"/>
      <c r="L522" s="18"/>
    </row>
    <row r="523">
      <c r="B523" s="34"/>
      <c r="C523" s="34"/>
      <c r="D523" s="34"/>
      <c r="L523" s="18"/>
    </row>
    <row r="524">
      <c r="B524" s="34"/>
      <c r="C524" s="34"/>
      <c r="D524" s="34"/>
      <c r="L524" s="18"/>
    </row>
    <row r="525">
      <c r="B525" s="34"/>
      <c r="C525" s="34"/>
      <c r="D525" s="34"/>
      <c r="L525" s="18"/>
    </row>
    <row r="526">
      <c r="B526" s="34"/>
      <c r="C526" s="34"/>
      <c r="D526" s="34"/>
      <c r="L526" s="18"/>
    </row>
    <row r="527">
      <c r="B527" s="34"/>
      <c r="C527" s="34"/>
      <c r="D527" s="34"/>
      <c r="L527" s="18"/>
    </row>
    <row r="528">
      <c r="B528" s="34"/>
      <c r="C528" s="34"/>
      <c r="D528" s="34"/>
      <c r="L528" s="18"/>
    </row>
    <row r="529">
      <c r="B529" s="34"/>
      <c r="C529" s="34"/>
      <c r="D529" s="34"/>
      <c r="L529" s="18"/>
    </row>
    <row r="530">
      <c r="B530" s="34"/>
      <c r="C530" s="34"/>
      <c r="D530" s="34"/>
      <c r="L530" s="18"/>
    </row>
    <row r="531">
      <c r="B531" s="34"/>
      <c r="C531" s="34"/>
      <c r="D531" s="34"/>
      <c r="L531" s="18"/>
    </row>
    <row r="532">
      <c r="B532" s="34"/>
      <c r="C532" s="34"/>
      <c r="D532" s="34"/>
      <c r="L532" s="18"/>
    </row>
    <row r="533">
      <c r="B533" s="34"/>
      <c r="C533" s="34"/>
      <c r="D533" s="34"/>
      <c r="L533" s="18"/>
    </row>
    <row r="534">
      <c r="B534" s="34"/>
      <c r="C534" s="34"/>
      <c r="D534" s="34"/>
      <c r="L534" s="18"/>
    </row>
    <row r="535">
      <c r="B535" s="34"/>
      <c r="C535" s="34"/>
      <c r="D535" s="34"/>
      <c r="L535" s="18"/>
    </row>
    <row r="536">
      <c r="B536" s="34"/>
      <c r="C536" s="34"/>
      <c r="D536" s="34"/>
      <c r="L536" s="18"/>
    </row>
    <row r="537">
      <c r="B537" s="34"/>
      <c r="C537" s="34"/>
      <c r="D537" s="34"/>
      <c r="L537" s="18"/>
    </row>
    <row r="538">
      <c r="B538" s="34"/>
      <c r="C538" s="34"/>
      <c r="D538" s="34"/>
      <c r="L538" s="18"/>
    </row>
    <row r="539">
      <c r="B539" s="34"/>
      <c r="C539" s="34"/>
      <c r="D539" s="34"/>
      <c r="L539" s="18"/>
    </row>
    <row r="540">
      <c r="B540" s="34"/>
      <c r="C540" s="34"/>
      <c r="D540" s="34"/>
      <c r="L540" s="18"/>
    </row>
    <row r="541">
      <c r="B541" s="34"/>
      <c r="C541" s="34"/>
      <c r="D541" s="34"/>
      <c r="L541" s="18"/>
    </row>
    <row r="542">
      <c r="B542" s="34"/>
      <c r="C542" s="34"/>
      <c r="D542" s="34"/>
      <c r="L542" s="18"/>
    </row>
    <row r="543">
      <c r="B543" s="34"/>
      <c r="C543" s="34"/>
      <c r="D543" s="34"/>
      <c r="L543" s="18"/>
    </row>
    <row r="544">
      <c r="B544" s="34"/>
      <c r="C544" s="34"/>
      <c r="D544" s="34"/>
      <c r="L544" s="18"/>
    </row>
    <row r="545">
      <c r="B545" s="34"/>
      <c r="C545" s="34"/>
      <c r="D545" s="34"/>
      <c r="L545" s="18"/>
    </row>
    <row r="546">
      <c r="B546" s="34"/>
      <c r="C546" s="34"/>
      <c r="D546" s="34"/>
      <c r="L546" s="18"/>
    </row>
    <row r="547">
      <c r="B547" s="34"/>
      <c r="C547" s="34"/>
      <c r="D547" s="34"/>
      <c r="L547" s="18"/>
    </row>
    <row r="548">
      <c r="B548" s="34"/>
      <c r="C548" s="34"/>
      <c r="D548" s="34"/>
      <c r="L548" s="18"/>
    </row>
    <row r="549">
      <c r="B549" s="34"/>
      <c r="C549" s="34"/>
      <c r="D549" s="34"/>
      <c r="L549" s="18"/>
    </row>
    <row r="550">
      <c r="B550" s="34"/>
      <c r="C550" s="34"/>
      <c r="D550" s="34"/>
      <c r="L550" s="18"/>
    </row>
    <row r="551">
      <c r="B551" s="34"/>
      <c r="C551" s="34"/>
      <c r="D551" s="34"/>
      <c r="L551" s="18"/>
    </row>
    <row r="552">
      <c r="B552" s="34"/>
      <c r="C552" s="34"/>
      <c r="D552" s="34"/>
      <c r="L552" s="18"/>
    </row>
    <row r="553">
      <c r="B553" s="34"/>
      <c r="C553" s="34"/>
      <c r="D553" s="34"/>
      <c r="L553" s="18"/>
    </row>
    <row r="554">
      <c r="B554" s="34"/>
      <c r="C554" s="34"/>
      <c r="D554" s="34"/>
      <c r="L554" s="18"/>
    </row>
    <row r="555">
      <c r="B555" s="34"/>
      <c r="C555" s="34"/>
      <c r="D555" s="34"/>
      <c r="L555" s="18"/>
    </row>
    <row r="556">
      <c r="B556" s="34"/>
      <c r="C556" s="34"/>
      <c r="D556" s="34"/>
      <c r="L556" s="18"/>
    </row>
    <row r="557">
      <c r="B557" s="34"/>
      <c r="C557" s="34"/>
      <c r="D557" s="34"/>
      <c r="L557" s="18"/>
    </row>
    <row r="558">
      <c r="B558" s="34"/>
      <c r="C558" s="34"/>
      <c r="D558" s="34"/>
      <c r="L558" s="18"/>
    </row>
    <row r="559">
      <c r="B559" s="34"/>
      <c r="C559" s="34"/>
      <c r="D559" s="34"/>
      <c r="L559" s="18"/>
    </row>
    <row r="560">
      <c r="B560" s="34"/>
      <c r="C560" s="34"/>
      <c r="D560" s="34"/>
      <c r="L560" s="18"/>
    </row>
    <row r="561">
      <c r="B561" s="34"/>
      <c r="C561" s="34"/>
      <c r="D561" s="34"/>
      <c r="L561" s="18"/>
    </row>
    <row r="562">
      <c r="B562" s="34"/>
      <c r="C562" s="34"/>
      <c r="D562" s="34"/>
      <c r="L562" s="18"/>
    </row>
    <row r="563">
      <c r="B563" s="34"/>
      <c r="C563" s="34"/>
      <c r="D563" s="34"/>
      <c r="L563" s="18"/>
    </row>
    <row r="564">
      <c r="B564" s="34"/>
      <c r="C564" s="34"/>
      <c r="D564" s="34"/>
      <c r="L564" s="18"/>
    </row>
    <row r="565">
      <c r="B565" s="34"/>
      <c r="C565" s="34"/>
      <c r="D565" s="34"/>
      <c r="L565" s="18"/>
    </row>
    <row r="566">
      <c r="B566" s="34"/>
      <c r="C566" s="34"/>
      <c r="D566" s="34"/>
      <c r="L566" s="18"/>
    </row>
    <row r="567">
      <c r="B567" s="34"/>
      <c r="C567" s="34"/>
      <c r="D567" s="34"/>
      <c r="L567" s="18"/>
    </row>
    <row r="568">
      <c r="B568" s="34"/>
      <c r="C568" s="34"/>
      <c r="D568" s="34"/>
      <c r="L568" s="18"/>
    </row>
    <row r="569">
      <c r="B569" s="34"/>
      <c r="C569" s="34"/>
      <c r="D569" s="34"/>
      <c r="L569" s="18"/>
    </row>
    <row r="570">
      <c r="B570" s="34"/>
      <c r="C570" s="34"/>
      <c r="D570" s="34"/>
      <c r="L570" s="18"/>
    </row>
    <row r="571">
      <c r="B571" s="34"/>
      <c r="C571" s="34"/>
      <c r="D571" s="34"/>
      <c r="L571" s="18"/>
    </row>
    <row r="572">
      <c r="B572" s="34"/>
      <c r="C572" s="34"/>
      <c r="D572" s="34"/>
      <c r="L572" s="18"/>
    </row>
    <row r="573">
      <c r="B573" s="34"/>
      <c r="C573" s="34"/>
      <c r="D573" s="34"/>
      <c r="L573" s="18"/>
    </row>
    <row r="574">
      <c r="B574" s="34"/>
      <c r="C574" s="34"/>
      <c r="D574" s="34"/>
      <c r="L574" s="18"/>
    </row>
    <row r="575">
      <c r="B575" s="34"/>
      <c r="C575" s="34"/>
      <c r="D575" s="34"/>
      <c r="L575" s="18"/>
    </row>
    <row r="576">
      <c r="B576" s="34"/>
      <c r="C576" s="34"/>
      <c r="D576" s="34"/>
      <c r="L576" s="18"/>
    </row>
    <row r="577">
      <c r="B577" s="34"/>
      <c r="C577" s="34"/>
      <c r="D577" s="34"/>
      <c r="L577" s="18"/>
    </row>
    <row r="578">
      <c r="B578" s="34"/>
      <c r="C578" s="34"/>
      <c r="D578" s="34"/>
      <c r="L578" s="18"/>
    </row>
    <row r="579">
      <c r="B579" s="34"/>
      <c r="C579" s="34"/>
      <c r="D579" s="34"/>
      <c r="L579" s="18"/>
    </row>
    <row r="580">
      <c r="B580" s="34"/>
      <c r="C580" s="34"/>
      <c r="D580" s="34"/>
      <c r="L580" s="18"/>
    </row>
    <row r="581">
      <c r="B581" s="34"/>
      <c r="C581" s="34"/>
      <c r="D581" s="34"/>
      <c r="L581" s="18"/>
    </row>
    <row r="582">
      <c r="B582" s="34"/>
      <c r="C582" s="34"/>
      <c r="D582" s="34"/>
      <c r="L582" s="18"/>
    </row>
    <row r="583">
      <c r="B583" s="34"/>
      <c r="C583" s="34"/>
      <c r="D583" s="34"/>
      <c r="L583" s="18"/>
    </row>
    <row r="584">
      <c r="B584" s="34"/>
      <c r="C584" s="34"/>
      <c r="D584" s="34"/>
      <c r="L584" s="18"/>
    </row>
    <row r="585">
      <c r="B585" s="34"/>
      <c r="C585" s="34"/>
      <c r="D585" s="34"/>
      <c r="L585" s="18"/>
    </row>
    <row r="586">
      <c r="B586" s="34"/>
      <c r="C586" s="34"/>
      <c r="D586" s="34"/>
      <c r="L586" s="18"/>
    </row>
    <row r="587">
      <c r="B587" s="34"/>
      <c r="C587" s="34"/>
      <c r="D587" s="34"/>
      <c r="L587" s="18"/>
    </row>
    <row r="588">
      <c r="B588" s="34"/>
      <c r="C588" s="34"/>
      <c r="D588" s="34"/>
      <c r="L588" s="18"/>
    </row>
    <row r="589">
      <c r="B589" s="34"/>
      <c r="C589" s="34"/>
      <c r="D589" s="34"/>
      <c r="L589" s="18"/>
    </row>
    <row r="590">
      <c r="B590" s="34"/>
      <c r="C590" s="34"/>
      <c r="D590" s="34"/>
      <c r="L590" s="18"/>
    </row>
    <row r="591">
      <c r="B591" s="34"/>
      <c r="C591" s="34"/>
      <c r="D591" s="34"/>
      <c r="L591" s="18"/>
    </row>
    <row r="592">
      <c r="B592" s="34"/>
      <c r="C592" s="34"/>
      <c r="D592" s="34"/>
      <c r="L592" s="18"/>
    </row>
    <row r="593">
      <c r="B593" s="34"/>
      <c r="C593" s="34"/>
      <c r="D593" s="34"/>
      <c r="L593" s="18"/>
    </row>
    <row r="594">
      <c r="B594" s="34"/>
      <c r="C594" s="34"/>
      <c r="D594" s="34"/>
      <c r="L594" s="18"/>
    </row>
    <row r="595">
      <c r="B595" s="34"/>
      <c r="C595" s="34"/>
      <c r="D595" s="34"/>
      <c r="L595" s="18"/>
    </row>
    <row r="596">
      <c r="B596" s="34"/>
      <c r="C596" s="34"/>
      <c r="D596" s="34"/>
      <c r="L596" s="18"/>
    </row>
    <row r="597">
      <c r="B597" s="34"/>
      <c r="C597" s="34"/>
      <c r="D597" s="34"/>
      <c r="L597" s="18"/>
    </row>
    <row r="598">
      <c r="B598" s="34"/>
      <c r="C598" s="34"/>
      <c r="D598" s="34"/>
      <c r="L598" s="18"/>
    </row>
    <row r="599">
      <c r="B599" s="34"/>
      <c r="C599" s="34"/>
      <c r="D599" s="34"/>
      <c r="L599" s="18"/>
    </row>
    <row r="600">
      <c r="B600" s="34"/>
      <c r="C600" s="34"/>
      <c r="D600" s="34"/>
      <c r="L600" s="18"/>
    </row>
    <row r="601">
      <c r="B601" s="34"/>
      <c r="C601" s="34"/>
      <c r="D601" s="34"/>
      <c r="L601" s="18"/>
    </row>
    <row r="602">
      <c r="B602" s="34"/>
      <c r="C602" s="34"/>
      <c r="D602" s="34"/>
      <c r="L602" s="18"/>
    </row>
    <row r="603">
      <c r="B603" s="34"/>
      <c r="C603" s="34"/>
      <c r="D603" s="34"/>
      <c r="L603" s="18"/>
    </row>
    <row r="604">
      <c r="B604" s="34"/>
      <c r="C604" s="34"/>
      <c r="D604" s="34"/>
      <c r="L604" s="18"/>
    </row>
    <row r="605">
      <c r="B605" s="34"/>
      <c r="C605" s="34"/>
      <c r="D605" s="34"/>
      <c r="L605" s="18"/>
    </row>
    <row r="606">
      <c r="B606" s="34"/>
      <c r="C606" s="34"/>
      <c r="D606" s="34"/>
      <c r="L606" s="18"/>
    </row>
    <row r="607">
      <c r="B607" s="34"/>
      <c r="C607" s="34"/>
      <c r="D607" s="34"/>
      <c r="L607" s="18"/>
    </row>
    <row r="608">
      <c r="B608" s="34"/>
      <c r="C608" s="34"/>
      <c r="D608" s="34"/>
      <c r="L608" s="18"/>
    </row>
    <row r="609">
      <c r="B609" s="34"/>
      <c r="C609" s="34"/>
      <c r="D609" s="34"/>
      <c r="L609" s="18"/>
    </row>
    <row r="610">
      <c r="B610" s="34"/>
      <c r="C610" s="34"/>
      <c r="D610" s="34"/>
      <c r="L610" s="18"/>
    </row>
    <row r="611">
      <c r="B611" s="34"/>
      <c r="C611" s="34"/>
      <c r="D611" s="34"/>
      <c r="L611" s="18"/>
    </row>
    <row r="612">
      <c r="B612" s="34"/>
      <c r="C612" s="34"/>
      <c r="D612" s="34"/>
      <c r="L612" s="18"/>
    </row>
    <row r="613">
      <c r="B613" s="34"/>
      <c r="C613" s="34"/>
      <c r="D613" s="34"/>
      <c r="L613" s="18"/>
    </row>
    <row r="614">
      <c r="B614" s="34"/>
      <c r="C614" s="34"/>
      <c r="D614" s="34"/>
      <c r="L614" s="18"/>
    </row>
    <row r="615">
      <c r="B615" s="34"/>
      <c r="C615" s="34"/>
      <c r="D615" s="34"/>
      <c r="L615" s="18"/>
    </row>
    <row r="616">
      <c r="B616" s="34"/>
      <c r="C616" s="34"/>
      <c r="D616" s="34"/>
      <c r="L616" s="18"/>
    </row>
    <row r="617">
      <c r="B617" s="34"/>
      <c r="C617" s="34"/>
      <c r="D617" s="34"/>
      <c r="L617" s="18"/>
    </row>
    <row r="618">
      <c r="B618" s="34"/>
      <c r="C618" s="34"/>
      <c r="D618" s="34"/>
      <c r="L618" s="18"/>
    </row>
    <row r="619">
      <c r="B619" s="34"/>
      <c r="C619" s="34"/>
      <c r="D619" s="34"/>
      <c r="L619" s="18"/>
    </row>
    <row r="620">
      <c r="B620" s="34"/>
      <c r="C620" s="34"/>
      <c r="D620" s="34"/>
      <c r="L620" s="18"/>
    </row>
    <row r="621">
      <c r="B621" s="34"/>
      <c r="C621" s="34"/>
      <c r="D621" s="34"/>
      <c r="L621" s="18"/>
    </row>
    <row r="622">
      <c r="B622" s="34"/>
      <c r="C622" s="34"/>
      <c r="D622" s="34"/>
      <c r="L622" s="18"/>
    </row>
    <row r="623">
      <c r="B623" s="34"/>
      <c r="C623" s="34"/>
      <c r="D623" s="34"/>
      <c r="L623" s="18"/>
    </row>
    <row r="624">
      <c r="B624" s="34"/>
      <c r="C624" s="34"/>
      <c r="D624" s="34"/>
      <c r="L624" s="18"/>
    </row>
    <row r="625">
      <c r="B625" s="34"/>
      <c r="C625" s="34"/>
      <c r="D625" s="34"/>
      <c r="L625" s="18"/>
    </row>
    <row r="626">
      <c r="B626" s="34"/>
      <c r="C626" s="34"/>
      <c r="D626" s="34"/>
      <c r="L626" s="18"/>
    </row>
    <row r="627">
      <c r="B627" s="34"/>
      <c r="C627" s="34"/>
      <c r="D627" s="34"/>
      <c r="L627" s="18"/>
    </row>
    <row r="628">
      <c r="B628" s="34"/>
      <c r="C628" s="34"/>
      <c r="D628" s="34"/>
      <c r="L628" s="18"/>
    </row>
    <row r="629">
      <c r="B629" s="34"/>
      <c r="C629" s="34"/>
      <c r="D629" s="34"/>
      <c r="L629" s="18"/>
    </row>
    <row r="630">
      <c r="B630" s="34"/>
      <c r="C630" s="34"/>
      <c r="D630" s="34"/>
      <c r="L630" s="18"/>
    </row>
    <row r="631">
      <c r="B631" s="34"/>
      <c r="C631" s="34"/>
      <c r="D631" s="34"/>
      <c r="L631" s="18"/>
    </row>
    <row r="632">
      <c r="B632" s="34"/>
      <c r="C632" s="34"/>
      <c r="D632" s="34"/>
      <c r="L632" s="18"/>
    </row>
    <row r="633">
      <c r="B633" s="34"/>
      <c r="C633" s="34"/>
      <c r="D633" s="34"/>
      <c r="L633" s="18"/>
    </row>
    <row r="634">
      <c r="B634" s="34"/>
      <c r="C634" s="34"/>
      <c r="D634" s="34"/>
      <c r="L634" s="18"/>
    </row>
    <row r="635">
      <c r="B635" s="34"/>
      <c r="C635" s="34"/>
      <c r="D635" s="34"/>
      <c r="L635" s="18"/>
    </row>
    <row r="636">
      <c r="B636" s="34"/>
      <c r="C636" s="34"/>
      <c r="D636" s="34"/>
      <c r="L636" s="18"/>
    </row>
    <row r="637">
      <c r="B637" s="34"/>
      <c r="C637" s="34"/>
      <c r="D637" s="34"/>
      <c r="L637" s="18"/>
    </row>
    <row r="638">
      <c r="B638" s="34"/>
      <c r="C638" s="34"/>
      <c r="D638" s="34"/>
      <c r="L638" s="18"/>
    </row>
    <row r="639">
      <c r="B639" s="34"/>
      <c r="C639" s="34"/>
      <c r="D639" s="34"/>
      <c r="L639" s="18"/>
    </row>
    <row r="640">
      <c r="B640" s="34"/>
      <c r="C640" s="34"/>
      <c r="D640" s="34"/>
      <c r="L640" s="18"/>
    </row>
    <row r="641">
      <c r="B641" s="34"/>
      <c r="C641" s="34"/>
      <c r="D641" s="34"/>
      <c r="L641" s="18"/>
    </row>
    <row r="642">
      <c r="B642" s="34"/>
      <c r="C642" s="34"/>
      <c r="D642" s="34"/>
      <c r="L642" s="18"/>
    </row>
    <row r="643">
      <c r="B643" s="34"/>
      <c r="C643" s="34"/>
      <c r="D643" s="34"/>
      <c r="L643" s="18"/>
    </row>
    <row r="644">
      <c r="B644" s="34"/>
      <c r="C644" s="34"/>
      <c r="D644" s="34"/>
      <c r="L644" s="18"/>
    </row>
    <row r="645">
      <c r="B645" s="34"/>
      <c r="C645" s="34"/>
      <c r="D645" s="34"/>
      <c r="L645" s="18"/>
    </row>
    <row r="646">
      <c r="B646" s="34"/>
      <c r="C646" s="34"/>
      <c r="D646" s="34"/>
      <c r="L646" s="18"/>
    </row>
    <row r="647">
      <c r="B647" s="34"/>
      <c r="C647" s="34"/>
      <c r="D647" s="34"/>
      <c r="L647" s="18"/>
    </row>
    <row r="648">
      <c r="B648" s="34"/>
      <c r="C648" s="34"/>
      <c r="D648" s="34"/>
      <c r="L648" s="18"/>
    </row>
    <row r="649">
      <c r="B649" s="34"/>
      <c r="C649" s="34"/>
      <c r="D649" s="34"/>
      <c r="L649" s="18"/>
    </row>
    <row r="650">
      <c r="B650" s="34"/>
      <c r="C650" s="34"/>
      <c r="D650" s="34"/>
      <c r="L650" s="18"/>
    </row>
    <row r="651">
      <c r="B651" s="34"/>
      <c r="C651" s="34"/>
      <c r="D651" s="34"/>
      <c r="L651" s="18"/>
    </row>
    <row r="652">
      <c r="B652" s="34"/>
      <c r="C652" s="34"/>
      <c r="D652" s="34"/>
      <c r="L652" s="18"/>
    </row>
    <row r="653">
      <c r="B653" s="34"/>
      <c r="C653" s="34"/>
      <c r="D653" s="34"/>
      <c r="L653" s="18"/>
    </row>
    <row r="654">
      <c r="B654" s="34"/>
      <c r="C654" s="34"/>
      <c r="D654" s="34"/>
      <c r="L654" s="18"/>
    </row>
    <row r="655">
      <c r="B655" s="34"/>
      <c r="C655" s="34"/>
      <c r="D655" s="34"/>
      <c r="L655" s="18"/>
    </row>
    <row r="656">
      <c r="B656" s="34"/>
      <c r="C656" s="34"/>
      <c r="D656" s="34"/>
      <c r="L656" s="18"/>
    </row>
    <row r="657">
      <c r="B657" s="34"/>
      <c r="C657" s="34"/>
      <c r="D657" s="34"/>
      <c r="L657" s="18"/>
    </row>
    <row r="658">
      <c r="B658" s="34"/>
      <c r="C658" s="34"/>
      <c r="D658" s="34"/>
      <c r="L658" s="18"/>
    </row>
    <row r="659">
      <c r="B659" s="34"/>
      <c r="C659" s="34"/>
      <c r="D659" s="34"/>
      <c r="L659" s="18"/>
    </row>
    <row r="660">
      <c r="B660" s="34"/>
      <c r="C660" s="34"/>
      <c r="D660" s="34"/>
      <c r="L660" s="18"/>
    </row>
    <row r="661">
      <c r="B661" s="34"/>
      <c r="C661" s="34"/>
      <c r="D661" s="34"/>
      <c r="L661" s="18"/>
    </row>
    <row r="662">
      <c r="B662" s="34"/>
      <c r="C662" s="34"/>
      <c r="D662" s="34"/>
      <c r="L662" s="18"/>
    </row>
    <row r="663">
      <c r="B663" s="34"/>
      <c r="C663" s="34"/>
      <c r="D663" s="34"/>
      <c r="L663" s="18"/>
    </row>
    <row r="664">
      <c r="B664" s="34"/>
      <c r="C664" s="34"/>
      <c r="D664" s="34"/>
      <c r="L664" s="18"/>
    </row>
    <row r="665">
      <c r="B665" s="34"/>
      <c r="C665" s="34"/>
      <c r="D665" s="34"/>
      <c r="L665" s="18"/>
    </row>
    <row r="666">
      <c r="B666" s="34"/>
      <c r="C666" s="34"/>
      <c r="D666" s="34"/>
      <c r="L666" s="18"/>
    </row>
    <row r="667">
      <c r="B667" s="34"/>
      <c r="C667" s="34"/>
      <c r="D667" s="34"/>
      <c r="L667" s="18"/>
    </row>
    <row r="668">
      <c r="B668" s="34"/>
      <c r="C668" s="34"/>
      <c r="D668" s="34"/>
      <c r="L668" s="18"/>
    </row>
    <row r="669">
      <c r="B669" s="34"/>
      <c r="C669" s="34"/>
      <c r="D669" s="34"/>
      <c r="L669" s="18"/>
    </row>
    <row r="670">
      <c r="B670" s="34"/>
      <c r="C670" s="34"/>
      <c r="D670" s="34"/>
      <c r="L670" s="18"/>
    </row>
    <row r="671">
      <c r="B671" s="34"/>
      <c r="C671" s="34"/>
      <c r="D671" s="34"/>
      <c r="L671" s="18"/>
    </row>
    <row r="672">
      <c r="B672" s="34"/>
      <c r="C672" s="34"/>
      <c r="D672" s="34"/>
      <c r="L672" s="18"/>
    </row>
    <row r="673">
      <c r="B673" s="34"/>
      <c r="C673" s="34"/>
      <c r="D673" s="34"/>
      <c r="L673" s="18"/>
    </row>
    <row r="674">
      <c r="B674" s="34"/>
      <c r="C674" s="34"/>
      <c r="D674" s="34"/>
      <c r="L674" s="18"/>
    </row>
    <row r="675">
      <c r="B675" s="34"/>
      <c r="C675" s="34"/>
      <c r="D675" s="34"/>
      <c r="L675" s="18"/>
    </row>
    <row r="676">
      <c r="B676" s="34"/>
      <c r="C676" s="34"/>
      <c r="D676" s="34"/>
      <c r="L676" s="18"/>
    </row>
    <row r="677">
      <c r="B677" s="34"/>
      <c r="C677" s="34"/>
      <c r="D677" s="34"/>
      <c r="L677" s="18"/>
    </row>
    <row r="678">
      <c r="B678" s="34"/>
      <c r="C678" s="34"/>
      <c r="D678" s="34"/>
      <c r="L678" s="18"/>
    </row>
    <row r="679">
      <c r="B679" s="34"/>
      <c r="C679" s="34"/>
      <c r="D679" s="34"/>
      <c r="L679" s="18"/>
    </row>
    <row r="680">
      <c r="B680" s="34"/>
      <c r="C680" s="34"/>
      <c r="D680" s="34"/>
      <c r="L680" s="18"/>
    </row>
    <row r="681">
      <c r="B681" s="34"/>
      <c r="C681" s="34"/>
      <c r="D681" s="34"/>
      <c r="L681" s="18"/>
    </row>
    <row r="682">
      <c r="B682" s="34"/>
      <c r="C682" s="34"/>
      <c r="D682" s="34"/>
      <c r="L682" s="18"/>
    </row>
    <row r="683">
      <c r="B683" s="34"/>
      <c r="C683" s="34"/>
      <c r="D683" s="34"/>
      <c r="L683" s="18"/>
    </row>
    <row r="684">
      <c r="B684" s="34"/>
      <c r="C684" s="34"/>
      <c r="D684" s="34"/>
      <c r="L684" s="18"/>
    </row>
    <row r="685">
      <c r="B685" s="34"/>
      <c r="C685" s="34"/>
      <c r="D685" s="34"/>
      <c r="L685" s="18"/>
    </row>
    <row r="686">
      <c r="B686" s="34"/>
      <c r="C686" s="34"/>
      <c r="D686" s="34"/>
      <c r="L686" s="18"/>
    </row>
    <row r="687">
      <c r="B687" s="34"/>
      <c r="C687" s="34"/>
      <c r="D687" s="34"/>
      <c r="L687" s="18"/>
    </row>
    <row r="688">
      <c r="B688" s="34"/>
      <c r="C688" s="34"/>
      <c r="D688" s="34"/>
      <c r="L688" s="18"/>
    </row>
    <row r="689">
      <c r="B689" s="34"/>
      <c r="C689" s="34"/>
      <c r="D689" s="34"/>
      <c r="L689" s="18"/>
    </row>
    <row r="690">
      <c r="B690" s="34"/>
      <c r="C690" s="34"/>
      <c r="D690" s="34"/>
      <c r="L690" s="18"/>
    </row>
    <row r="691">
      <c r="B691" s="34"/>
      <c r="C691" s="34"/>
      <c r="D691" s="34"/>
      <c r="L691" s="18"/>
    </row>
    <row r="692">
      <c r="B692" s="34"/>
      <c r="C692" s="34"/>
      <c r="D692" s="34"/>
      <c r="L692" s="18"/>
    </row>
    <row r="693">
      <c r="B693" s="34"/>
      <c r="C693" s="34"/>
      <c r="D693" s="34"/>
      <c r="L693" s="18"/>
    </row>
    <row r="694">
      <c r="B694" s="34"/>
      <c r="C694" s="34"/>
      <c r="D694" s="34"/>
      <c r="L694" s="18"/>
    </row>
    <row r="695">
      <c r="B695" s="34"/>
      <c r="C695" s="34"/>
      <c r="D695" s="34"/>
      <c r="L695" s="18"/>
    </row>
    <row r="696">
      <c r="B696" s="34"/>
      <c r="C696" s="34"/>
      <c r="D696" s="34"/>
      <c r="L696" s="18"/>
    </row>
    <row r="697">
      <c r="B697" s="34"/>
      <c r="C697" s="34"/>
      <c r="D697" s="34"/>
      <c r="L697" s="18"/>
    </row>
    <row r="698">
      <c r="B698" s="34"/>
      <c r="C698" s="34"/>
      <c r="D698" s="34"/>
      <c r="L698" s="18"/>
    </row>
    <row r="699">
      <c r="B699" s="34"/>
      <c r="C699" s="34"/>
      <c r="D699" s="34"/>
      <c r="L699" s="18"/>
    </row>
    <row r="700">
      <c r="B700" s="34"/>
      <c r="C700" s="34"/>
      <c r="D700" s="34"/>
      <c r="L700" s="18"/>
    </row>
    <row r="701">
      <c r="B701" s="34"/>
      <c r="C701" s="34"/>
      <c r="D701" s="34"/>
      <c r="L701" s="18"/>
    </row>
    <row r="702">
      <c r="B702" s="34"/>
      <c r="C702" s="34"/>
      <c r="D702" s="34"/>
      <c r="L702" s="18"/>
    </row>
    <row r="703">
      <c r="B703" s="34"/>
      <c r="C703" s="34"/>
      <c r="D703" s="34"/>
      <c r="L703" s="18"/>
    </row>
    <row r="704">
      <c r="B704" s="34"/>
      <c r="C704" s="34"/>
      <c r="D704" s="34"/>
      <c r="L704" s="18"/>
    </row>
    <row r="705">
      <c r="B705" s="34"/>
      <c r="C705" s="34"/>
      <c r="D705" s="34"/>
      <c r="L705" s="18"/>
    </row>
    <row r="706">
      <c r="B706" s="34"/>
      <c r="C706" s="34"/>
      <c r="D706" s="34"/>
      <c r="L706" s="18"/>
    </row>
    <row r="707">
      <c r="B707" s="34"/>
      <c r="C707" s="34"/>
      <c r="D707" s="34"/>
      <c r="L707" s="18"/>
    </row>
    <row r="708">
      <c r="B708" s="34"/>
      <c r="C708" s="34"/>
      <c r="D708" s="34"/>
      <c r="L708" s="18"/>
    </row>
    <row r="709">
      <c r="B709" s="34"/>
      <c r="C709" s="34"/>
      <c r="D709" s="34"/>
      <c r="L709" s="18"/>
    </row>
    <row r="710">
      <c r="B710" s="34"/>
      <c r="C710" s="34"/>
      <c r="D710" s="34"/>
      <c r="L710" s="18"/>
    </row>
    <row r="711">
      <c r="B711" s="34"/>
      <c r="C711" s="34"/>
      <c r="D711" s="34"/>
      <c r="L711" s="18"/>
    </row>
    <row r="712">
      <c r="B712" s="34"/>
      <c r="C712" s="34"/>
      <c r="D712" s="34"/>
      <c r="L712" s="18"/>
    </row>
    <row r="713">
      <c r="B713" s="34"/>
      <c r="C713" s="34"/>
      <c r="D713" s="34"/>
      <c r="L713" s="18"/>
    </row>
    <row r="714">
      <c r="B714" s="34"/>
      <c r="C714" s="34"/>
      <c r="D714" s="34"/>
      <c r="L714" s="18"/>
    </row>
    <row r="715">
      <c r="B715" s="34"/>
      <c r="C715" s="34"/>
      <c r="D715" s="34"/>
      <c r="L715" s="18"/>
    </row>
    <row r="716">
      <c r="B716" s="34"/>
      <c r="C716" s="34"/>
      <c r="D716" s="34"/>
      <c r="L716" s="18"/>
    </row>
    <row r="717">
      <c r="B717" s="34"/>
      <c r="C717" s="34"/>
      <c r="D717" s="34"/>
      <c r="L717" s="18"/>
    </row>
    <row r="718">
      <c r="B718" s="34"/>
      <c r="C718" s="34"/>
      <c r="D718" s="34"/>
      <c r="L718" s="18"/>
    </row>
    <row r="719">
      <c r="B719" s="34"/>
      <c r="C719" s="34"/>
      <c r="D719" s="34"/>
      <c r="L719" s="18"/>
    </row>
    <row r="720">
      <c r="B720" s="34"/>
      <c r="C720" s="34"/>
      <c r="D720" s="34"/>
      <c r="L720" s="18"/>
    </row>
    <row r="721">
      <c r="B721" s="34"/>
      <c r="C721" s="34"/>
      <c r="D721" s="34"/>
      <c r="L721" s="18"/>
    </row>
    <row r="722">
      <c r="B722" s="34"/>
      <c r="C722" s="34"/>
      <c r="D722" s="34"/>
      <c r="L722" s="18"/>
    </row>
    <row r="723">
      <c r="B723" s="34"/>
      <c r="C723" s="34"/>
      <c r="D723" s="34"/>
      <c r="L723" s="18"/>
    </row>
    <row r="724">
      <c r="B724" s="34"/>
      <c r="C724" s="34"/>
      <c r="D724" s="34"/>
      <c r="L724" s="18"/>
    </row>
    <row r="725">
      <c r="B725" s="34"/>
      <c r="C725" s="34"/>
      <c r="D725" s="34"/>
      <c r="L725" s="18"/>
    </row>
    <row r="726">
      <c r="B726" s="34"/>
      <c r="C726" s="34"/>
      <c r="D726" s="34"/>
      <c r="L726" s="18"/>
    </row>
    <row r="727">
      <c r="B727" s="34"/>
      <c r="C727" s="34"/>
      <c r="D727" s="34"/>
      <c r="L727" s="18"/>
    </row>
    <row r="728">
      <c r="B728" s="34"/>
      <c r="C728" s="34"/>
      <c r="D728" s="34"/>
      <c r="L728" s="18"/>
    </row>
    <row r="729">
      <c r="B729" s="34"/>
      <c r="C729" s="34"/>
      <c r="D729" s="34"/>
      <c r="L729" s="18"/>
    </row>
    <row r="730">
      <c r="B730" s="34"/>
      <c r="C730" s="34"/>
      <c r="D730" s="34"/>
      <c r="L730" s="18"/>
    </row>
    <row r="731">
      <c r="B731" s="34"/>
      <c r="C731" s="34"/>
      <c r="D731" s="34"/>
      <c r="L731" s="18"/>
    </row>
    <row r="732">
      <c r="B732" s="34"/>
      <c r="C732" s="34"/>
      <c r="D732" s="34"/>
      <c r="L732" s="18"/>
    </row>
    <row r="733">
      <c r="B733" s="34"/>
      <c r="C733" s="34"/>
      <c r="D733" s="34"/>
      <c r="L733" s="18"/>
    </row>
    <row r="734">
      <c r="B734" s="34"/>
      <c r="C734" s="34"/>
      <c r="D734" s="34"/>
      <c r="L734" s="18"/>
    </row>
    <row r="735">
      <c r="B735" s="34"/>
      <c r="C735" s="34"/>
      <c r="D735" s="34"/>
      <c r="L735" s="18"/>
    </row>
    <row r="736">
      <c r="B736" s="34"/>
      <c r="C736" s="34"/>
      <c r="D736" s="34"/>
      <c r="L736" s="18"/>
    </row>
    <row r="737">
      <c r="B737" s="34"/>
      <c r="C737" s="34"/>
      <c r="D737" s="34"/>
      <c r="L737" s="18"/>
    </row>
    <row r="738">
      <c r="B738" s="34"/>
      <c r="C738" s="34"/>
      <c r="D738" s="34"/>
      <c r="L738" s="18"/>
    </row>
    <row r="739">
      <c r="B739" s="34"/>
      <c r="C739" s="34"/>
      <c r="D739" s="34"/>
      <c r="L739" s="18"/>
    </row>
    <row r="740">
      <c r="B740" s="34"/>
      <c r="C740" s="34"/>
      <c r="D740" s="34"/>
      <c r="L740" s="18"/>
    </row>
    <row r="741">
      <c r="B741" s="34"/>
      <c r="C741" s="34"/>
      <c r="D741" s="34"/>
      <c r="L741" s="18"/>
    </row>
    <row r="742">
      <c r="B742" s="34"/>
      <c r="C742" s="34"/>
      <c r="D742" s="34"/>
      <c r="L742" s="18"/>
    </row>
    <row r="743">
      <c r="B743" s="34"/>
      <c r="C743" s="34"/>
      <c r="D743" s="34"/>
      <c r="L743" s="18"/>
    </row>
    <row r="744">
      <c r="B744" s="34"/>
      <c r="C744" s="34"/>
      <c r="D744" s="34"/>
      <c r="L744" s="18"/>
    </row>
    <row r="745">
      <c r="B745" s="34"/>
      <c r="C745" s="34"/>
      <c r="D745" s="34"/>
      <c r="L745" s="18"/>
    </row>
    <row r="746">
      <c r="B746" s="34"/>
      <c r="C746" s="34"/>
      <c r="D746" s="34"/>
      <c r="L746" s="18"/>
    </row>
    <row r="747">
      <c r="B747" s="34"/>
      <c r="C747" s="34"/>
      <c r="D747" s="34"/>
      <c r="L747" s="18"/>
    </row>
    <row r="748">
      <c r="B748" s="34"/>
      <c r="C748" s="34"/>
      <c r="D748" s="34"/>
      <c r="L748" s="18"/>
    </row>
    <row r="749">
      <c r="B749" s="34"/>
      <c r="C749" s="34"/>
      <c r="D749" s="34"/>
      <c r="L749" s="18"/>
    </row>
    <row r="750">
      <c r="B750" s="34"/>
      <c r="C750" s="34"/>
      <c r="D750" s="34"/>
      <c r="L750" s="18"/>
    </row>
    <row r="751">
      <c r="B751" s="34"/>
      <c r="C751" s="34"/>
      <c r="D751" s="34"/>
      <c r="L751" s="18"/>
    </row>
    <row r="752">
      <c r="B752" s="34"/>
      <c r="C752" s="34"/>
      <c r="D752" s="34"/>
      <c r="L752" s="18"/>
    </row>
    <row r="753">
      <c r="B753" s="34"/>
      <c r="C753" s="34"/>
      <c r="D753" s="34"/>
      <c r="L753" s="18"/>
    </row>
    <row r="754">
      <c r="B754" s="34"/>
      <c r="C754" s="34"/>
      <c r="D754" s="34"/>
      <c r="L754" s="18"/>
    </row>
    <row r="755">
      <c r="B755" s="34"/>
      <c r="C755" s="34"/>
      <c r="D755" s="34"/>
      <c r="L755" s="18"/>
    </row>
    <row r="756">
      <c r="B756" s="34"/>
      <c r="C756" s="34"/>
      <c r="D756" s="34"/>
      <c r="L756" s="18"/>
    </row>
    <row r="757">
      <c r="B757" s="34"/>
      <c r="C757" s="34"/>
      <c r="D757" s="34"/>
      <c r="L757" s="18"/>
    </row>
    <row r="758">
      <c r="B758" s="34"/>
      <c r="C758" s="34"/>
      <c r="D758" s="34"/>
      <c r="L758" s="18"/>
    </row>
    <row r="759">
      <c r="B759" s="34"/>
      <c r="C759" s="34"/>
      <c r="D759" s="34"/>
      <c r="L759" s="18"/>
    </row>
    <row r="760">
      <c r="B760" s="34"/>
      <c r="C760" s="34"/>
      <c r="D760" s="34"/>
      <c r="L760" s="18"/>
    </row>
    <row r="761">
      <c r="B761" s="34"/>
      <c r="C761" s="34"/>
      <c r="D761" s="34"/>
      <c r="L761" s="18"/>
    </row>
    <row r="762">
      <c r="B762" s="34"/>
      <c r="C762" s="34"/>
      <c r="D762" s="34"/>
      <c r="L762" s="18"/>
    </row>
    <row r="763">
      <c r="B763" s="34"/>
      <c r="C763" s="34"/>
      <c r="D763" s="34"/>
      <c r="L763" s="18"/>
    </row>
    <row r="764">
      <c r="B764" s="34"/>
      <c r="C764" s="34"/>
      <c r="D764" s="34"/>
      <c r="L764" s="18"/>
    </row>
    <row r="765">
      <c r="B765" s="34"/>
      <c r="C765" s="34"/>
      <c r="D765" s="34"/>
      <c r="L765" s="18"/>
    </row>
    <row r="766">
      <c r="B766" s="34"/>
      <c r="C766" s="34"/>
      <c r="D766" s="34"/>
      <c r="L766" s="18"/>
    </row>
    <row r="767">
      <c r="B767" s="34"/>
      <c r="C767" s="34"/>
      <c r="D767" s="34"/>
      <c r="L767" s="18"/>
    </row>
    <row r="768">
      <c r="B768" s="34"/>
      <c r="C768" s="34"/>
      <c r="D768" s="34"/>
      <c r="L768" s="18"/>
    </row>
    <row r="769">
      <c r="B769" s="34"/>
      <c r="C769" s="34"/>
      <c r="D769" s="34"/>
      <c r="L769" s="18"/>
    </row>
    <row r="770">
      <c r="B770" s="34"/>
      <c r="C770" s="34"/>
      <c r="D770" s="34"/>
      <c r="L770" s="18"/>
    </row>
    <row r="771">
      <c r="B771" s="34"/>
      <c r="C771" s="34"/>
      <c r="D771" s="34"/>
      <c r="L771" s="18"/>
    </row>
    <row r="772">
      <c r="B772" s="34"/>
      <c r="C772" s="34"/>
      <c r="D772" s="34"/>
      <c r="L772" s="18"/>
    </row>
    <row r="773">
      <c r="B773" s="34"/>
      <c r="C773" s="34"/>
      <c r="D773" s="34"/>
      <c r="L773" s="18"/>
    </row>
    <row r="774">
      <c r="B774" s="34"/>
      <c r="C774" s="34"/>
      <c r="D774" s="34"/>
      <c r="L774" s="18"/>
    </row>
    <row r="775">
      <c r="B775" s="34"/>
      <c r="C775" s="34"/>
      <c r="D775" s="34"/>
      <c r="L775" s="18"/>
    </row>
    <row r="776">
      <c r="B776" s="34"/>
      <c r="C776" s="34"/>
      <c r="D776" s="34"/>
      <c r="L776" s="18"/>
    </row>
    <row r="777">
      <c r="B777" s="34"/>
      <c r="C777" s="34"/>
      <c r="D777" s="34"/>
      <c r="L777" s="18"/>
    </row>
    <row r="778">
      <c r="B778" s="34"/>
      <c r="C778" s="34"/>
      <c r="D778" s="34"/>
      <c r="L778" s="18"/>
    </row>
    <row r="779">
      <c r="B779" s="34"/>
      <c r="C779" s="34"/>
      <c r="D779" s="34"/>
      <c r="L779" s="18"/>
    </row>
    <row r="780">
      <c r="B780" s="34"/>
      <c r="C780" s="34"/>
      <c r="D780" s="34"/>
      <c r="L780" s="18"/>
    </row>
    <row r="781">
      <c r="B781" s="34"/>
      <c r="C781" s="34"/>
      <c r="D781" s="34"/>
      <c r="L781" s="18"/>
    </row>
    <row r="782">
      <c r="B782" s="34"/>
      <c r="C782" s="34"/>
      <c r="D782" s="34"/>
      <c r="L782" s="18"/>
    </row>
    <row r="783">
      <c r="B783" s="34"/>
      <c r="C783" s="34"/>
      <c r="D783" s="34"/>
      <c r="L783" s="18"/>
    </row>
    <row r="784">
      <c r="B784" s="34"/>
      <c r="C784" s="34"/>
      <c r="D784" s="34"/>
      <c r="L784" s="18"/>
    </row>
    <row r="785">
      <c r="B785" s="34"/>
      <c r="C785" s="34"/>
      <c r="D785" s="34"/>
      <c r="L785" s="18"/>
    </row>
    <row r="786">
      <c r="B786" s="34"/>
      <c r="C786" s="34"/>
      <c r="D786" s="34"/>
      <c r="L786" s="18"/>
    </row>
    <row r="787">
      <c r="B787" s="34"/>
      <c r="C787" s="34"/>
      <c r="D787" s="34"/>
      <c r="L787" s="18"/>
    </row>
    <row r="788">
      <c r="B788" s="34"/>
      <c r="C788" s="34"/>
      <c r="D788" s="34"/>
      <c r="L788" s="18"/>
    </row>
    <row r="789">
      <c r="B789" s="34"/>
      <c r="C789" s="34"/>
      <c r="D789" s="34"/>
      <c r="L789" s="18"/>
    </row>
    <row r="790">
      <c r="B790" s="34"/>
      <c r="C790" s="34"/>
      <c r="D790" s="34"/>
      <c r="L790" s="18"/>
    </row>
    <row r="791">
      <c r="B791" s="34"/>
      <c r="C791" s="34"/>
      <c r="D791" s="34"/>
      <c r="L791" s="18"/>
    </row>
    <row r="792">
      <c r="B792" s="34"/>
      <c r="C792" s="34"/>
      <c r="D792" s="34"/>
      <c r="L792" s="18"/>
    </row>
    <row r="793">
      <c r="B793" s="34"/>
      <c r="C793" s="34"/>
      <c r="D793" s="34"/>
      <c r="L793" s="18"/>
    </row>
    <row r="794">
      <c r="B794" s="34"/>
      <c r="C794" s="34"/>
      <c r="D794" s="34"/>
      <c r="L794" s="18"/>
    </row>
    <row r="795">
      <c r="B795" s="34"/>
      <c r="C795" s="34"/>
      <c r="D795" s="34"/>
      <c r="L795" s="18"/>
    </row>
    <row r="796">
      <c r="B796" s="34"/>
      <c r="C796" s="34"/>
      <c r="D796" s="34"/>
      <c r="L796" s="18"/>
    </row>
    <row r="797">
      <c r="B797" s="34"/>
      <c r="C797" s="34"/>
      <c r="D797" s="34"/>
      <c r="L797" s="18"/>
    </row>
    <row r="798">
      <c r="B798" s="34"/>
      <c r="C798" s="34"/>
      <c r="D798" s="34"/>
      <c r="L798" s="18"/>
    </row>
    <row r="799">
      <c r="B799" s="34"/>
      <c r="C799" s="34"/>
      <c r="D799" s="34"/>
      <c r="L799" s="18"/>
    </row>
    <row r="800">
      <c r="B800" s="34"/>
      <c r="C800" s="34"/>
      <c r="D800" s="34"/>
      <c r="L800" s="18"/>
    </row>
    <row r="801">
      <c r="B801" s="34"/>
      <c r="C801" s="34"/>
      <c r="D801" s="34"/>
      <c r="L801" s="18"/>
    </row>
    <row r="802">
      <c r="B802" s="34"/>
      <c r="C802" s="34"/>
      <c r="D802" s="34"/>
      <c r="L802" s="18"/>
    </row>
    <row r="803">
      <c r="B803" s="34"/>
      <c r="C803" s="34"/>
      <c r="D803" s="34"/>
      <c r="L803" s="18"/>
    </row>
    <row r="804">
      <c r="B804" s="34"/>
      <c r="C804" s="34"/>
      <c r="D804" s="34"/>
      <c r="L804" s="18"/>
    </row>
    <row r="805">
      <c r="B805" s="34"/>
      <c r="C805" s="34"/>
      <c r="D805" s="34"/>
      <c r="L805" s="18"/>
    </row>
    <row r="806">
      <c r="B806" s="34"/>
      <c r="C806" s="34"/>
      <c r="D806" s="34"/>
      <c r="L806" s="18"/>
    </row>
    <row r="807">
      <c r="B807" s="34"/>
      <c r="C807" s="34"/>
      <c r="D807" s="34"/>
      <c r="L807" s="18"/>
    </row>
    <row r="808">
      <c r="B808" s="34"/>
      <c r="C808" s="34"/>
      <c r="D808" s="34"/>
      <c r="L808" s="18"/>
    </row>
    <row r="809">
      <c r="B809" s="34"/>
      <c r="C809" s="34"/>
      <c r="D809" s="34"/>
      <c r="L809" s="18"/>
    </row>
    <row r="810">
      <c r="B810" s="34"/>
      <c r="C810" s="34"/>
      <c r="D810" s="34"/>
      <c r="L810" s="18"/>
    </row>
    <row r="811">
      <c r="B811" s="34"/>
      <c r="C811" s="34"/>
      <c r="D811" s="34"/>
      <c r="L811" s="18"/>
    </row>
    <row r="812">
      <c r="B812" s="34"/>
      <c r="C812" s="34"/>
      <c r="D812" s="34"/>
      <c r="L812" s="18"/>
    </row>
    <row r="813">
      <c r="B813" s="34"/>
      <c r="C813" s="34"/>
      <c r="D813" s="34"/>
      <c r="L813" s="18"/>
    </row>
    <row r="814">
      <c r="B814" s="34"/>
      <c r="C814" s="34"/>
      <c r="D814" s="34"/>
      <c r="L814" s="18"/>
    </row>
    <row r="815">
      <c r="B815" s="34"/>
      <c r="C815" s="34"/>
      <c r="D815" s="34"/>
      <c r="L815" s="18"/>
    </row>
    <row r="816">
      <c r="B816" s="34"/>
      <c r="C816" s="34"/>
      <c r="D816" s="34"/>
      <c r="L816" s="18"/>
    </row>
    <row r="817">
      <c r="B817" s="34"/>
      <c r="C817" s="34"/>
      <c r="D817" s="34"/>
      <c r="L817" s="18"/>
    </row>
    <row r="818">
      <c r="B818" s="34"/>
      <c r="C818" s="34"/>
      <c r="D818" s="34"/>
      <c r="L818" s="18"/>
    </row>
    <row r="819">
      <c r="B819" s="34"/>
      <c r="C819" s="34"/>
      <c r="D819" s="34"/>
      <c r="L819" s="18"/>
    </row>
    <row r="820">
      <c r="B820" s="34"/>
      <c r="C820" s="34"/>
      <c r="D820" s="34"/>
      <c r="L820" s="18"/>
    </row>
    <row r="821">
      <c r="B821" s="34"/>
      <c r="C821" s="34"/>
      <c r="D821" s="34"/>
      <c r="L821" s="18"/>
    </row>
    <row r="822">
      <c r="B822" s="34"/>
      <c r="C822" s="34"/>
      <c r="D822" s="34"/>
      <c r="L822" s="18"/>
    </row>
    <row r="823">
      <c r="B823" s="34"/>
      <c r="C823" s="34"/>
      <c r="D823" s="34"/>
      <c r="L823" s="18"/>
    </row>
    <row r="824">
      <c r="B824" s="34"/>
      <c r="C824" s="34"/>
      <c r="D824" s="34"/>
      <c r="L824" s="18"/>
    </row>
    <row r="825">
      <c r="B825" s="34"/>
      <c r="C825" s="34"/>
      <c r="D825" s="34"/>
      <c r="L825" s="18"/>
    </row>
    <row r="826">
      <c r="B826" s="34"/>
      <c r="C826" s="34"/>
      <c r="D826" s="34"/>
      <c r="L826" s="18"/>
    </row>
    <row r="827">
      <c r="B827" s="34"/>
      <c r="C827" s="34"/>
      <c r="D827" s="34"/>
      <c r="L827" s="18"/>
    </row>
    <row r="828">
      <c r="B828" s="34"/>
      <c r="C828" s="34"/>
      <c r="D828" s="34"/>
      <c r="L828" s="18"/>
    </row>
    <row r="829">
      <c r="B829" s="34"/>
      <c r="C829" s="34"/>
      <c r="D829" s="34"/>
      <c r="L829" s="18"/>
    </row>
    <row r="830">
      <c r="B830" s="34"/>
      <c r="C830" s="34"/>
      <c r="D830" s="34"/>
      <c r="L830" s="18"/>
    </row>
    <row r="831">
      <c r="B831" s="34"/>
      <c r="C831" s="34"/>
      <c r="D831" s="34"/>
      <c r="L831" s="18"/>
    </row>
    <row r="832">
      <c r="B832" s="34"/>
      <c r="C832" s="34"/>
      <c r="D832" s="34"/>
      <c r="L832" s="18"/>
    </row>
    <row r="833">
      <c r="B833" s="34"/>
      <c r="C833" s="34"/>
      <c r="D833" s="34"/>
      <c r="L833" s="18"/>
    </row>
    <row r="834">
      <c r="B834" s="34"/>
      <c r="C834" s="34"/>
      <c r="D834" s="34"/>
      <c r="L834" s="18"/>
    </row>
    <row r="835">
      <c r="B835" s="34"/>
      <c r="C835" s="34"/>
      <c r="D835" s="34"/>
      <c r="L835" s="18"/>
    </row>
    <row r="836">
      <c r="B836" s="34"/>
      <c r="C836" s="34"/>
      <c r="D836" s="34"/>
      <c r="L836" s="18"/>
    </row>
    <row r="837">
      <c r="B837" s="34"/>
      <c r="C837" s="34"/>
      <c r="D837" s="34"/>
      <c r="L837" s="18"/>
    </row>
    <row r="838">
      <c r="B838" s="34"/>
      <c r="C838" s="34"/>
      <c r="D838" s="34"/>
      <c r="L838" s="18"/>
    </row>
    <row r="839">
      <c r="B839" s="34"/>
      <c r="C839" s="34"/>
      <c r="D839" s="34"/>
      <c r="L839" s="18"/>
    </row>
    <row r="840">
      <c r="B840" s="34"/>
      <c r="C840" s="34"/>
      <c r="D840" s="34"/>
      <c r="L840" s="18"/>
    </row>
    <row r="841">
      <c r="B841" s="34"/>
      <c r="C841" s="34"/>
      <c r="D841" s="34"/>
      <c r="L841" s="18"/>
    </row>
    <row r="842">
      <c r="B842" s="34"/>
      <c r="C842" s="34"/>
      <c r="D842" s="34"/>
      <c r="L842" s="18"/>
    </row>
    <row r="843">
      <c r="B843" s="34"/>
      <c r="C843" s="34"/>
      <c r="D843" s="34"/>
      <c r="L843" s="18"/>
    </row>
    <row r="844">
      <c r="B844" s="34"/>
      <c r="C844" s="34"/>
      <c r="D844" s="34"/>
      <c r="L844" s="18"/>
    </row>
    <row r="845">
      <c r="B845" s="34"/>
      <c r="C845" s="34"/>
      <c r="D845" s="34"/>
      <c r="L845" s="18"/>
    </row>
    <row r="846">
      <c r="B846" s="34"/>
      <c r="C846" s="34"/>
      <c r="D846" s="34"/>
      <c r="L846" s="18"/>
    </row>
    <row r="847">
      <c r="B847" s="34"/>
      <c r="C847" s="34"/>
      <c r="D847" s="34"/>
      <c r="L847" s="18"/>
    </row>
    <row r="848">
      <c r="B848" s="34"/>
      <c r="C848" s="34"/>
      <c r="D848" s="34"/>
      <c r="L848" s="18"/>
    </row>
    <row r="849">
      <c r="B849" s="34"/>
      <c r="C849" s="34"/>
      <c r="D849" s="34"/>
      <c r="L849" s="18"/>
    </row>
    <row r="850">
      <c r="B850" s="34"/>
      <c r="C850" s="34"/>
      <c r="D850" s="34"/>
      <c r="L850" s="18"/>
    </row>
    <row r="851">
      <c r="B851" s="34"/>
      <c r="C851" s="34"/>
      <c r="D851" s="34"/>
      <c r="L851" s="18"/>
    </row>
    <row r="852">
      <c r="B852" s="34"/>
      <c r="C852" s="34"/>
      <c r="D852" s="34"/>
      <c r="L852" s="18"/>
    </row>
    <row r="853">
      <c r="B853" s="34"/>
      <c r="C853" s="34"/>
      <c r="D853" s="34"/>
      <c r="L853" s="18"/>
    </row>
    <row r="854">
      <c r="B854" s="34"/>
      <c r="C854" s="34"/>
      <c r="D854" s="34"/>
      <c r="L854" s="18"/>
    </row>
    <row r="855">
      <c r="B855" s="34"/>
      <c r="C855" s="34"/>
      <c r="D855" s="34"/>
      <c r="L855" s="18"/>
    </row>
    <row r="856">
      <c r="B856" s="34"/>
      <c r="C856" s="34"/>
      <c r="D856" s="34"/>
      <c r="L856" s="18"/>
    </row>
    <row r="857">
      <c r="B857" s="34"/>
      <c r="C857" s="34"/>
      <c r="D857" s="34"/>
      <c r="L857" s="18"/>
    </row>
    <row r="858">
      <c r="B858" s="34"/>
      <c r="C858" s="34"/>
      <c r="D858" s="34"/>
      <c r="L858" s="18"/>
    </row>
    <row r="859">
      <c r="B859" s="34"/>
      <c r="C859" s="34"/>
      <c r="D859" s="34"/>
      <c r="L859" s="18"/>
    </row>
    <row r="860">
      <c r="B860" s="34"/>
      <c r="C860" s="34"/>
      <c r="D860" s="34"/>
      <c r="L860" s="18"/>
    </row>
    <row r="861">
      <c r="B861" s="34"/>
      <c r="C861" s="34"/>
      <c r="D861" s="34"/>
      <c r="L861" s="18"/>
    </row>
    <row r="862">
      <c r="B862" s="34"/>
      <c r="C862" s="34"/>
      <c r="D862" s="34"/>
      <c r="L862" s="18"/>
    </row>
    <row r="863">
      <c r="B863" s="34"/>
      <c r="C863" s="34"/>
      <c r="D863" s="34"/>
      <c r="L863" s="18"/>
    </row>
    <row r="864">
      <c r="B864" s="34"/>
      <c r="C864" s="34"/>
      <c r="D864" s="34"/>
      <c r="L864" s="18"/>
    </row>
    <row r="865">
      <c r="B865" s="34"/>
      <c r="C865" s="34"/>
      <c r="D865" s="34"/>
      <c r="L865" s="18"/>
    </row>
    <row r="866">
      <c r="B866" s="34"/>
      <c r="C866" s="34"/>
      <c r="D866" s="34"/>
      <c r="L866" s="18"/>
    </row>
    <row r="867">
      <c r="B867" s="34"/>
      <c r="C867" s="34"/>
      <c r="D867" s="34"/>
      <c r="L867" s="18"/>
    </row>
    <row r="868">
      <c r="B868" s="34"/>
      <c r="C868" s="34"/>
      <c r="D868" s="34"/>
      <c r="L868" s="18"/>
    </row>
    <row r="869">
      <c r="B869" s="34"/>
      <c r="C869" s="34"/>
      <c r="D869" s="34"/>
      <c r="L869" s="18"/>
    </row>
    <row r="870">
      <c r="B870" s="34"/>
      <c r="C870" s="34"/>
      <c r="D870" s="34"/>
      <c r="L870" s="18"/>
    </row>
    <row r="871">
      <c r="B871" s="34"/>
      <c r="C871" s="34"/>
      <c r="D871" s="34"/>
      <c r="L871" s="18"/>
    </row>
    <row r="872">
      <c r="B872" s="34"/>
      <c r="C872" s="34"/>
      <c r="D872" s="34"/>
      <c r="L872" s="18"/>
    </row>
    <row r="873">
      <c r="B873" s="34"/>
      <c r="C873" s="34"/>
      <c r="D873" s="34"/>
      <c r="L873" s="18"/>
    </row>
    <row r="874">
      <c r="B874" s="34"/>
      <c r="C874" s="34"/>
      <c r="D874" s="34"/>
      <c r="L874" s="18"/>
    </row>
    <row r="875">
      <c r="B875" s="34"/>
      <c r="C875" s="34"/>
      <c r="D875" s="34"/>
      <c r="L875" s="18"/>
    </row>
    <row r="876">
      <c r="B876" s="34"/>
      <c r="C876" s="34"/>
      <c r="D876" s="34"/>
      <c r="L876" s="18"/>
    </row>
    <row r="877">
      <c r="B877" s="34"/>
      <c r="C877" s="34"/>
      <c r="D877" s="34"/>
      <c r="L877" s="18"/>
    </row>
    <row r="878">
      <c r="B878" s="34"/>
      <c r="C878" s="34"/>
      <c r="D878" s="34"/>
      <c r="L878" s="18"/>
    </row>
    <row r="879">
      <c r="B879" s="34"/>
      <c r="C879" s="34"/>
      <c r="D879" s="34"/>
      <c r="L879" s="18"/>
    </row>
    <row r="880">
      <c r="B880" s="34"/>
      <c r="C880" s="34"/>
      <c r="D880" s="34"/>
      <c r="L880" s="18"/>
    </row>
    <row r="881">
      <c r="B881" s="34"/>
      <c r="C881" s="34"/>
      <c r="D881" s="34"/>
      <c r="L881" s="18"/>
    </row>
    <row r="882">
      <c r="B882" s="34"/>
      <c r="C882" s="34"/>
      <c r="D882" s="34"/>
      <c r="L882" s="18"/>
    </row>
    <row r="883">
      <c r="B883" s="34"/>
      <c r="C883" s="34"/>
      <c r="D883" s="34"/>
      <c r="L883" s="18"/>
    </row>
    <row r="884">
      <c r="B884" s="34"/>
      <c r="C884" s="34"/>
      <c r="D884" s="34"/>
      <c r="L884" s="18"/>
    </row>
    <row r="885">
      <c r="B885" s="34"/>
      <c r="C885" s="34"/>
      <c r="D885" s="34"/>
      <c r="L885" s="18"/>
    </row>
    <row r="886">
      <c r="B886" s="34"/>
      <c r="C886" s="34"/>
      <c r="D886" s="34"/>
      <c r="L886" s="18"/>
    </row>
    <row r="887">
      <c r="B887" s="34"/>
      <c r="C887" s="34"/>
      <c r="D887" s="34"/>
      <c r="L887" s="18"/>
    </row>
    <row r="888">
      <c r="B888" s="34"/>
      <c r="C888" s="34"/>
      <c r="D888" s="34"/>
      <c r="L888" s="18"/>
    </row>
    <row r="889">
      <c r="B889" s="34"/>
      <c r="C889" s="34"/>
      <c r="D889" s="34"/>
      <c r="L889" s="18"/>
    </row>
    <row r="890">
      <c r="B890" s="34"/>
      <c r="C890" s="34"/>
      <c r="D890" s="34"/>
      <c r="L890" s="18"/>
    </row>
    <row r="891">
      <c r="B891" s="34"/>
      <c r="C891" s="34"/>
      <c r="D891" s="34"/>
      <c r="L891" s="18"/>
    </row>
    <row r="892">
      <c r="B892" s="34"/>
      <c r="C892" s="34"/>
      <c r="D892" s="34"/>
      <c r="L892" s="18"/>
    </row>
    <row r="893">
      <c r="B893" s="34"/>
      <c r="C893" s="34"/>
      <c r="D893" s="34"/>
      <c r="L893" s="18"/>
    </row>
    <row r="894">
      <c r="B894" s="34"/>
      <c r="C894" s="34"/>
      <c r="D894" s="34"/>
      <c r="L894" s="18"/>
    </row>
    <row r="895">
      <c r="B895" s="34"/>
      <c r="C895" s="34"/>
      <c r="D895" s="34"/>
      <c r="L895" s="18"/>
    </row>
    <row r="896">
      <c r="B896" s="34"/>
      <c r="C896" s="34"/>
      <c r="D896" s="34"/>
      <c r="L896" s="18"/>
    </row>
    <row r="897">
      <c r="B897" s="34"/>
      <c r="C897" s="34"/>
      <c r="D897" s="34"/>
      <c r="L897" s="18"/>
    </row>
    <row r="898">
      <c r="B898" s="34"/>
      <c r="C898" s="34"/>
      <c r="D898" s="34"/>
      <c r="L898" s="18"/>
    </row>
    <row r="899">
      <c r="B899" s="34"/>
      <c r="C899" s="34"/>
      <c r="D899" s="34"/>
      <c r="L899" s="18"/>
    </row>
    <row r="900">
      <c r="B900" s="34"/>
      <c r="C900" s="34"/>
      <c r="D900" s="34"/>
      <c r="L900" s="18"/>
    </row>
    <row r="901">
      <c r="B901" s="34"/>
      <c r="C901" s="34"/>
      <c r="D901" s="34"/>
      <c r="L901" s="18"/>
    </row>
    <row r="902">
      <c r="B902" s="34"/>
      <c r="C902" s="34"/>
      <c r="D902" s="34"/>
      <c r="L902" s="18"/>
    </row>
    <row r="903">
      <c r="B903" s="34"/>
      <c r="C903" s="34"/>
      <c r="D903" s="34"/>
      <c r="L903" s="18"/>
    </row>
    <row r="904">
      <c r="B904" s="34"/>
      <c r="C904" s="34"/>
      <c r="D904" s="34"/>
      <c r="L904" s="18"/>
    </row>
    <row r="905">
      <c r="B905" s="34"/>
      <c r="C905" s="34"/>
      <c r="D905" s="34"/>
      <c r="L905" s="18"/>
    </row>
    <row r="906">
      <c r="B906" s="34"/>
      <c r="C906" s="34"/>
      <c r="D906" s="34"/>
      <c r="L906" s="18"/>
    </row>
    <row r="907">
      <c r="B907" s="34"/>
      <c r="C907" s="34"/>
      <c r="D907" s="34"/>
      <c r="L907" s="18"/>
    </row>
    <row r="908">
      <c r="B908" s="34"/>
      <c r="C908" s="34"/>
      <c r="D908" s="34"/>
      <c r="L908" s="18"/>
    </row>
    <row r="909">
      <c r="B909" s="34"/>
      <c r="C909" s="34"/>
      <c r="D909" s="34"/>
      <c r="L909" s="18"/>
    </row>
    <row r="910">
      <c r="B910" s="34"/>
      <c r="C910" s="34"/>
      <c r="D910" s="34"/>
      <c r="L910" s="18"/>
    </row>
    <row r="911">
      <c r="B911" s="34"/>
      <c r="C911" s="34"/>
      <c r="D911" s="34"/>
      <c r="L911" s="18"/>
    </row>
    <row r="912">
      <c r="B912" s="34"/>
      <c r="C912" s="34"/>
      <c r="D912" s="34"/>
      <c r="L912" s="18"/>
    </row>
    <row r="913">
      <c r="B913" s="34"/>
      <c r="C913" s="34"/>
      <c r="D913" s="34"/>
      <c r="L913" s="18"/>
    </row>
    <row r="914">
      <c r="B914" s="34"/>
      <c r="C914" s="34"/>
      <c r="D914" s="34"/>
      <c r="L914" s="18"/>
    </row>
    <row r="915">
      <c r="B915" s="34"/>
      <c r="C915" s="34"/>
      <c r="D915" s="34"/>
      <c r="L915" s="18"/>
    </row>
    <row r="916">
      <c r="B916" s="34"/>
      <c r="C916" s="34"/>
      <c r="D916" s="34"/>
      <c r="L916" s="18"/>
    </row>
    <row r="917">
      <c r="B917" s="34"/>
      <c r="C917" s="34"/>
      <c r="D917" s="34"/>
      <c r="L917" s="18"/>
    </row>
    <row r="918">
      <c r="B918" s="34"/>
      <c r="C918" s="34"/>
      <c r="D918" s="34"/>
      <c r="L918" s="18"/>
    </row>
    <row r="919">
      <c r="B919" s="34"/>
      <c r="C919" s="34"/>
      <c r="D919" s="34"/>
      <c r="L919" s="18"/>
    </row>
    <row r="920">
      <c r="B920" s="34"/>
      <c r="C920" s="34"/>
      <c r="D920" s="34"/>
      <c r="L920" s="18"/>
    </row>
    <row r="921">
      <c r="B921" s="34"/>
      <c r="C921" s="34"/>
      <c r="D921" s="34"/>
      <c r="L921" s="18"/>
    </row>
    <row r="922">
      <c r="B922" s="34"/>
      <c r="C922" s="34"/>
      <c r="D922" s="34"/>
      <c r="L922" s="18"/>
    </row>
    <row r="923">
      <c r="B923" s="34"/>
      <c r="C923" s="34"/>
      <c r="D923" s="34"/>
      <c r="L923" s="18"/>
    </row>
    <row r="924">
      <c r="B924" s="34"/>
      <c r="C924" s="34"/>
      <c r="D924" s="34"/>
      <c r="L924" s="18"/>
    </row>
    <row r="925">
      <c r="B925" s="34"/>
      <c r="C925" s="34"/>
      <c r="D925" s="34"/>
      <c r="L925" s="18"/>
    </row>
    <row r="926">
      <c r="B926" s="34"/>
      <c r="C926" s="34"/>
      <c r="D926" s="34"/>
      <c r="L926" s="18"/>
    </row>
    <row r="927">
      <c r="B927" s="34"/>
      <c r="C927" s="34"/>
      <c r="D927" s="34"/>
      <c r="L927" s="18"/>
    </row>
    <row r="928">
      <c r="B928" s="34"/>
      <c r="C928" s="34"/>
      <c r="D928" s="34"/>
      <c r="L928" s="18"/>
    </row>
    <row r="929">
      <c r="B929" s="34"/>
      <c r="C929" s="34"/>
      <c r="D929" s="34"/>
      <c r="L929" s="18"/>
    </row>
    <row r="930">
      <c r="B930" s="34"/>
      <c r="C930" s="34"/>
      <c r="D930" s="34"/>
      <c r="L930" s="18"/>
    </row>
    <row r="931">
      <c r="B931" s="34"/>
      <c r="C931" s="34"/>
      <c r="D931" s="34"/>
      <c r="L931" s="18"/>
    </row>
    <row r="932">
      <c r="B932" s="34"/>
      <c r="C932" s="34"/>
      <c r="D932" s="34"/>
      <c r="L932" s="18"/>
    </row>
    <row r="933">
      <c r="B933" s="34"/>
      <c r="C933" s="34"/>
      <c r="D933" s="34"/>
      <c r="L933" s="18"/>
    </row>
    <row r="934">
      <c r="B934" s="34"/>
      <c r="C934" s="34"/>
      <c r="D934" s="34"/>
      <c r="L934" s="18"/>
    </row>
    <row r="935">
      <c r="B935" s="34"/>
      <c r="C935" s="34"/>
      <c r="D935" s="34"/>
      <c r="L935" s="18"/>
    </row>
    <row r="936">
      <c r="B936" s="34"/>
      <c r="C936" s="34"/>
      <c r="D936" s="34"/>
      <c r="L936" s="18"/>
    </row>
    <row r="937">
      <c r="B937" s="34"/>
      <c r="C937" s="34"/>
      <c r="D937" s="34"/>
      <c r="L937" s="18"/>
    </row>
    <row r="938">
      <c r="B938" s="34"/>
      <c r="C938" s="34"/>
      <c r="D938" s="34"/>
      <c r="L938" s="18"/>
    </row>
    <row r="939">
      <c r="B939" s="34"/>
      <c r="C939" s="34"/>
      <c r="D939" s="34"/>
      <c r="L939" s="18"/>
    </row>
    <row r="940">
      <c r="B940" s="34"/>
      <c r="C940" s="34"/>
      <c r="D940" s="34"/>
      <c r="L940" s="18"/>
    </row>
    <row r="941">
      <c r="B941" s="34"/>
      <c r="C941" s="34"/>
      <c r="D941" s="34"/>
      <c r="L941" s="18"/>
    </row>
    <row r="942">
      <c r="B942" s="34"/>
      <c r="C942" s="34"/>
      <c r="D942" s="34"/>
      <c r="L942" s="18"/>
    </row>
    <row r="943">
      <c r="B943" s="34"/>
      <c r="C943" s="34"/>
      <c r="D943" s="34"/>
      <c r="L943" s="18"/>
    </row>
    <row r="944">
      <c r="B944" s="34"/>
      <c r="C944" s="34"/>
      <c r="D944" s="34"/>
      <c r="L944" s="18"/>
    </row>
    <row r="945">
      <c r="B945" s="34"/>
      <c r="C945" s="34"/>
      <c r="D945" s="34"/>
      <c r="L945" s="18"/>
    </row>
    <row r="946">
      <c r="B946" s="34"/>
      <c r="C946" s="34"/>
      <c r="D946" s="34"/>
      <c r="L946" s="18"/>
    </row>
    <row r="947">
      <c r="B947" s="34"/>
      <c r="C947" s="34"/>
      <c r="D947" s="34"/>
      <c r="L947" s="18"/>
    </row>
    <row r="948">
      <c r="B948" s="34"/>
      <c r="C948" s="34"/>
      <c r="D948" s="34"/>
      <c r="L948" s="18"/>
    </row>
    <row r="949">
      <c r="B949" s="34"/>
      <c r="C949" s="34"/>
      <c r="D949" s="34"/>
      <c r="L949" s="18"/>
    </row>
    <row r="950">
      <c r="B950" s="34"/>
      <c r="C950" s="34"/>
      <c r="D950" s="34"/>
      <c r="L950" s="18"/>
    </row>
    <row r="951">
      <c r="B951" s="34"/>
      <c r="C951" s="34"/>
      <c r="D951" s="34"/>
      <c r="L951" s="18"/>
    </row>
    <row r="952">
      <c r="B952" s="34"/>
      <c r="C952" s="34"/>
      <c r="D952" s="34"/>
      <c r="L952" s="18"/>
    </row>
    <row r="953">
      <c r="B953" s="34"/>
      <c r="C953" s="34"/>
      <c r="D953" s="34"/>
      <c r="L953" s="18"/>
    </row>
    <row r="954">
      <c r="B954" s="34"/>
      <c r="C954" s="34"/>
      <c r="D954" s="34"/>
      <c r="L954" s="18"/>
    </row>
    <row r="955">
      <c r="B955" s="34"/>
      <c r="C955" s="34"/>
      <c r="D955" s="34"/>
      <c r="L955" s="18"/>
    </row>
    <row r="956">
      <c r="B956" s="34"/>
      <c r="C956" s="34"/>
      <c r="D956" s="34"/>
      <c r="L956" s="18"/>
    </row>
    <row r="957">
      <c r="B957" s="34"/>
      <c r="C957" s="34"/>
      <c r="D957" s="34"/>
      <c r="L957" s="18"/>
    </row>
    <row r="958">
      <c r="B958" s="34"/>
      <c r="C958" s="34"/>
      <c r="D958" s="34"/>
      <c r="L958" s="18"/>
    </row>
    <row r="959">
      <c r="B959" s="34"/>
      <c r="C959" s="34"/>
      <c r="D959" s="34"/>
      <c r="L959" s="18"/>
    </row>
    <row r="960">
      <c r="B960" s="34"/>
      <c r="C960" s="34"/>
      <c r="D960" s="34"/>
      <c r="L960" s="18"/>
    </row>
    <row r="961">
      <c r="B961" s="34"/>
      <c r="C961" s="34"/>
      <c r="D961" s="34"/>
      <c r="L961" s="18"/>
    </row>
    <row r="962">
      <c r="B962" s="34"/>
      <c r="C962" s="34"/>
      <c r="D962" s="34"/>
      <c r="L962" s="18"/>
    </row>
    <row r="963">
      <c r="B963" s="34"/>
      <c r="C963" s="34"/>
      <c r="D963" s="34"/>
      <c r="L963" s="18"/>
    </row>
    <row r="964">
      <c r="B964" s="34"/>
      <c r="C964" s="34"/>
      <c r="D964" s="34"/>
      <c r="L964" s="18"/>
    </row>
    <row r="965">
      <c r="B965" s="34"/>
      <c r="C965" s="34"/>
      <c r="D965" s="34"/>
      <c r="L965" s="18"/>
    </row>
    <row r="966">
      <c r="B966" s="34"/>
      <c r="C966" s="34"/>
      <c r="D966" s="34"/>
      <c r="L966" s="18"/>
    </row>
    <row r="967">
      <c r="B967" s="34"/>
      <c r="C967" s="34"/>
      <c r="D967" s="34"/>
      <c r="L967" s="18"/>
    </row>
    <row r="968">
      <c r="B968" s="34"/>
      <c r="C968" s="34"/>
      <c r="D968" s="34"/>
      <c r="L968" s="18"/>
    </row>
    <row r="969">
      <c r="B969" s="34"/>
      <c r="C969" s="34"/>
      <c r="D969" s="34"/>
      <c r="L969" s="18"/>
    </row>
    <row r="970">
      <c r="B970" s="34"/>
      <c r="C970" s="34"/>
      <c r="D970" s="34"/>
      <c r="L970" s="18"/>
    </row>
    <row r="971">
      <c r="B971" s="34"/>
      <c r="C971" s="34"/>
      <c r="D971" s="34"/>
      <c r="L971" s="18"/>
    </row>
    <row r="972">
      <c r="B972" s="34"/>
      <c r="C972" s="34"/>
      <c r="D972" s="34"/>
      <c r="L972" s="18"/>
    </row>
    <row r="973">
      <c r="B973" s="34"/>
      <c r="C973" s="34"/>
      <c r="D973" s="34"/>
      <c r="L973" s="18"/>
    </row>
    <row r="974">
      <c r="B974" s="34"/>
      <c r="C974" s="34"/>
      <c r="D974" s="34"/>
      <c r="L974" s="18"/>
    </row>
    <row r="975">
      <c r="B975" s="34"/>
      <c r="C975" s="34"/>
      <c r="D975" s="34"/>
      <c r="L975" s="18"/>
    </row>
    <row r="976">
      <c r="B976" s="34"/>
      <c r="C976" s="34"/>
      <c r="D976" s="34"/>
      <c r="L976" s="18"/>
    </row>
    <row r="977">
      <c r="B977" s="34"/>
      <c r="C977" s="34"/>
      <c r="D977" s="34"/>
      <c r="L977" s="18"/>
    </row>
    <row r="978">
      <c r="B978" s="34"/>
      <c r="C978" s="34"/>
      <c r="D978" s="34"/>
      <c r="L978" s="18"/>
    </row>
    <row r="979">
      <c r="B979" s="34"/>
      <c r="C979" s="34"/>
      <c r="D979" s="34"/>
      <c r="L979" s="18"/>
    </row>
    <row r="980">
      <c r="B980" s="34"/>
      <c r="C980" s="34"/>
      <c r="D980" s="34"/>
      <c r="L980" s="18"/>
    </row>
    <row r="981">
      <c r="B981" s="34"/>
      <c r="C981" s="34"/>
      <c r="D981" s="34"/>
      <c r="L981" s="18"/>
    </row>
    <row r="982">
      <c r="B982" s="34"/>
      <c r="C982" s="34"/>
      <c r="D982" s="34"/>
      <c r="L982" s="18"/>
    </row>
    <row r="983">
      <c r="B983" s="34"/>
      <c r="C983" s="34"/>
      <c r="D983" s="34"/>
      <c r="L983" s="18"/>
    </row>
    <row r="984">
      <c r="B984" s="34"/>
      <c r="C984" s="34"/>
      <c r="D984" s="34"/>
      <c r="L984" s="18"/>
    </row>
    <row r="985">
      <c r="B985" s="34"/>
      <c r="C985" s="34"/>
      <c r="D985" s="34"/>
      <c r="L985" s="18"/>
    </row>
    <row r="986">
      <c r="B986" s="34"/>
      <c r="C986" s="34"/>
      <c r="D986" s="34"/>
      <c r="L986" s="18"/>
    </row>
    <row r="987">
      <c r="B987" s="34"/>
      <c r="C987" s="34"/>
      <c r="D987" s="34"/>
      <c r="L987" s="18"/>
    </row>
    <row r="988">
      <c r="B988" s="34"/>
      <c r="C988" s="34"/>
      <c r="D988" s="34"/>
      <c r="L988" s="18"/>
    </row>
    <row r="989">
      <c r="B989" s="34"/>
      <c r="C989" s="34"/>
      <c r="D989" s="34"/>
      <c r="L989" s="18"/>
    </row>
    <row r="990">
      <c r="B990" s="34"/>
      <c r="C990" s="34"/>
      <c r="D990" s="34"/>
      <c r="L990" s="18"/>
    </row>
    <row r="991">
      <c r="B991" s="34"/>
      <c r="C991" s="34"/>
      <c r="D991" s="34"/>
      <c r="L991" s="18"/>
    </row>
    <row r="992">
      <c r="B992" s="34"/>
      <c r="C992" s="34"/>
      <c r="D992" s="34"/>
      <c r="L992" s="18"/>
    </row>
    <row r="993">
      <c r="B993" s="34"/>
      <c r="C993" s="34"/>
      <c r="D993" s="34"/>
      <c r="L993" s="18"/>
    </row>
    <row r="994">
      <c r="B994" s="34"/>
      <c r="C994" s="34"/>
      <c r="D994" s="34"/>
      <c r="L994" s="18"/>
    </row>
    <row r="995">
      <c r="B995" s="34"/>
      <c r="C995" s="34"/>
      <c r="D995" s="34"/>
      <c r="L995" s="18"/>
    </row>
    <row r="996">
      <c r="B996" s="34"/>
      <c r="C996" s="34"/>
      <c r="D996" s="34"/>
      <c r="L996" s="18"/>
    </row>
    <row r="997">
      <c r="B997" s="34"/>
      <c r="C997" s="34"/>
      <c r="D997" s="34"/>
      <c r="L997" s="18"/>
    </row>
    <row r="998">
      <c r="B998" s="34"/>
      <c r="C998" s="34"/>
      <c r="D998" s="34"/>
      <c r="L998" s="18"/>
    </row>
    <row r="999">
      <c r="B999" s="34"/>
      <c r="C999" s="34"/>
      <c r="D999" s="34"/>
      <c r="L999" s="18"/>
    </row>
  </sheetData>
  <autoFilter ref="$A$2:$K$50">
    <sortState ref="A2:K50">
      <sortCondition ref="A2:A50"/>
    </sortState>
  </autoFilter>
  <customSheetViews>
    <customSheetView guid="{1CF5AE28-C44B-4C6B-AF7E-DC2CE4B77BF1}" filter="1" showAutoFilter="1">
      <autoFilter ref="$A$1:$G$999"/>
    </customSheetView>
    <customSheetView guid="{82158A12-FC44-40BE-964E-3860750E20AA}" filter="1" showAutoFilter="1">
      <autoFilter ref="$A$1:$K$999"/>
    </customSheetView>
    <customSheetView guid="{2F08DC9A-AD66-4160-BAD1-25698E7F8FCF}" filter="1" showAutoFilter="1">
      <autoFilter ref="$A$1:$K$999"/>
    </customSheetView>
  </customSheetViews>
  <conditionalFormatting sqref="C2:C99">
    <cfRule type="expression" dxfId="0" priority="1">
      <formula>C2&lt;B2</formula>
    </cfRule>
  </conditionalFormatting>
  <conditionalFormatting sqref="C2:C99">
    <cfRule type="expression" dxfId="1" priority="2">
      <formula>C2&gt;B2</formula>
    </cfRule>
  </conditionalFormatting>
  <conditionalFormatting sqref="F1:F999">
    <cfRule type="cellIs" dxfId="2" priority="3" operator="between">
      <formula>0</formula>
      <formula>0.2</formula>
    </cfRule>
  </conditionalFormatting>
  <conditionalFormatting sqref="F1:F999">
    <cfRule type="cellIs" dxfId="3" priority="4" operator="between">
      <formula>0.2</formula>
      <formula>0.5</formula>
    </cfRule>
  </conditionalFormatting>
  <conditionalFormatting sqref="F1:F999">
    <cfRule type="cellIs" dxfId="4" priority="5" operator="between">
      <formula>0.5</formula>
      <formula>1</formula>
    </cfRule>
  </conditionalFormatting>
  <conditionalFormatting sqref="E1:E58 G1:G999">
    <cfRule type="cellIs" dxfId="2" priority="6" operator="between">
      <formula>0</formula>
      <formula>0.2</formula>
    </cfRule>
  </conditionalFormatting>
  <conditionalFormatting sqref="E1:E58 G1:G999">
    <cfRule type="cellIs" dxfId="3" priority="7" operator="between">
      <formula>0.2</formula>
      <formula>0.5</formula>
    </cfRule>
  </conditionalFormatting>
  <conditionalFormatting sqref="E1:E58 G1:G999">
    <cfRule type="cellIs" dxfId="4" priority="8" operator="between">
      <formula>0.5</formula>
      <formula>1</formula>
    </cfRule>
  </conditionalFormatting>
  <conditionalFormatting sqref="E1:E58 G1:G999">
    <cfRule type="cellIs" dxfId="5" priority="9" operator="greaterThan">
      <formula>1</formula>
    </cfRule>
  </conditionalFormatting>
  <conditionalFormatting sqref="H1:H999">
    <cfRule type="cellIs" dxfId="2" priority="10" operator="between">
      <formula>0</formula>
      <formula>0.7</formula>
    </cfRule>
  </conditionalFormatting>
  <conditionalFormatting sqref="H1:H999">
    <cfRule type="cellIs" dxfId="3" priority="11" operator="between">
      <formula>0.7</formula>
      <formula>1.2</formula>
    </cfRule>
  </conditionalFormatting>
  <conditionalFormatting sqref="H1:H999">
    <cfRule type="cellIs" dxfId="4" priority="12" operator="between">
      <formula>1.2</formula>
      <formula>1.9</formula>
    </cfRule>
  </conditionalFormatting>
  <conditionalFormatting sqref="H1:H999">
    <cfRule type="cellIs" dxfId="5" priority="13" operator="greaterThan">
      <formula>2</formula>
    </cfRule>
  </conditionalFormatting>
  <conditionalFormatting sqref="B2:B58">
    <cfRule type="expression" dxfId="1" priority="14">
      <formula>B2&lt;#REF!</formula>
    </cfRule>
  </conditionalFormatting>
  <conditionalFormatting sqref="B2:B58">
    <cfRule type="expression" dxfId="0" priority="15">
      <formula>B2&gt;#REF!</formula>
    </cfRule>
  </conditionalFormatting>
  <conditionalFormatting sqref="F1:F999">
    <cfRule type="cellIs" dxfId="5" priority="16" operator="between">
      <formula>1</formula>
      <formula>2</formula>
    </cfRule>
  </conditionalFormatting>
  <conditionalFormatting sqref="F1:F999">
    <cfRule type="cellIs" dxfId="6" priority="17" operator="greaterThan">
      <formula>3</formula>
    </cfRule>
  </conditionalFormatting>
  <conditionalFormatting sqref="I1:I999">
    <cfRule type="cellIs" dxfId="2" priority="18" operator="between">
      <formula>0</formula>
      <formula>0.3</formula>
    </cfRule>
  </conditionalFormatting>
  <conditionalFormatting sqref="I1:I999">
    <cfRule type="cellIs" dxfId="3" priority="19" operator="between">
      <formula>0.3</formula>
      <formula>0.5</formula>
    </cfRule>
  </conditionalFormatting>
  <conditionalFormatting sqref="I1:I999">
    <cfRule type="cellIs" dxfId="4" priority="20" operator="between">
      <formula>0.5</formula>
      <formula>0.6</formula>
    </cfRule>
  </conditionalFormatting>
  <conditionalFormatting sqref="I1:I999">
    <cfRule type="cellIs" dxfId="5" priority="21" operator="between">
      <formula>0.6</formula>
      <formula>0.7</formula>
    </cfRule>
  </conditionalFormatting>
  <conditionalFormatting sqref="I1:I999">
    <cfRule type="cellIs" dxfId="6" priority="22" operator="greater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14"/>
    <col customWidth="1" min="3" max="3" width="7.57"/>
    <col customWidth="1" min="4" max="4" width="15.14"/>
    <col customWidth="1" min="5" max="5" width="17.86"/>
    <col customWidth="1" min="6" max="6" width="13.71"/>
    <col customWidth="1" min="7" max="7" width="17.86"/>
    <col customWidth="1" min="8" max="8" width="6.0"/>
    <col customWidth="1" min="9" max="9" width="8.14"/>
    <col customWidth="1" min="10" max="10" width="23.43"/>
    <col customWidth="1" min="11" max="11" width="18.43"/>
    <col customWidth="1" min="12" max="13" width="24.86"/>
    <col customWidth="1" min="14" max="14" width="18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>
      <c r="A2" s="13" t="s">
        <v>16</v>
      </c>
      <c r="B2" s="35">
        <v>381.78</v>
      </c>
      <c r="C2" s="14">
        <v>326.42</v>
      </c>
      <c r="D2" s="35">
        <v>23.723835848</v>
      </c>
      <c r="E2" s="15" t="s">
        <v>17</v>
      </c>
      <c r="F2" s="16">
        <v>0.07091561938958699</v>
      </c>
      <c r="G2" s="16">
        <v>0.39376966162817467</v>
      </c>
      <c r="H2" s="17">
        <v>0.73</v>
      </c>
      <c r="I2" s="17">
        <v>0.768</v>
      </c>
      <c r="J2" s="17" t="s">
        <v>18</v>
      </c>
      <c r="K2" s="17">
        <v>10.0</v>
      </c>
      <c r="L2" s="11"/>
      <c r="M2" s="12"/>
      <c r="N2" s="12"/>
      <c r="O2" s="12"/>
      <c r="P2" s="12"/>
    </row>
    <row r="3">
      <c r="A3" s="36" t="s">
        <v>19</v>
      </c>
      <c r="B3" s="35">
        <v>133.27</v>
      </c>
      <c r="C3" s="14">
        <v>127.62</v>
      </c>
      <c r="D3" s="35">
        <v>2224.127306029</v>
      </c>
      <c r="E3" s="15" t="s">
        <v>20</v>
      </c>
      <c r="F3" s="16">
        <v>-0.00896860986547086</v>
      </c>
      <c r="G3" s="16">
        <v>0.5362716515177499</v>
      </c>
      <c r="H3" s="17">
        <v>1.2</v>
      </c>
      <c r="I3" s="17">
        <v>0.6062</v>
      </c>
      <c r="J3" s="37" t="s">
        <v>18</v>
      </c>
      <c r="K3" s="37">
        <v>10.0</v>
      </c>
      <c r="L3" s="18"/>
    </row>
    <row r="4">
      <c r="A4" s="38" t="s">
        <v>21</v>
      </c>
      <c r="B4" s="39">
        <v>239.09</v>
      </c>
      <c r="C4" s="20">
        <v>238.77</v>
      </c>
      <c r="D4" s="39">
        <v>137.367175221</v>
      </c>
      <c r="E4" s="21" t="s">
        <v>22</v>
      </c>
      <c r="F4" s="22">
        <v>0.03813176895306854</v>
      </c>
      <c r="G4" s="22">
        <v>-0.04220094140561594</v>
      </c>
      <c r="H4" s="23">
        <v>0.72</v>
      </c>
      <c r="I4" s="23">
        <v>0.45</v>
      </c>
      <c r="J4" s="40" t="s">
        <v>23</v>
      </c>
      <c r="K4" s="40">
        <v>15.0</v>
      </c>
      <c r="L4" s="18"/>
    </row>
    <row r="5">
      <c r="A5" s="36" t="s">
        <v>24</v>
      </c>
      <c r="B5" s="35">
        <v>683.03</v>
      </c>
      <c r="C5" s="14">
        <v>682.7</v>
      </c>
      <c r="D5" s="35">
        <v>283.932160294</v>
      </c>
      <c r="E5" s="15" t="s">
        <v>25</v>
      </c>
      <c r="F5" s="16">
        <v>0.4486398900127663</v>
      </c>
      <c r="G5" s="16">
        <v>0.9528406981062013</v>
      </c>
      <c r="H5" s="17">
        <v>1.08</v>
      </c>
      <c r="I5" s="17">
        <v>0.513</v>
      </c>
      <c r="J5" s="37" t="s">
        <v>18</v>
      </c>
      <c r="K5" s="37">
        <v>10.0</v>
      </c>
      <c r="L5" s="18"/>
    </row>
    <row r="6">
      <c r="A6" s="38" t="s">
        <v>26</v>
      </c>
      <c r="B6" s="39">
        <v>8.17</v>
      </c>
      <c r="C6" s="20">
        <v>8.29</v>
      </c>
      <c r="D6" s="39">
        <v>17.634365094</v>
      </c>
      <c r="E6" s="21" t="s">
        <v>27</v>
      </c>
      <c r="F6" s="22">
        <v>0.45308740978348033</v>
      </c>
      <c r="G6" s="22">
        <v>0.3136588380716935</v>
      </c>
      <c r="H6" s="23">
        <v>1.09</v>
      </c>
      <c r="I6" s="23">
        <v>0.4789</v>
      </c>
      <c r="J6" s="40" t="s">
        <v>18</v>
      </c>
      <c r="K6" s="40">
        <v>10.0</v>
      </c>
      <c r="L6" s="18"/>
    </row>
    <row r="7">
      <c r="A7" s="36" t="s">
        <v>28</v>
      </c>
      <c r="B7" s="35">
        <v>243.42</v>
      </c>
      <c r="C7" s="14">
        <v>246.88</v>
      </c>
      <c r="D7" s="35">
        <v>142.360294016</v>
      </c>
      <c r="E7" s="15" t="s">
        <v>29</v>
      </c>
      <c r="F7" s="16">
        <v>0.15074207781789</v>
      </c>
      <c r="G7" s="16">
        <v>-0.09994086339444112</v>
      </c>
      <c r="H7" s="17">
        <v>1.62</v>
      </c>
      <c r="I7" s="17">
        <v>0.4904</v>
      </c>
      <c r="J7" s="37" t="s">
        <v>30</v>
      </c>
      <c r="K7" s="37">
        <v>6.0</v>
      </c>
      <c r="L7" s="18"/>
    </row>
    <row r="8">
      <c r="A8" s="38" t="s">
        <v>31</v>
      </c>
      <c r="B8" s="39">
        <v>187.11</v>
      </c>
      <c r="C8" s="20">
        <v>190.4</v>
      </c>
      <c r="D8" s="39">
        <v>66.163050476</v>
      </c>
      <c r="E8" s="21" t="s">
        <v>32</v>
      </c>
      <c r="F8" s="22">
        <v>-0.1059099696216515</v>
      </c>
      <c r="G8" s="22">
        <v>0.34283059770826885</v>
      </c>
      <c r="H8" s="23">
        <v>1.02</v>
      </c>
      <c r="I8" s="23">
        <v>0.4265</v>
      </c>
      <c r="J8" s="40" t="s">
        <v>18</v>
      </c>
      <c r="K8" s="40">
        <v>10.0</v>
      </c>
      <c r="L8" s="18"/>
    </row>
    <row r="9">
      <c r="A9" s="36" t="s">
        <v>33</v>
      </c>
      <c r="B9" s="35">
        <v>9.26</v>
      </c>
      <c r="C9" s="14">
        <v>10.21</v>
      </c>
      <c r="D9" s="35">
        <v>2.383407036</v>
      </c>
      <c r="E9" s="15" t="s">
        <v>34</v>
      </c>
      <c r="F9" s="16">
        <v>-0.0555555555555556</v>
      </c>
      <c r="G9" s="16">
        <v>0.16717676271871573</v>
      </c>
      <c r="H9" s="17">
        <v>1.85</v>
      </c>
      <c r="I9" s="17">
        <v>0.3901</v>
      </c>
      <c r="J9" s="37" t="s">
        <v>35</v>
      </c>
      <c r="K9" s="37">
        <v>7.0</v>
      </c>
      <c r="L9" s="18"/>
    </row>
    <row r="10">
      <c r="A10" s="38" t="s">
        <v>36</v>
      </c>
      <c r="B10" s="39">
        <v>51.51</v>
      </c>
      <c r="C10" s="20">
        <v>53.21</v>
      </c>
      <c r="D10" s="39">
        <v>11.049662138</v>
      </c>
      <c r="E10" s="21" t="s">
        <v>37</v>
      </c>
      <c r="F10" s="22">
        <v>0.33212560386473433</v>
      </c>
      <c r="G10" s="22">
        <v>0.07929969104016485</v>
      </c>
      <c r="H10" s="23">
        <v>1.29</v>
      </c>
      <c r="I10" s="23">
        <v>0.4591</v>
      </c>
      <c r="J10" s="40" t="s">
        <v>35</v>
      </c>
      <c r="K10" s="40">
        <v>7.0</v>
      </c>
      <c r="L10" s="18"/>
    </row>
    <row r="11">
      <c r="A11" s="36" t="s">
        <v>38</v>
      </c>
      <c r="B11" s="35">
        <v>20.8</v>
      </c>
      <c r="C11" s="14">
        <v>20.96</v>
      </c>
      <c r="D11" s="35">
        <v>10.387569538</v>
      </c>
      <c r="E11" s="15" t="s">
        <v>39</v>
      </c>
      <c r="F11" s="16">
        <v>0.45611510791366894</v>
      </c>
      <c r="G11" s="16">
        <v>10.278551532033427</v>
      </c>
      <c r="H11" s="17">
        <v>2.29</v>
      </c>
      <c r="I11" s="17">
        <v>0.5098</v>
      </c>
      <c r="J11" s="37" t="s">
        <v>35</v>
      </c>
      <c r="K11" s="37">
        <v>7.0</v>
      </c>
      <c r="L11" s="18"/>
    </row>
    <row r="12">
      <c r="A12" s="38" t="s">
        <v>40</v>
      </c>
      <c r="B12" s="39">
        <v>222.71</v>
      </c>
      <c r="C12" s="20">
        <v>231.31</v>
      </c>
      <c r="D12" s="39">
        <v>46.471137691</v>
      </c>
      <c r="E12" s="21" t="s">
        <v>41</v>
      </c>
      <c r="F12" s="22" t="e">
        <v>#VALUE!</v>
      </c>
      <c r="G12" s="22" t="e">
        <v>#VALUE!</v>
      </c>
      <c r="H12" s="40" t="e">
        <v>#N/A</v>
      </c>
      <c r="I12" s="23">
        <v>0.3466</v>
      </c>
      <c r="J12" s="40" t="s">
        <v>42</v>
      </c>
      <c r="K12" s="40">
        <v>5.0</v>
      </c>
      <c r="L12" s="18"/>
    </row>
    <row r="13">
      <c r="A13" s="36" t="s">
        <v>43</v>
      </c>
      <c r="B13" s="35">
        <v>76.58</v>
      </c>
      <c r="C13" s="14">
        <v>79.98</v>
      </c>
      <c r="D13" s="35">
        <v>62.907855412</v>
      </c>
      <c r="E13" s="15" t="s">
        <v>44</v>
      </c>
      <c r="F13" s="16">
        <v>0.12759965337954943</v>
      </c>
      <c r="G13" s="16">
        <v>0.014435695538057755</v>
      </c>
      <c r="H13" s="17">
        <v>0.85</v>
      </c>
      <c r="I13" s="17">
        <v>0.3793</v>
      </c>
      <c r="J13" s="37" t="s">
        <v>30</v>
      </c>
      <c r="K13" s="37">
        <v>6.0</v>
      </c>
      <c r="L13" s="18"/>
    </row>
    <row r="14">
      <c r="A14" s="38" t="s">
        <v>45</v>
      </c>
      <c r="B14" s="39">
        <v>106.4</v>
      </c>
      <c r="C14" s="20">
        <v>106.79</v>
      </c>
      <c r="D14" s="39">
        <v>205.145480541</v>
      </c>
      <c r="E14" s="21" t="s">
        <v>46</v>
      </c>
      <c r="F14" s="22">
        <v>0.2218600073809816</v>
      </c>
      <c r="G14" s="22">
        <v>0.04646464646464643</v>
      </c>
      <c r="H14" s="23">
        <v>1.31</v>
      </c>
      <c r="I14" s="23">
        <v>0.472</v>
      </c>
      <c r="J14" s="40" t="s">
        <v>47</v>
      </c>
      <c r="K14" s="40">
        <v>10.0</v>
      </c>
      <c r="L14" s="18"/>
    </row>
    <row r="15">
      <c r="A15" s="36" t="s">
        <v>48</v>
      </c>
      <c r="B15" s="35">
        <v>341.0</v>
      </c>
      <c r="C15" s="14">
        <v>348.46</v>
      </c>
      <c r="D15" s="35">
        <v>106.3722561</v>
      </c>
      <c r="E15" s="15" t="s">
        <v>49</v>
      </c>
      <c r="F15" s="16">
        <v>0.13017621145374458</v>
      </c>
      <c r="G15" s="16">
        <v>0.3033610720847293</v>
      </c>
      <c r="H15" s="17">
        <v>1.04</v>
      </c>
      <c r="I15" s="17">
        <v>0.4077</v>
      </c>
      <c r="J15" s="37" t="s">
        <v>50</v>
      </c>
      <c r="K15" s="37">
        <v>3.0</v>
      </c>
      <c r="L15" s="18"/>
    </row>
    <row r="16">
      <c r="A16" s="38" t="s">
        <v>51</v>
      </c>
      <c r="B16" s="39">
        <v>56.14</v>
      </c>
      <c r="C16" s="20">
        <v>70.01</v>
      </c>
      <c r="D16" s="39">
        <v>4.127051774</v>
      </c>
      <c r="E16" s="21" t="s">
        <v>52</v>
      </c>
      <c r="F16" s="22">
        <v>0.062052505966587054</v>
      </c>
      <c r="G16" s="22">
        <v>0.5169105016880885</v>
      </c>
      <c r="H16" s="23">
        <v>0.75</v>
      </c>
      <c r="I16" s="23">
        <v>0.2984</v>
      </c>
      <c r="J16" s="40" t="s">
        <v>47</v>
      </c>
      <c r="K16" s="40">
        <v>10.0</v>
      </c>
      <c r="L16" s="18"/>
    </row>
    <row r="17">
      <c r="A17" s="36" t="s">
        <v>53</v>
      </c>
      <c r="B17" s="35">
        <v>167.04</v>
      </c>
      <c r="C17" s="14">
        <v>145.91</v>
      </c>
      <c r="D17" s="35">
        <v>22.667143344</v>
      </c>
      <c r="E17" s="15" t="s">
        <v>54</v>
      </c>
      <c r="F17" s="16">
        <v>-0.0053026955368978106</v>
      </c>
      <c r="G17" s="16">
        <v>0.46808407122701184</v>
      </c>
      <c r="H17" s="17">
        <v>1.16</v>
      </c>
      <c r="I17" s="17">
        <v>0.6804</v>
      </c>
      <c r="J17" s="37" t="s">
        <v>47</v>
      </c>
      <c r="K17" s="37">
        <v>10.0</v>
      </c>
      <c r="L17" s="18"/>
    </row>
    <row r="18">
      <c r="A18" s="38" t="s">
        <v>55</v>
      </c>
      <c r="B18" s="39">
        <v>178.33</v>
      </c>
      <c r="C18" s="20">
        <v>168.05</v>
      </c>
      <c r="D18" s="39">
        <v>22.66491873</v>
      </c>
      <c r="E18" s="21" t="s">
        <v>56</v>
      </c>
      <c r="F18" s="22">
        <v>-0.03617686467172855</v>
      </c>
      <c r="G18" s="22">
        <v>1.414496185214417</v>
      </c>
      <c r="H18" s="23">
        <v>1.56</v>
      </c>
      <c r="I18" s="23">
        <v>0.5193</v>
      </c>
      <c r="J18" s="40" t="s">
        <v>18</v>
      </c>
      <c r="K18" s="40">
        <v>10.0</v>
      </c>
      <c r="L18" s="18"/>
    </row>
    <row r="19">
      <c r="A19" s="36" t="s">
        <v>57</v>
      </c>
      <c r="B19" s="35">
        <v>14.83</v>
      </c>
      <c r="C19" s="14">
        <v>14.95</v>
      </c>
      <c r="D19" s="35">
        <v>58.164949469</v>
      </c>
      <c r="E19" s="15" t="s">
        <v>58</v>
      </c>
      <c r="F19" s="16">
        <v>0.61</v>
      </c>
      <c r="G19" s="16">
        <v>0.05565268065268055</v>
      </c>
      <c r="H19" s="17">
        <v>1.16</v>
      </c>
      <c r="I19" s="17">
        <v>0.5734</v>
      </c>
      <c r="J19" s="37" t="s">
        <v>59</v>
      </c>
      <c r="K19" s="37">
        <v>8.0</v>
      </c>
      <c r="L19" s="18"/>
    </row>
    <row r="20">
      <c r="A20" s="38" t="s">
        <v>60</v>
      </c>
      <c r="B20" s="39">
        <v>337.13</v>
      </c>
      <c r="C20" s="20">
        <v>331.63</v>
      </c>
      <c r="D20" s="39">
        <v>955.919992165</v>
      </c>
      <c r="E20" s="21" t="s">
        <v>61</v>
      </c>
      <c r="F20" s="22">
        <v>0.22606427405779775</v>
      </c>
      <c r="G20" s="22">
        <v>0.47519729425028207</v>
      </c>
      <c r="H20" s="23">
        <v>1.3</v>
      </c>
      <c r="I20" s="23">
        <v>0.5667</v>
      </c>
      <c r="J20" s="40" t="s">
        <v>18</v>
      </c>
      <c r="K20" s="40">
        <v>10.0</v>
      </c>
      <c r="L20" s="18"/>
    </row>
    <row r="21">
      <c r="A21" s="36" t="s">
        <v>62</v>
      </c>
      <c r="B21" s="35">
        <v>36.51</v>
      </c>
      <c r="C21" s="14">
        <v>39.95</v>
      </c>
      <c r="D21" s="35">
        <v>53.504887079</v>
      </c>
      <c r="E21" s="15" t="s">
        <v>63</v>
      </c>
      <c r="F21" s="16">
        <v>0.3502899314707433</v>
      </c>
      <c r="G21" s="16">
        <v>0.7333809864188705</v>
      </c>
      <c r="H21" s="17">
        <v>2.15</v>
      </c>
      <c r="I21" s="17">
        <v>0.3701</v>
      </c>
      <c r="J21" s="37" t="s">
        <v>35</v>
      </c>
      <c r="K21" s="37">
        <v>7.0</v>
      </c>
      <c r="L21" s="18"/>
    </row>
    <row r="22">
      <c r="A22" s="38" t="s">
        <v>64</v>
      </c>
      <c r="B22" s="39">
        <v>394.02</v>
      </c>
      <c r="C22" s="20">
        <v>346.24</v>
      </c>
      <c r="D22" s="39">
        <v>24.805347159</v>
      </c>
      <c r="E22" s="21" t="s">
        <v>65</v>
      </c>
      <c r="F22" s="22">
        <v>0.7025892232330301</v>
      </c>
      <c r="G22" s="22">
        <v>0.6965666498571188</v>
      </c>
      <c r="H22" s="23">
        <v>0.9</v>
      </c>
      <c r="I22" s="23">
        <v>0.7825</v>
      </c>
      <c r="J22" s="40" t="s">
        <v>18</v>
      </c>
      <c r="K22" s="40">
        <v>10.0</v>
      </c>
      <c r="L22" s="18"/>
    </row>
    <row r="23">
      <c r="A23" s="36" t="s">
        <v>66</v>
      </c>
      <c r="B23" s="35">
        <v>42.04</v>
      </c>
      <c r="C23" s="14">
        <v>42.02</v>
      </c>
      <c r="D23" s="35">
        <v>2.473245204</v>
      </c>
      <c r="E23" s="15" t="s">
        <v>67</v>
      </c>
      <c r="F23" s="16">
        <v>0.03043478260869578</v>
      </c>
      <c r="G23" s="16">
        <v>1.7295330503335353</v>
      </c>
      <c r="H23" s="37" t="e">
        <v>#N/A</v>
      </c>
      <c r="I23" s="17">
        <v>0.4789</v>
      </c>
      <c r="J23" s="37" t="s">
        <v>35</v>
      </c>
      <c r="K23" s="37">
        <v>7.0</v>
      </c>
      <c r="L23" s="18"/>
    </row>
    <row r="24">
      <c r="A24" s="38" t="s">
        <v>68</v>
      </c>
      <c r="B24" s="39">
        <v>48.14</v>
      </c>
      <c r="C24" s="20">
        <v>48.06</v>
      </c>
      <c r="D24" s="39">
        <v>1.066513765</v>
      </c>
      <c r="E24" s="21" t="s">
        <v>69</v>
      </c>
      <c r="F24" s="22" t="e">
        <v>#VALUE!</v>
      </c>
      <c r="G24" s="22">
        <v>0.6957339211618259</v>
      </c>
      <c r="H24" s="23">
        <v>1.81</v>
      </c>
      <c r="I24" s="23">
        <v>0.4172</v>
      </c>
      <c r="J24" s="40" t="s">
        <v>70</v>
      </c>
      <c r="K24" s="40">
        <v>3.0</v>
      </c>
      <c r="L24" s="11"/>
    </row>
    <row r="25">
      <c r="A25" s="36" t="s">
        <v>71</v>
      </c>
      <c r="B25" s="35">
        <v>55.59</v>
      </c>
      <c r="C25" s="14">
        <v>57.04</v>
      </c>
      <c r="D25" s="35">
        <v>224.489780639</v>
      </c>
      <c r="E25" s="15" t="s">
        <v>72</v>
      </c>
      <c r="F25" s="16">
        <v>0.11083658645056088</v>
      </c>
      <c r="G25" s="16">
        <v>-0.008068582955118336</v>
      </c>
      <c r="H25" s="17">
        <v>0.61</v>
      </c>
      <c r="I25" s="17">
        <v>0.3977</v>
      </c>
      <c r="J25" s="37" t="s">
        <v>18</v>
      </c>
      <c r="K25" s="37">
        <v>10.0</v>
      </c>
      <c r="L25" s="18"/>
    </row>
    <row r="26">
      <c r="A26" s="38" t="s">
        <v>73</v>
      </c>
      <c r="B26" s="39">
        <v>98.49</v>
      </c>
      <c r="C26" s="20">
        <v>95.7</v>
      </c>
      <c r="D26" s="39">
        <v>30.191842922</v>
      </c>
      <c r="E26" s="21" t="s">
        <v>74</v>
      </c>
      <c r="F26" s="22">
        <v>0.1468725257323831</v>
      </c>
      <c r="G26" s="22">
        <v>0.21619065632683937</v>
      </c>
      <c r="H26" s="23">
        <v>1.5</v>
      </c>
      <c r="I26" s="23">
        <v>0.5463</v>
      </c>
      <c r="J26" s="40" t="s">
        <v>75</v>
      </c>
      <c r="K26" s="40">
        <v>1.0</v>
      </c>
      <c r="L26" s="18"/>
    </row>
    <row r="27">
      <c r="A27" s="36" t="s">
        <v>76</v>
      </c>
      <c r="B27" s="35">
        <v>57.91</v>
      </c>
      <c r="C27" s="14">
        <v>62.1</v>
      </c>
      <c r="D27" s="35">
        <v>5.921488587</v>
      </c>
      <c r="E27" s="15" t="s">
        <v>77</v>
      </c>
      <c r="F27" s="16">
        <v>0.4430379746835443</v>
      </c>
      <c r="G27" s="16">
        <v>0.7384615384615384</v>
      </c>
      <c r="H27" s="17">
        <v>1.89</v>
      </c>
      <c r="I27" s="17">
        <v>0.3757</v>
      </c>
      <c r="J27" s="37" t="s">
        <v>75</v>
      </c>
      <c r="K27" s="37">
        <v>1.0</v>
      </c>
      <c r="L27" s="18"/>
    </row>
    <row r="28">
      <c r="A28" s="38" t="s">
        <v>78</v>
      </c>
      <c r="B28" s="39">
        <v>55.82</v>
      </c>
      <c r="C28" s="20">
        <v>58.43</v>
      </c>
      <c r="D28" s="39">
        <v>33.010636049</v>
      </c>
      <c r="E28" s="21" t="s">
        <v>79</v>
      </c>
      <c r="F28" s="22">
        <v>0.21765988372093018</v>
      </c>
      <c r="G28" s="22">
        <v>-0.5153519130845536</v>
      </c>
      <c r="H28" s="23">
        <v>1.25</v>
      </c>
      <c r="I28" s="23">
        <v>0.3473</v>
      </c>
      <c r="J28" s="40" t="s">
        <v>30</v>
      </c>
      <c r="K28" s="40">
        <v>6.0</v>
      </c>
      <c r="L28" s="18"/>
    </row>
    <row r="29">
      <c r="A29" s="36" t="s">
        <v>80</v>
      </c>
      <c r="B29" s="35">
        <v>47.27</v>
      </c>
      <c r="C29" s="14">
        <v>48.86</v>
      </c>
      <c r="D29" s="35">
        <v>87.479611837</v>
      </c>
      <c r="E29" s="15" t="s">
        <v>81</v>
      </c>
      <c r="F29" s="16">
        <v>0.12467191601049868</v>
      </c>
      <c r="G29" s="16">
        <v>-0.03289734443123273</v>
      </c>
      <c r="H29" s="17">
        <v>0.61</v>
      </c>
      <c r="I29" s="17">
        <v>0.3827</v>
      </c>
      <c r="J29" s="37" t="s">
        <v>82</v>
      </c>
      <c r="K29" s="37">
        <v>12.0</v>
      </c>
      <c r="L29" s="18"/>
    </row>
    <row r="30">
      <c r="A30" s="38" t="s">
        <v>83</v>
      </c>
      <c r="B30" s="39">
        <v>264.56</v>
      </c>
      <c r="C30" s="20">
        <v>254.58</v>
      </c>
      <c r="D30" s="39">
        <v>1992.582779671</v>
      </c>
      <c r="E30" s="21" t="s">
        <v>84</v>
      </c>
      <c r="F30" s="22">
        <v>0.16071428571428573</v>
      </c>
      <c r="G30" s="22">
        <v>0.19103369503141054</v>
      </c>
      <c r="H30" s="23">
        <v>0.79</v>
      </c>
      <c r="I30" s="23">
        <v>0.6722</v>
      </c>
      <c r="J30" s="40" t="s">
        <v>18</v>
      </c>
      <c r="K30" s="40">
        <v>10.0</v>
      </c>
      <c r="L30" s="18"/>
    </row>
    <row r="31">
      <c r="A31" s="36" t="s">
        <v>85</v>
      </c>
      <c r="B31" s="35">
        <v>29.0</v>
      </c>
      <c r="C31" s="14">
        <v>31.66</v>
      </c>
      <c r="D31" s="35">
        <v>31.503271376</v>
      </c>
      <c r="E31" s="15" t="s">
        <v>86</v>
      </c>
      <c r="F31" s="16">
        <v>0.2824701195219122</v>
      </c>
      <c r="G31" s="16">
        <v>0.09097035040431277</v>
      </c>
      <c r="H31" s="17">
        <v>2.08</v>
      </c>
      <c r="I31" s="17">
        <v>0.3733</v>
      </c>
      <c r="J31" s="37" t="s">
        <v>35</v>
      </c>
      <c r="K31" s="37">
        <v>7.0</v>
      </c>
      <c r="L31" s="18"/>
    </row>
    <row r="32">
      <c r="A32" s="38" t="s">
        <v>87</v>
      </c>
      <c r="B32" s="39">
        <v>509.23</v>
      </c>
      <c r="C32" s="20">
        <v>496.55</v>
      </c>
      <c r="D32" s="39">
        <v>225.777152367</v>
      </c>
      <c r="E32" s="21" t="s">
        <v>88</v>
      </c>
      <c r="F32" s="22">
        <v>-0.07983631884421064</v>
      </c>
      <c r="G32" s="22">
        <v>0.2418515950069349</v>
      </c>
      <c r="H32" s="23">
        <v>0.75</v>
      </c>
      <c r="I32" s="23">
        <v>0.5817</v>
      </c>
      <c r="J32" s="40" t="s">
        <v>89</v>
      </c>
      <c r="K32" s="40">
        <v>9.0</v>
      </c>
      <c r="L32" s="18"/>
    </row>
    <row r="33">
      <c r="A33" s="36" t="s">
        <v>90</v>
      </c>
      <c r="B33" s="35">
        <v>221.65</v>
      </c>
      <c r="C33" s="14">
        <v>210.24</v>
      </c>
      <c r="D33" s="35">
        <v>22.92104132</v>
      </c>
      <c r="E33" s="15" t="s">
        <v>91</v>
      </c>
      <c r="F33" s="16">
        <v>0.27329192546583847</v>
      </c>
      <c r="G33" s="16">
        <v>0.32279289011096907</v>
      </c>
      <c r="H33" s="17">
        <v>1.08</v>
      </c>
      <c r="I33" s="17">
        <v>0.6704</v>
      </c>
      <c r="J33" s="37" t="s">
        <v>23</v>
      </c>
      <c r="K33" s="37">
        <v>15.0</v>
      </c>
      <c r="L33" s="18"/>
    </row>
    <row r="34">
      <c r="A34" s="38" t="s">
        <v>92</v>
      </c>
      <c r="B34" s="39">
        <v>751.49</v>
      </c>
      <c r="C34" s="20">
        <v>692.84</v>
      </c>
      <c r="D34" s="39">
        <v>468.103506958</v>
      </c>
      <c r="E34" s="21" t="s">
        <v>93</v>
      </c>
      <c r="F34" s="22">
        <v>0.44414389204987104</v>
      </c>
      <c r="G34" s="22">
        <v>0.8379870129870128</v>
      </c>
      <c r="H34" s="23">
        <v>1.37</v>
      </c>
      <c r="I34" s="23">
        <v>0.7521</v>
      </c>
      <c r="J34" s="40" t="s">
        <v>18</v>
      </c>
      <c r="K34" s="40">
        <v>10.0</v>
      </c>
      <c r="L34" s="18"/>
    </row>
    <row r="35">
      <c r="A35" s="36" t="s">
        <v>94</v>
      </c>
      <c r="B35" s="35">
        <v>118.89</v>
      </c>
      <c r="C35" s="14">
        <v>126.39</v>
      </c>
      <c r="D35" s="35">
        <v>148.978348002</v>
      </c>
      <c r="E35" s="15" t="s">
        <v>95</v>
      </c>
      <c r="F35" s="16">
        <v>-0.00482662263431995</v>
      </c>
      <c r="G35" s="16">
        <v>2.647173093959803</v>
      </c>
      <c r="H35" s="37" t="e">
        <v>#N/A</v>
      </c>
      <c r="I35" s="17">
        <v>0.4146</v>
      </c>
      <c r="J35" s="37" t="s">
        <v>70</v>
      </c>
      <c r="K35" s="37">
        <v>3.0</v>
      </c>
      <c r="L35" s="18"/>
    </row>
    <row r="36">
      <c r="A36" s="38" t="s">
        <v>96</v>
      </c>
      <c r="B36" s="39">
        <v>54.34</v>
      </c>
      <c r="C36" s="20">
        <v>55.66</v>
      </c>
      <c r="D36" s="39">
        <v>14.30009136</v>
      </c>
      <c r="E36" s="21" t="s">
        <v>97</v>
      </c>
      <c r="F36" s="22">
        <v>0.21583986074847697</v>
      </c>
      <c r="G36" s="22">
        <v>0.18954248366013074</v>
      </c>
      <c r="H36" s="23">
        <v>1.45</v>
      </c>
      <c r="I36" s="23">
        <v>0.4364</v>
      </c>
      <c r="J36" s="40" t="e">
        <v>#N/A</v>
      </c>
      <c r="K36" s="40" t="e">
        <v>#N/A</v>
      </c>
      <c r="L36" s="18"/>
    </row>
    <row r="37">
      <c r="A37" s="36" t="s">
        <v>98</v>
      </c>
      <c r="B37" s="35">
        <v>134.75</v>
      </c>
      <c r="C37" s="14">
        <v>129.46</v>
      </c>
      <c r="D37" s="35">
        <v>8.252368932</v>
      </c>
      <c r="E37" s="15" t="s">
        <v>99</v>
      </c>
      <c r="F37" s="16">
        <v>0.3593220338983049</v>
      </c>
      <c r="G37" s="16">
        <v>0.38861209964412813</v>
      </c>
      <c r="H37" s="17">
        <v>2.02</v>
      </c>
      <c r="I37" s="17">
        <v>0.5304</v>
      </c>
      <c r="J37" s="37" t="s">
        <v>59</v>
      </c>
      <c r="K37" s="37">
        <v>8.0</v>
      </c>
      <c r="L37" s="18"/>
    </row>
    <row r="38">
      <c r="A38" s="38" t="s">
        <v>100</v>
      </c>
      <c r="B38" s="39">
        <v>25.16</v>
      </c>
      <c r="C38" s="20">
        <v>24.09</v>
      </c>
      <c r="D38" s="39">
        <v>47.218929073</v>
      </c>
      <c r="E38" s="21" t="s">
        <v>101</v>
      </c>
      <c r="F38" s="22">
        <v>0.12819905213270133</v>
      </c>
      <c r="G38" s="22" t="e">
        <v>#VALUE!</v>
      </c>
      <c r="H38" s="40" t="e">
        <v>#N/A</v>
      </c>
      <c r="I38" s="23">
        <v>0.6214</v>
      </c>
      <c r="J38" s="40" t="s">
        <v>18</v>
      </c>
      <c r="K38" s="40">
        <v>10.0</v>
      </c>
      <c r="L38" s="18"/>
    </row>
    <row r="39">
      <c r="A39" s="36" t="s">
        <v>102</v>
      </c>
      <c r="B39" s="35">
        <v>456.94</v>
      </c>
      <c r="C39" s="14">
        <v>436.93</v>
      </c>
      <c r="D39" s="35">
        <v>18.337646583</v>
      </c>
      <c r="E39" s="15" t="s">
        <v>103</v>
      </c>
      <c r="F39" s="16">
        <v>0.18345563709139415</v>
      </c>
      <c r="G39" s="16">
        <v>0.5665372292518714</v>
      </c>
      <c r="H39" s="17">
        <v>0.78</v>
      </c>
      <c r="I39" s="17">
        <v>0.709</v>
      </c>
      <c r="J39" s="37" t="s">
        <v>89</v>
      </c>
      <c r="K39" s="37">
        <v>9.0</v>
      </c>
      <c r="L39" s="18"/>
    </row>
    <row r="40">
      <c r="A40" s="38" t="s">
        <v>104</v>
      </c>
      <c r="B40" s="39">
        <v>286.0</v>
      </c>
      <c r="C40" s="20">
        <v>267.59</v>
      </c>
      <c r="D40" s="39">
        <v>335.972208</v>
      </c>
      <c r="E40" s="21" t="s">
        <v>105</v>
      </c>
      <c r="F40" s="22">
        <v>0.19025065578548517</v>
      </c>
      <c r="G40" s="22">
        <v>0.30640970116933736</v>
      </c>
      <c r="H40" s="23">
        <v>1.16</v>
      </c>
      <c r="I40" s="23">
        <v>0.6681</v>
      </c>
      <c r="J40" s="40" t="s">
        <v>18</v>
      </c>
      <c r="K40" s="40">
        <v>10.0</v>
      </c>
      <c r="L40" s="18"/>
    </row>
    <row r="41">
      <c r="A41" s="36" t="s">
        <v>106</v>
      </c>
      <c r="B41" s="35">
        <v>134.32</v>
      </c>
      <c r="C41" s="14">
        <v>134.08</v>
      </c>
      <c r="D41" s="35">
        <v>151.518596557</v>
      </c>
      <c r="E41" s="15" t="s">
        <v>107</v>
      </c>
      <c r="F41" s="16">
        <v>-0.12042066335375017</v>
      </c>
      <c r="G41" s="16">
        <v>0.5212806748466257</v>
      </c>
      <c r="H41" s="17">
        <v>1.31</v>
      </c>
      <c r="I41" s="17">
        <v>0.4855</v>
      </c>
      <c r="J41" s="37" t="s">
        <v>18</v>
      </c>
      <c r="K41" s="37">
        <v>10.0</v>
      </c>
      <c r="L41" s="18"/>
    </row>
    <row r="42">
      <c r="A42" s="38" t="s">
        <v>108</v>
      </c>
      <c r="B42" s="39">
        <v>83.11</v>
      </c>
      <c r="C42" s="20">
        <v>86.4</v>
      </c>
      <c r="D42" s="39">
        <v>134.772506749</v>
      </c>
      <c r="E42" s="21" t="s">
        <v>109</v>
      </c>
      <c r="F42" s="22" t="e">
        <v>#VALUE!</v>
      </c>
      <c r="G42" s="22" t="e">
        <v>#VALUE!</v>
      </c>
      <c r="H42" s="23">
        <v>0.62</v>
      </c>
      <c r="I42" s="23">
        <v>0.3876</v>
      </c>
      <c r="J42" s="40" t="s">
        <v>35</v>
      </c>
      <c r="K42" s="40">
        <v>7.0</v>
      </c>
      <c r="L42" s="18"/>
    </row>
    <row r="43">
      <c r="A43" s="36" t="s">
        <v>110</v>
      </c>
      <c r="B43" s="35">
        <v>259.62</v>
      </c>
      <c r="C43" s="14">
        <v>248.21</v>
      </c>
      <c r="D43" s="35">
        <v>13.510168086</v>
      </c>
      <c r="E43" s="15" t="s">
        <v>111</v>
      </c>
      <c r="F43" s="16">
        <v>-0.16838905775075985</v>
      </c>
      <c r="G43" s="16">
        <v>-0.059667918927693464</v>
      </c>
      <c r="H43" s="17">
        <v>0.94</v>
      </c>
      <c r="I43" s="17">
        <v>0.5639</v>
      </c>
      <c r="J43" s="37" t="s">
        <v>47</v>
      </c>
      <c r="K43" s="37">
        <v>10.0</v>
      </c>
      <c r="L43" s="18"/>
    </row>
    <row r="44">
      <c r="A44" s="38" t="s">
        <v>112</v>
      </c>
      <c r="B44" s="39">
        <v>234.14</v>
      </c>
      <c r="C44" s="20">
        <v>222.4</v>
      </c>
      <c r="D44" s="39">
        <v>106.62002714</v>
      </c>
      <c r="E44" s="21" t="s">
        <v>113</v>
      </c>
      <c r="F44" s="22">
        <v>0.08732876712328769</v>
      </c>
      <c r="G44" s="22">
        <v>2.66183924692252</v>
      </c>
      <c r="H44" s="23">
        <v>2.42</v>
      </c>
      <c r="I44" s="23">
        <v>0.5475</v>
      </c>
      <c r="J44" s="40" t="s">
        <v>18</v>
      </c>
      <c r="K44" s="40">
        <v>10.0</v>
      </c>
      <c r="L44" s="18"/>
    </row>
    <row r="45">
      <c r="A45" s="36" t="s">
        <v>114</v>
      </c>
      <c r="B45" s="35">
        <v>59.89</v>
      </c>
      <c r="C45" s="14">
        <v>62.65</v>
      </c>
      <c r="D45" s="35">
        <v>12.649905781</v>
      </c>
      <c r="E45" s="15" t="s">
        <v>115</v>
      </c>
      <c r="F45" s="16">
        <v>0.5694087403598972</v>
      </c>
      <c r="G45" s="16">
        <v>0.37669902912621345</v>
      </c>
      <c r="H45" s="17">
        <v>1.46</v>
      </c>
      <c r="I45" s="17">
        <v>0.4569</v>
      </c>
      <c r="J45" s="37" t="s">
        <v>35</v>
      </c>
      <c r="K45" s="37">
        <v>7.0</v>
      </c>
      <c r="L45" s="18"/>
    </row>
    <row r="46">
      <c r="A46" s="38" t="s">
        <v>116</v>
      </c>
      <c r="B46" s="39">
        <v>157.28</v>
      </c>
      <c r="C46" s="20">
        <v>151.98</v>
      </c>
      <c r="D46" s="39">
        <v>24.303801907</v>
      </c>
      <c r="E46" s="21" t="s">
        <v>117</v>
      </c>
      <c r="F46" s="22">
        <v>-0.19866888519134782</v>
      </c>
      <c r="G46" s="22">
        <v>1.5092920353982302</v>
      </c>
      <c r="H46" s="23">
        <v>0.23</v>
      </c>
      <c r="I46" s="23">
        <v>0.5259</v>
      </c>
      <c r="J46" s="40" t="s">
        <v>23</v>
      </c>
      <c r="K46" s="40">
        <v>15.0</v>
      </c>
      <c r="L46" s="18"/>
    </row>
    <row r="47">
      <c r="A47" s="36" t="s">
        <v>118</v>
      </c>
      <c r="B47" s="35">
        <v>236.94</v>
      </c>
      <c r="C47" s="14">
        <v>230.71</v>
      </c>
      <c r="D47" s="35">
        <v>117.219858379</v>
      </c>
      <c r="E47" s="15" t="s">
        <v>119</v>
      </c>
      <c r="F47" s="16">
        <v>0.2570263418935302</v>
      </c>
      <c r="G47" s="16">
        <v>0.23343527013251775</v>
      </c>
      <c r="H47" s="17">
        <v>1.0</v>
      </c>
      <c r="I47" s="17">
        <v>0.7146</v>
      </c>
      <c r="J47" s="37" t="s">
        <v>70</v>
      </c>
      <c r="K47" s="37">
        <v>3.0</v>
      </c>
      <c r="L47" s="18"/>
    </row>
    <row r="48">
      <c r="A48" s="38" t="s">
        <v>120</v>
      </c>
      <c r="B48" s="39">
        <v>235.24</v>
      </c>
      <c r="C48" s="20">
        <v>230.83</v>
      </c>
      <c r="D48" s="39">
        <v>501.718237035</v>
      </c>
      <c r="E48" s="21" t="s">
        <v>121</v>
      </c>
      <c r="F48" s="22">
        <v>0.05112682188543119</v>
      </c>
      <c r="G48" s="22">
        <v>-0.02135292107960369</v>
      </c>
      <c r="H48" s="23">
        <v>1.0</v>
      </c>
      <c r="I48" s="23">
        <v>0.5742</v>
      </c>
      <c r="J48" s="40" t="s">
        <v>122</v>
      </c>
      <c r="K48" s="40">
        <v>13.0</v>
      </c>
      <c r="L48" s="18"/>
    </row>
    <row r="49">
      <c r="A49" s="36" t="s">
        <v>123</v>
      </c>
      <c r="B49" s="35">
        <v>310.57</v>
      </c>
      <c r="C49" s="14">
        <v>291.81</v>
      </c>
      <c r="D49" s="35">
        <v>47.489055693</v>
      </c>
      <c r="E49" s="15" t="s">
        <v>124</v>
      </c>
      <c r="F49" s="16">
        <v>0.12586577501791266</v>
      </c>
      <c r="G49" s="16">
        <v>0.28613805582747465</v>
      </c>
      <c r="H49" s="17">
        <v>0.74</v>
      </c>
      <c r="I49" s="17">
        <v>0.6844</v>
      </c>
      <c r="J49" s="37" t="s">
        <v>18</v>
      </c>
      <c r="K49" s="37">
        <v>10.0</v>
      </c>
      <c r="L49" s="18"/>
    </row>
    <row r="50">
      <c r="A50" s="38" t="s">
        <v>125</v>
      </c>
      <c r="B50" s="39">
        <v>137.17</v>
      </c>
      <c r="C50" s="20">
        <v>139.96</v>
      </c>
      <c r="D50" s="39">
        <v>384.370224519</v>
      </c>
      <c r="E50" s="21" t="s">
        <v>126</v>
      </c>
      <c r="F50" s="22">
        <v>-0.04709552441570864</v>
      </c>
      <c r="G50" s="22">
        <v>0.0274104887832417</v>
      </c>
      <c r="H50" s="23">
        <v>0.46</v>
      </c>
      <c r="I50" s="23">
        <v>0.4116</v>
      </c>
      <c r="J50" s="40" t="s">
        <v>70</v>
      </c>
      <c r="K50" s="40">
        <v>3.0</v>
      </c>
      <c r="L50" s="18"/>
    </row>
    <row r="51">
      <c r="A51" s="13" t="s">
        <v>127</v>
      </c>
      <c r="B51" s="35">
        <v>49.75</v>
      </c>
      <c r="C51" s="14">
        <v>50.63</v>
      </c>
      <c r="D51" s="35">
        <v>19.948755029</v>
      </c>
      <c r="E51" s="15" t="s">
        <v>128</v>
      </c>
      <c r="F51" s="16">
        <v>0.0666666666666667</v>
      </c>
      <c r="G51" s="16" t="e">
        <v>#VALUE!</v>
      </c>
      <c r="H51" s="37" t="e">
        <v>#N/A</v>
      </c>
      <c r="I51" s="17">
        <v>0.4678</v>
      </c>
      <c r="J51" s="17" t="s">
        <v>89</v>
      </c>
      <c r="K51" s="17">
        <v>9.0</v>
      </c>
      <c r="L51" s="18"/>
    </row>
    <row r="52">
      <c r="A52" s="19" t="s">
        <v>129</v>
      </c>
      <c r="B52" s="39">
        <v>17.34</v>
      </c>
      <c r="C52" s="20">
        <v>18.3</v>
      </c>
      <c r="D52" s="39">
        <v>7.756746868</v>
      </c>
      <c r="E52" s="21" t="s">
        <v>130</v>
      </c>
      <c r="F52" s="22">
        <v>1.8452830188679248</v>
      </c>
      <c r="G52" s="22">
        <v>0.09860439660676822</v>
      </c>
      <c r="H52" s="40" t="e">
        <v>#N/A</v>
      </c>
      <c r="I52" s="23">
        <v>0.458</v>
      </c>
      <c r="J52" s="23" t="s">
        <v>23</v>
      </c>
      <c r="K52" s="23">
        <v>15.0</v>
      </c>
      <c r="L52" s="18"/>
    </row>
    <row r="53">
      <c r="A53" s="13" t="s">
        <v>131</v>
      </c>
      <c r="B53" s="35">
        <v>91.07</v>
      </c>
      <c r="C53" s="14">
        <v>91.35</v>
      </c>
      <c r="D53" s="35">
        <v>32.829223127</v>
      </c>
      <c r="E53" s="15" t="s">
        <v>132</v>
      </c>
      <c r="F53" s="16">
        <v>0.2936951316839586</v>
      </c>
      <c r="G53" s="16">
        <v>0.4326666666666667</v>
      </c>
      <c r="H53" s="17">
        <v>1.65</v>
      </c>
      <c r="I53" s="17">
        <v>0.4797</v>
      </c>
      <c r="J53" s="17" t="s">
        <v>75</v>
      </c>
      <c r="K53" s="17">
        <v>1.0</v>
      </c>
      <c r="L53" s="18"/>
    </row>
    <row r="54">
      <c r="A54" s="19" t="s">
        <v>133</v>
      </c>
      <c r="B54" s="39">
        <v>63.58</v>
      </c>
      <c r="C54" s="20">
        <v>61.4</v>
      </c>
      <c r="D54" s="39">
        <v>269.168353791</v>
      </c>
      <c r="E54" s="21" t="s">
        <v>134</v>
      </c>
      <c r="F54" s="22">
        <v>0.5186840898670336</v>
      </c>
      <c r="G54" s="22">
        <v>0.04389624523852702</v>
      </c>
      <c r="H54" s="23">
        <v>1.43</v>
      </c>
      <c r="I54" s="23">
        <v>0.5909</v>
      </c>
      <c r="J54" s="23" t="e">
        <v>#N/A</v>
      </c>
      <c r="K54" s="23" t="e">
        <v>#N/A</v>
      </c>
      <c r="L54" s="18"/>
    </row>
    <row r="55">
      <c r="A55" s="29"/>
      <c r="B55" s="30"/>
      <c r="C55" s="30"/>
      <c r="D55" s="30"/>
      <c r="E55" s="31"/>
      <c r="F55" s="32"/>
      <c r="G55" s="32"/>
      <c r="H55" s="33"/>
      <c r="I55" s="33"/>
      <c r="J55" s="33"/>
      <c r="K55" s="33"/>
      <c r="L55" s="18"/>
    </row>
    <row r="56">
      <c r="A56" s="29"/>
      <c r="B56" s="30"/>
      <c r="C56" s="30"/>
      <c r="D56" s="30"/>
      <c r="E56" s="31"/>
      <c r="F56" s="32"/>
      <c r="G56" s="32"/>
      <c r="H56" s="33"/>
      <c r="I56" s="33"/>
      <c r="J56" s="33"/>
      <c r="K56" s="33"/>
      <c r="L56" s="18"/>
    </row>
    <row r="57">
      <c r="A57" s="29"/>
      <c r="B57" s="30"/>
      <c r="C57" s="30"/>
      <c r="D57" s="30"/>
      <c r="E57" s="31"/>
      <c r="F57" s="32"/>
      <c r="G57" s="32"/>
      <c r="H57" s="33"/>
      <c r="I57" s="33"/>
      <c r="J57" s="33"/>
      <c r="K57" s="33"/>
      <c r="L57" s="18"/>
    </row>
    <row r="58">
      <c r="A58" s="29"/>
      <c r="B58" s="30"/>
      <c r="C58" s="30"/>
      <c r="D58" s="30"/>
      <c r="E58" s="31"/>
      <c r="F58" s="32"/>
      <c r="G58" s="32"/>
      <c r="H58" s="33"/>
      <c r="I58" s="33"/>
      <c r="J58" s="33"/>
      <c r="K58" s="33"/>
      <c r="L58" s="18"/>
    </row>
    <row r="59">
      <c r="A59" s="29" t="str">
        <f>FinanceData!A59</f>
        <v/>
      </c>
      <c r="B59" s="34"/>
      <c r="C59" s="34"/>
      <c r="D59" s="34"/>
      <c r="L59" s="18"/>
    </row>
    <row r="60">
      <c r="A60" s="29" t="str">
        <f>FinanceData!A60</f>
        <v/>
      </c>
      <c r="B60" s="34"/>
      <c r="C60" s="34"/>
      <c r="D60" s="34"/>
      <c r="L60" s="18"/>
    </row>
    <row r="61">
      <c r="A61" s="29" t="str">
        <f>FinanceData!A61</f>
        <v/>
      </c>
      <c r="B61" s="34"/>
      <c r="C61" s="34"/>
      <c r="D61" s="34"/>
      <c r="L61" s="18"/>
    </row>
    <row r="62">
      <c r="A62" s="29" t="str">
        <f>FinanceData!A62</f>
        <v/>
      </c>
      <c r="B62" s="34"/>
      <c r="C62" s="34"/>
      <c r="D62" s="34"/>
      <c r="L62" s="18"/>
    </row>
    <row r="63">
      <c r="A63" s="29" t="str">
        <f>FinanceData!A63</f>
        <v/>
      </c>
      <c r="B63" s="34"/>
      <c r="C63" s="34"/>
      <c r="D63" s="34"/>
      <c r="L63" s="18"/>
    </row>
    <row r="64">
      <c r="A64" s="29" t="str">
        <f>FinanceData!A64</f>
        <v/>
      </c>
      <c r="B64" s="34"/>
      <c r="C64" s="34"/>
      <c r="D64" s="34"/>
      <c r="L64" s="18"/>
    </row>
    <row r="65">
      <c r="A65" s="29" t="str">
        <f>FinanceData!A65</f>
        <v/>
      </c>
      <c r="B65" s="34"/>
      <c r="C65" s="34"/>
      <c r="D65" s="34"/>
      <c r="L65" s="18"/>
    </row>
    <row r="66">
      <c r="A66" s="29" t="str">
        <f>FinanceData!A66</f>
        <v/>
      </c>
      <c r="B66" s="34"/>
      <c r="C66" s="34"/>
      <c r="D66" s="34"/>
      <c r="L66" s="18"/>
    </row>
    <row r="67">
      <c r="A67" s="29" t="str">
        <f>FinanceData!A67</f>
        <v/>
      </c>
      <c r="B67" s="34"/>
      <c r="C67" s="34"/>
      <c r="D67" s="34"/>
      <c r="L67" s="18"/>
    </row>
    <row r="68">
      <c r="A68" s="29" t="str">
        <f>FinanceData!A68</f>
        <v/>
      </c>
      <c r="B68" s="34"/>
      <c r="C68" s="34"/>
      <c r="D68" s="34"/>
      <c r="L68" s="18"/>
    </row>
    <row r="69">
      <c r="A69" s="29" t="str">
        <f>FinanceData!A69</f>
        <v/>
      </c>
      <c r="B69" s="34"/>
      <c r="C69" s="34"/>
      <c r="D69" s="34"/>
      <c r="L69" s="18"/>
    </row>
    <row r="70">
      <c r="A70" s="29" t="str">
        <f>FinanceData!A70</f>
        <v/>
      </c>
      <c r="B70" s="34"/>
      <c r="C70" s="34"/>
      <c r="D70" s="34"/>
      <c r="L70" s="18"/>
    </row>
    <row r="71">
      <c r="A71" s="29" t="str">
        <f>FinanceData!A71</f>
        <v/>
      </c>
      <c r="B71" s="34"/>
      <c r="C71" s="34"/>
      <c r="D71" s="34"/>
      <c r="L71" s="18"/>
    </row>
    <row r="72">
      <c r="A72" s="29" t="str">
        <f>FinanceData!A72</f>
        <v/>
      </c>
      <c r="B72" s="34"/>
      <c r="C72" s="34"/>
      <c r="D72" s="34"/>
      <c r="L72" s="18"/>
    </row>
    <row r="73">
      <c r="A73" s="29" t="str">
        <f>FinanceData!A73</f>
        <v/>
      </c>
      <c r="B73" s="34"/>
      <c r="C73" s="34"/>
      <c r="D73" s="34"/>
      <c r="L73" s="18"/>
    </row>
    <row r="74">
      <c r="A74" s="29" t="str">
        <f>FinanceData!A74</f>
        <v/>
      </c>
      <c r="B74" s="34"/>
      <c r="C74" s="34"/>
      <c r="D74" s="34"/>
      <c r="L74" s="18"/>
    </row>
    <row r="75">
      <c r="A75" s="29" t="str">
        <f>FinanceData!A75</f>
        <v/>
      </c>
      <c r="B75" s="34"/>
      <c r="C75" s="34"/>
      <c r="D75" s="34"/>
      <c r="L75" s="18"/>
    </row>
    <row r="76">
      <c r="A76" s="29" t="str">
        <f>FinanceData!A76</f>
        <v/>
      </c>
      <c r="B76" s="34"/>
      <c r="C76" s="34"/>
      <c r="D76" s="34"/>
      <c r="L76" s="18"/>
    </row>
    <row r="77">
      <c r="A77" s="29" t="str">
        <f>FinanceData!A77</f>
        <v/>
      </c>
      <c r="B77" s="34"/>
      <c r="C77" s="34"/>
      <c r="D77" s="34"/>
      <c r="L77" s="18"/>
    </row>
    <row r="78">
      <c r="A78" s="29" t="str">
        <f>FinanceData!A78</f>
        <v/>
      </c>
      <c r="B78" s="34"/>
      <c r="C78" s="34"/>
      <c r="D78" s="34"/>
      <c r="L78" s="18"/>
    </row>
    <row r="79">
      <c r="A79" s="29" t="str">
        <f>FinanceData!A79</f>
        <v/>
      </c>
      <c r="B79" s="34"/>
      <c r="C79" s="34"/>
      <c r="D79" s="34"/>
      <c r="L79" s="18"/>
    </row>
    <row r="80">
      <c r="A80" s="29" t="str">
        <f>FinanceData!A80</f>
        <v/>
      </c>
      <c r="B80" s="34"/>
      <c r="C80" s="34"/>
      <c r="D80" s="34"/>
      <c r="L80" s="18"/>
    </row>
    <row r="81">
      <c r="A81" s="29" t="str">
        <f>FinanceData!A81</f>
        <v/>
      </c>
      <c r="B81" s="34"/>
      <c r="C81" s="34"/>
      <c r="D81" s="34"/>
      <c r="L81" s="18"/>
    </row>
    <row r="82">
      <c r="A82" s="29" t="str">
        <f>FinanceData!A82</f>
        <v/>
      </c>
      <c r="B82" s="34"/>
      <c r="C82" s="34"/>
      <c r="D82" s="34"/>
      <c r="L82" s="18"/>
    </row>
    <row r="83">
      <c r="A83" s="29" t="str">
        <f>FinanceData!A83</f>
        <v/>
      </c>
      <c r="B83" s="34"/>
      <c r="C83" s="34"/>
      <c r="D83" s="34"/>
      <c r="L83" s="18"/>
    </row>
    <row r="84">
      <c r="A84" s="29" t="str">
        <f>FinanceData!A84</f>
        <v/>
      </c>
      <c r="B84" s="34"/>
      <c r="C84" s="34"/>
      <c r="D84" s="34"/>
      <c r="L84" s="18"/>
    </row>
    <row r="85">
      <c r="A85" s="29" t="str">
        <f>FinanceData!A85</f>
        <v/>
      </c>
      <c r="B85" s="34"/>
      <c r="C85" s="34"/>
      <c r="D85" s="34"/>
      <c r="L85" s="18"/>
    </row>
    <row r="86">
      <c r="A86" s="29" t="str">
        <f>FinanceData!A86</f>
        <v/>
      </c>
      <c r="B86" s="34"/>
      <c r="C86" s="34"/>
      <c r="D86" s="34"/>
      <c r="L86" s="18"/>
    </row>
    <row r="87">
      <c r="A87" s="29" t="str">
        <f>FinanceData!A87</f>
        <v/>
      </c>
      <c r="B87" s="34"/>
      <c r="C87" s="34"/>
      <c r="D87" s="34"/>
      <c r="L87" s="18"/>
    </row>
    <row r="88">
      <c r="A88" s="29" t="str">
        <f>FinanceData!A88</f>
        <v/>
      </c>
      <c r="B88" s="34"/>
      <c r="C88" s="34"/>
      <c r="D88" s="34"/>
      <c r="L88" s="18"/>
    </row>
    <row r="89">
      <c r="A89" s="29" t="str">
        <f>FinanceData!A89</f>
        <v/>
      </c>
      <c r="B89" s="34"/>
      <c r="C89" s="34"/>
      <c r="D89" s="34"/>
      <c r="L89" s="18"/>
    </row>
    <row r="90">
      <c r="A90" s="29" t="str">
        <f>FinanceData!A90</f>
        <v/>
      </c>
      <c r="B90" s="34"/>
      <c r="C90" s="34"/>
      <c r="D90" s="34"/>
      <c r="L90" s="18"/>
    </row>
    <row r="91">
      <c r="A91" s="29" t="str">
        <f>FinanceData!A91</f>
        <v/>
      </c>
      <c r="B91" s="34"/>
      <c r="C91" s="34"/>
      <c r="D91" s="34"/>
      <c r="L91" s="18"/>
    </row>
    <row r="92">
      <c r="A92" s="29" t="str">
        <f>FinanceData!A92</f>
        <v/>
      </c>
      <c r="B92" s="34"/>
      <c r="C92" s="34"/>
      <c r="D92" s="34"/>
      <c r="L92" s="18"/>
    </row>
    <row r="93">
      <c r="A93" s="29" t="str">
        <f>FinanceData!A93</f>
        <v/>
      </c>
      <c r="B93" s="34"/>
      <c r="C93" s="34"/>
      <c r="D93" s="34"/>
      <c r="L93" s="18"/>
    </row>
    <row r="94">
      <c r="A94" s="29" t="str">
        <f>FinanceData!A94</f>
        <v/>
      </c>
      <c r="B94" s="34"/>
      <c r="C94" s="34"/>
      <c r="D94" s="34"/>
      <c r="L94" s="18"/>
    </row>
    <row r="95">
      <c r="A95" s="29" t="str">
        <f>FinanceData!A95</f>
        <v/>
      </c>
      <c r="B95" s="34"/>
      <c r="C95" s="34"/>
      <c r="D95" s="34"/>
      <c r="L95" s="18"/>
    </row>
    <row r="96">
      <c r="A96" s="29" t="str">
        <f>FinanceData!A96</f>
        <v/>
      </c>
      <c r="B96" s="34"/>
      <c r="C96" s="34"/>
      <c r="D96" s="34"/>
      <c r="L96" s="18"/>
    </row>
    <row r="97">
      <c r="A97" s="29" t="str">
        <f>FinanceData!A97</f>
        <v/>
      </c>
      <c r="B97" s="34"/>
      <c r="C97" s="34"/>
      <c r="D97" s="34"/>
      <c r="L97" s="18"/>
    </row>
    <row r="98">
      <c r="A98" s="29" t="str">
        <f>FinanceData!A98</f>
        <v/>
      </c>
      <c r="B98" s="34"/>
      <c r="C98" s="34"/>
      <c r="D98" s="34"/>
      <c r="L98" s="18"/>
    </row>
    <row r="99">
      <c r="A99" s="29" t="str">
        <f>FinanceData!A99</f>
        <v/>
      </c>
      <c r="B99" s="34"/>
      <c r="C99" s="34"/>
      <c r="D99" s="34"/>
      <c r="L99" s="18"/>
    </row>
    <row r="100">
      <c r="B100" s="34"/>
      <c r="C100" s="34"/>
      <c r="D100" s="34"/>
      <c r="L100" s="18"/>
    </row>
    <row r="101">
      <c r="B101" s="34"/>
      <c r="C101" s="34"/>
      <c r="D101" s="34"/>
      <c r="L101" s="18"/>
    </row>
    <row r="102">
      <c r="B102" s="34"/>
      <c r="C102" s="34"/>
      <c r="D102" s="34"/>
      <c r="L102" s="18"/>
    </row>
    <row r="103">
      <c r="B103" s="34"/>
      <c r="C103" s="34"/>
      <c r="D103" s="34"/>
      <c r="L103" s="18"/>
    </row>
    <row r="104">
      <c r="B104" s="34"/>
      <c r="C104" s="34"/>
      <c r="D104" s="34"/>
      <c r="L104" s="18"/>
    </row>
    <row r="105">
      <c r="B105" s="34"/>
      <c r="C105" s="34"/>
      <c r="D105" s="34"/>
      <c r="L105" s="18"/>
    </row>
    <row r="106">
      <c r="B106" s="34"/>
      <c r="C106" s="34"/>
      <c r="D106" s="34"/>
      <c r="L106" s="18"/>
    </row>
    <row r="107">
      <c r="B107" s="34"/>
      <c r="C107" s="34"/>
      <c r="D107" s="34"/>
      <c r="L107" s="18"/>
    </row>
    <row r="108">
      <c r="B108" s="34"/>
      <c r="C108" s="34"/>
      <c r="D108" s="34"/>
      <c r="L108" s="18"/>
    </row>
    <row r="109">
      <c r="B109" s="34"/>
      <c r="C109" s="34"/>
      <c r="D109" s="34"/>
      <c r="L109" s="18"/>
    </row>
    <row r="110">
      <c r="B110" s="34"/>
      <c r="C110" s="34"/>
      <c r="D110" s="34"/>
      <c r="L110" s="18"/>
    </row>
    <row r="111">
      <c r="B111" s="34"/>
      <c r="C111" s="34"/>
      <c r="D111" s="34"/>
      <c r="L111" s="18"/>
    </row>
    <row r="112">
      <c r="B112" s="34"/>
      <c r="C112" s="34"/>
      <c r="D112" s="34"/>
      <c r="L112" s="18"/>
    </row>
    <row r="113">
      <c r="B113" s="34"/>
      <c r="C113" s="34"/>
      <c r="D113" s="34"/>
      <c r="L113" s="18"/>
    </row>
    <row r="114">
      <c r="B114" s="34"/>
      <c r="C114" s="34"/>
      <c r="D114" s="34"/>
      <c r="L114" s="18"/>
    </row>
    <row r="115">
      <c r="B115" s="34"/>
      <c r="C115" s="34"/>
      <c r="D115" s="34"/>
      <c r="L115" s="18"/>
    </row>
    <row r="116">
      <c r="B116" s="34"/>
      <c r="C116" s="34"/>
      <c r="D116" s="34"/>
      <c r="L116" s="18"/>
    </row>
    <row r="117">
      <c r="B117" s="34"/>
      <c r="C117" s="34"/>
      <c r="D117" s="34"/>
      <c r="L117" s="18"/>
    </row>
    <row r="118">
      <c r="B118" s="34"/>
      <c r="C118" s="34"/>
      <c r="D118" s="34"/>
      <c r="L118" s="18"/>
    </row>
    <row r="119">
      <c r="B119" s="34"/>
      <c r="C119" s="34"/>
      <c r="D119" s="34"/>
      <c r="L119" s="18"/>
    </row>
    <row r="120">
      <c r="B120" s="34"/>
      <c r="C120" s="34"/>
      <c r="D120" s="34"/>
      <c r="L120" s="18"/>
    </row>
    <row r="121">
      <c r="B121" s="34"/>
      <c r="C121" s="34"/>
      <c r="D121" s="34"/>
      <c r="L121" s="18"/>
    </row>
    <row r="122">
      <c r="B122" s="34"/>
      <c r="C122" s="34"/>
      <c r="D122" s="34"/>
      <c r="L122" s="18"/>
    </row>
    <row r="123">
      <c r="B123" s="34"/>
      <c r="C123" s="34"/>
      <c r="D123" s="34"/>
      <c r="L123" s="18"/>
    </row>
    <row r="124">
      <c r="B124" s="34"/>
      <c r="C124" s="34"/>
      <c r="D124" s="34"/>
      <c r="L124" s="18"/>
    </row>
    <row r="125">
      <c r="B125" s="34"/>
      <c r="C125" s="34"/>
      <c r="D125" s="34"/>
      <c r="L125" s="18"/>
    </row>
    <row r="126">
      <c r="B126" s="34"/>
      <c r="C126" s="34"/>
      <c r="D126" s="34"/>
      <c r="L126" s="18"/>
    </row>
    <row r="127">
      <c r="B127" s="34"/>
      <c r="C127" s="34"/>
      <c r="D127" s="34"/>
      <c r="L127" s="18"/>
    </row>
    <row r="128">
      <c r="B128" s="34"/>
      <c r="C128" s="34"/>
      <c r="D128" s="34"/>
      <c r="L128" s="18"/>
    </row>
    <row r="129">
      <c r="B129" s="34"/>
      <c r="C129" s="34"/>
      <c r="D129" s="34"/>
      <c r="L129" s="18"/>
    </row>
    <row r="130">
      <c r="B130" s="34"/>
      <c r="C130" s="34"/>
      <c r="D130" s="34"/>
      <c r="L130" s="18"/>
    </row>
    <row r="131">
      <c r="B131" s="34"/>
      <c r="C131" s="34"/>
      <c r="D131" s="34"/>
      <c r="L131" s="18"/>
    </row>
    <row r="132">
      <c r="B132" s="34"/>
      <c r="C132" s="34"/>
      <c r="D132" s="34"/>
      <c r="L132" s="18"/>
    </row>
    <row r="133">
      <c r="B133" s="34"/>
      <c r="C133" s="34"/>
      <c r="D133" s="34"/>
      <c r="L133" s="18"/>
    </row>
    <row r="134">
      <c r="B134" s="34"/>
      <c r="C134" s="34"/>
      <c r="D134" s="34"/>
      <c r="L134" s="18"/>
    </row>
    <row r="135">
      <c r="B135" s="34"/>
      <c r="C135" s="34"/>
      <c r="D135" s="34"/>
      <c r="L135" s="18"/>
    </row>
    <row r="136">
      <c r="B136" s="34"/>
      <c r="C136" s="34"/>
      <c r="D136" s="34"/>
      <c r="L136" s="18"/>
    </row>
    <row r="137">
      <c r="B137" s="34"/>
      <c r="C137" s="34"/>
      <c r="D137" s="34"/>
      <c r="L137" s="18"/>
    </row>
    <row r="138">
      <c r="B138" s="34"/>
      <c r="C138" s="34"/>
      <c r="D138" s="34"/>
      <c r="L138" s="18"/>
    </row>
    <row r="139">
      <c r="B139" s="34"/>
      <c r="C139" s="34"/>
      <c r="D139" s="34"/>
      <c r="L139" s="18"/>
    </row>
    <row r="140">
      <c r="B140" s="34"/>
      <c r="C140" s="34"/>
      <c r="D140" s="34"/>
      <c r="L140" s="18"/>
    </row>
    <row r="141">
      <c r="B141" s="34"/>
      <c r="C141" s="34"/>
      <c r="D141" s="34"/>
      <c r="L141" s="18"/>
    </row>
    <row r="142">
      <c r="B142" s="34"/>
      <c r="C142" s="34"/>
      <c r="D142" s="34"/>
      <c r="L142" s="18"/>
    </row>
    <row r="143">
      <c r="B143" s="34"/>
      <c r="C143" s="34"/>
      <c r="D143" s="34"/>
      <c r="L143" s="18"/>
    </row>
    <row r="144">
      <c r="B144" s="34"/>
      <c r="C144" s="34"/>
      <c r="D144" s="34"/>
      <c r="L144" s="18"/>
    </row>
    <row r="145">
      <c r="B145" s="34"/>
      <c r="C145" s="34"/>
      <c r="D145" s="34"/>
      <c r="L145" s="18"/>
    </row>
    <row r="146">
      <c r="B146" s="34"/>
      <c r="C146" s="34"/>
      <c r="D146" s="34"/>
      <c r="L146" s="18"/>
    </row>
    <row r="147">
      <c r="B147" s="34"/>
      <c r="C147" s="34"/>
      <c r="D147" s="34"/>
      <c r="L147" s="18"/>
    </row>
    <row r="148">
      <c r="B148" s="34"/>
      <c r="C148" s="34"/>
      <c r="D148" s="34"/>
      <c r="L148" s="18"/>
    </row>
    <row r="149">
      <c r="B149" s="34"/>
      <c r="C149" s="34"/>
      <c r="D149" s="34"/>
      <c r="L149" s="18"/>
    </row>
    <row r="150">
      <c r="B150" s="34"/>
      <c r="C150" s="34"/>
      <c r="D150" s="34"/>
      <c r="L150" s="18"/>
    </row>
    <row r="151">
      <c r="B151" s="34"/>
      <c r="C151" s="34"/>
      <c r="D151" s="34"/>
      <c r="L151" s="18"/>
    </row>
    <row r="152">
      <c r="B152" s="34"/>
      <c r="C152" s="34"/>
      <c r="D152" s="34"/>
      <c r="L152" s="18"/>
    </row>
    <row r="153">
      <c r="B153" s="34"/>
      <c r="C153" s="34"/>
      <c r="D153" s="34"/>
      <c r="L153" s="18"/>
    </row>
    <row r="154">
      <c r="B154" s="34"/>
      <c r="C154" s="34"/>
      <c r="D154" s="34"/>
      <c r="L154" s="18"/>
    </row>
    <row r="155">
      <c r="B155" s="34"/>
      <c r="C155" s="34"/>
      <c r="D155" s="34"/>
      <c r="L155" s="18"/>
    </row>
    <row r="156">
      <c r="B156" s="34"/>
      <c r="C156" s="34"/>
      <c r="D156" s="34"/>
      <c r="L156" s="18"/>
    </row>
    <row r="157">
      <c r="B157" s="34"/>
      <c r="C157" s="34"/>
      <c r="D157" s="34"/>
      <c r="L157" s="18"/>
    </row>
    <row r="158">
      <c r="B158" s="34"/>
      <c r="C158" s="34"/>
      <c r="D158" s="34"/>
      <c r="L158" s="18"/>
    </row>
    <row r="159">
      <c r="B159" s="34"/>
      <c r="C159" s="34"/>
      <c r="D159" s="34"/>
      <c r="L159" s="18"/>
    </row>
    <row r="160">
      <c r="B160" s="34"/>
      <c r="C160" s="34"/>
      <c r="D160" s="34"/>
      <c r="L160" s="18"/>
    </row>
    <row r="161">
      <c r="B161" s="34"/>
      <c r="C161" s="34"/>
      <c r="D161" s="34"/>
      <c r="L161" s="18"/>
    </row>
    <row r="162">
      <c r="B162" s="34"/>
      <c r="C162" s="34"/>
      <c r="D162" s="34"/>
      <c r="L162" s="18"/>
    </row>
    <row r="163">
      <c r="B163" s="34"/>
      <c r="C163" s="34"/>
      <c r="D163" s="34"/>
      <c r="L163" s="18"/>
    </row>
    <row r="164">
      <c r="B164" s="34"/>
      <c r="C164" s="34"/>
      <c r="D164" s="34"/>
      <c r="L164" s="18"/>
    </row>
    <row r="165">
      <c r="B165" s="34"/>
      <c r="C165" s="34"/>
      <c r="D165" s="34"/>
      <c r="L165" s="18"/>
    </row>
    <row r="166">
      <c r="B166" s="34"/>
      <c r="C166" s="34"/>
      <c r="D166" s="34"/>
      <c r="L166" s="18"/>
    </row>
    <row r="167">
      <c r="B167" s="34"/>
      <c r="C167" s="34"/>
      <c r="D167" s="34"/>
      <c r="L167" s="18"/>
    </row>
    <row r="168">
      <c r="B168" s="34"/>
      <c r="C168" s="34"/>
      <c r="D168" s="34"/>
      <c r="L168" s="18"/>
    </row>
    <row r="169">
      <c r="B169" s="34"/>
      <c r="C169" s="34"/>
      <c r="D169" s="34"/>
      <c r="L169" s="18"/>
    </row>
    <row r="170">
      <c r="B170" s="34"/>
      <c r="C170" s="34"/>
      <c r="D170" s="34"/>
      <c r="L170" s="18"/>
    </row>
    <row r="171">
      <c r="B171" s="34"/>
      <c r="C171" s="34"/>
      <c r="D171" s="34"/>
      <c r="L171" s="18"/>
    </row>
    <row r="172">
      <c r="B172" s="34"/>
      <c r="C172" s="34"/>
      <c r="D172" s="34"/>
      <c r="L172" s="18"/>
    </row>
    <row r="173">
      <c r="B173" s="34"/>
      <c r="C173" s="34"/>
      <c r="D173" s="34"/>
      <c r="L173" s="18"/>
    </row>
    <row r="174">
      <c r="B174" s="34"/>
      <c r="C174" s="34"/>
      <c r="D174" s="34"/>
      <c r="L174" s="18"/>
    </row>
    <row r="175">
      <c r="B175" s="34"/>
      <c r="C175" s="34"/>
      <c r="D175" s="34"/>
      <c r="L175" s="18"/>
    </row>
    <row r="176">
      <c r="B176" s="34"/>
      <c r="C176" s="34"/>
      <c r="D176" s="34"/>
      <c r="L176" s="18"/>
    </row>
    <row r="177">
      <c r="B177" s="34"/>
      <c r="C177" s="34"/>
      <c r="D177" s="34"/>
      <c r="L177" s="18"/>
    </row>
    <row r="178">
      <c r="B178" s="34"/>
      <c r="C178" s="34"/>
      <c r="D178" s="34"/>
      <c r="L178" s="18"/>
    </row>
    <row r="179">
      <c r="B179" s="34"/>
      <c r="C179" s="34"/>
      <c r="D179" s="34"/>
      <c r="L179" s="18"/>
    </row>
    <row r="180">
      <c r="B180" s="34"/>
      <c r="C180" s="34"/>
      <c r="D180" s="34"/>
      <c r="L180" s="18"/>
    </row>
    <row r="181">
      <c r="B181" s="34"/>
      <c r="C181" s="34"/>
      <c r="D181" s="34"/>
      <c r="L181" s="18"/>
    </row>
    <row r="182">
      <c r="B182" s="34"/>
      <c r="C182" s="34"/>
      <c r="D182" s="34"/>
      <c r="L182" s="18"/>
    </row>
    <row r="183">
      <c r="B183" s="34"/>
      <c r="C183" s="34"/>
      <c r="D183" s="34"/>
      <c r="L183" s="18"/>
    </row>
    <row r="184">
      <c r="B184" s="34"/>
      <c r="C184" s="34"/>
      <c r="D184" s="34"/>
      <c r="L184" s="18"/>
    </row>
    <row r="185">
      <c r="B185" s="34"/>
      <c r="C185" s="34"/>
      <c r="D185" s="34"/>
      <c r="L185" s="18"/>
    </row>
    <row r="186">
      <c r="B186" s="34"/>
      <c r="C186" s="34"/>
      <c r="D186" s="34"/>
      <c r="L186" s="18"/>
    </row>
    <row r="187">
      <c r="B187" s="34"/>
      <c r="C187" s="34"/>
      <c r="D187" s="34"/>
      <c r="L187" s="18"/>
    </row>
    <row r="188">
      <c r="B188" s="34"/>
      <c r="C188" s="34"/>
      <c r="D188" s="34"/>
      <c r="L188" s="18"/>
    </row>
    <row r="189">
      <c r="B189" s="34"/>
      <c r="C189" s="34"/>
      <c r="D189" s="34"/>
      <c r="L189" s="18"/>
    </row>
    <row r="190">
      <c r="B190" s="34"/>
      <c r="C190" s="34"/>
      <c r="D190" s="34"/>
      <c r="L190" s="18"/>
    </row>
    <row r="191">
      <c r="B191" s="34"/>
      <c r="C191" s="34"/>
      <c r="D191" s="34"/>
      <c r="L191" s="18"/>
    </row>
    <row r="192">
      <c r="B192" s="34"/>
      <c r="C192" s="34"/>
      <c r="D192" s="34"/>
      <c r="L192" s="18"/>
    </row>
    <row r="193">
      <c r="B193" s="34"/>
      <c r="C193" s="34"/>
      <c r="D193" s="34"/>
      <c r="L193" s="18"/>
    </row>
    <row r="194">
      <c r="B194" s="34"/>
      <c r="C194" s="34"/>
      <c r="D194" s="34"/>
      <c r="L194" s="18"/>
    </row>
    <row r="195">
      <c r="B195" s="34"/>
      <c r="C195" s="34"/>
      <c r="D195" s="34"/>
      <c r="L195" s="18"/>
    </row>
    <row r="196">
      <c r="B196" s="34"/>
      <c r="C196" s="34"/>
      <c r="D196" s="34"/>
      <c r="L196" s="18"/>
    </row>
    <row r="197">
      <c r="B197" s="34"/>
      <c r="C197" s="34"/>
      <c r="D197" s="34"/>
      <c r="L197" s="18"/>
    </row>
    <row r="198">
      <c r="B198" s="34"/>
      <c r="C198" s="34"/>
      <c r="D198" s="34"/>
      <c r="L198" s="18"/>
    </row>
    <row r="199">
      <c r="B199" s="34"/>
      <c r="C199" s="34"/>
      <c r="D199" s="34"/>
      <c r="L199" s="18"/>
    </row>
    <row r="200">
      <c r="B200" s="34"/>
      <c r="C200" s="34"/>
      <c r="D200" s="34"/>
      <c r="L200" s="18"/>
    </row>
    <row r="201">
      <c r="B201" s="34"/>
      <c r="C201" s="34"/>
      <c r="D201" s="34"/>
      <c r="L201" s="18"/>
    </row>
    <row r="202">
      <c r="B202" s="34"/>
      <c r="C202" s="34"/>
      <c r="D202" s="34"/>
      <c r="L202" s="18"/>
    </row>
    <row r="203">
      <c r="B203" s="34"/>
      <c r="C203" s="34"/>
      <c r="D203" s="34"/>
      <c r="L203" s="18"/>
    </row>
    <row r="204">
      <c r="B204" s="34"/>
      <c r="C204" s="34"/>
      <c r="D204" s="34"/>
      <c r="L204" s="18"/>
    </row>
    <row r="205">
      <c r="B205" s="34"/>
      <c r="C205" s="34"/>
      <c r="D205" s="34"/>
      <c r="L205" s="18"/>
    </row>
    <row r="206">
      <c r="B206" s="34"/>
      <c r="C206" s="34"/>
      <c r="D206" s="34"/>
      <c r="L206" s="18"/>
    </row>
    <row r="207">
      <c r="B207" s="34"/>
      <c r="C207" s="34"/>
      <c r="D207" s="34"/>
      <c r="L207" s="18"/>
    </row>
    <row r="208">
      <c r="B208" s="34"/>
      <c r="C208" s="34"/>
      <c r="D208" s="34"/>
      <c r="L208" s="18"/>
    </row>
    <row r="209">
      <c r="B209" s="34"/>
      <c r="C209" s="34"/>
      <c r="D209" s="34"/>
      <c r="L209" s="18"/>
    </row>
    <row r="210">
      <c r="B210" s="34"/>
      <c r="C210" s="34"/>
      <c r="D210" s="34"/>
      <c r="L210" s="18"/>
    </row>
    <row r="211">
      <c r="B211" s="34"/>
      <c r="C211" s="34"/>
      <c r="D211" s="34"/>
      <c r="L211" s="18"/>
    </row>
    <row r="212">
      <c r="B212" s="34"/>
      <c r="C212" s="34"/>
      <c r="D212" s="34"/>
      <c r="L212" s="18"/>
    </row>
    <row r="213">
      <c r="B213" s="34"/>
      <c r="C213" s="34"/>
      <c r="D213" s="34"/>
      <c r="L213" s="18"/>
    </row>
    <row r="214">
      <c r="B214" s="34"/>
      <c r="C214" s="34"/>
      <c r="D214" s="34"/>
      <c r="L214" s="18"/>
    </row>
    <row r="215">
      <c r="B215" s="34"/>
      <c r="C215" s="34"/>
      <c r="D215" s="34"/>
      <c r="L215" s="18"/>
    </row>
    <row r="216">
      <c r="B216" s="34"/>
      <c r="C216" s="34"/>
      <c r="D216" s="34"/>
      <c r="L216" s="18"/>
    </row>
    <row r="217">
      <c r="B217" s="34"/>
      <c r="C217" s="34"/>
      <c r="D217" s="34"/>
      <c r="L217" s="18"/>
    </row>
    <row r="218">
      <c r="B218" s="34"/>
      <c r="C218" s="34"/>
      <c r="D218" s="34"/>
      <c r="L218" s="18"/>
    </row>
    <row r="219">
      <c r="B219" s="34"/>
      <c r="C219" s="34"/>
      <c r="D219" s="34"/>
      <c r="L219" s="18"/>
    </row>
    <row r="220">
      <c r="B220" s="34"/>
      <c r="C220" s="34"/>
      <c r="D220" s="34"/>
      <c r="L220" s="18"/>
    </row>
    <row r="221">
      <c r="B221" s="34"/>
      <c r="C221" s="34"/>
      <c r="D221" s="34"/>
      <c r="L221" s="18"/>
    </row>
    <row r="222">
      <c r="B222" s="34"/>
      <c r="C222" s="34"/>
      <c r="D222" s="34"/>
      <c r="L222" s="18"/>
    </row>
    <row r="223">
      <c r="B223" s="34"/>
      <c r="C223" s="34"/>
      <c r="D223" s="34"/>
      <c r="L223" s="18"/>
    </row>
    <row r="224">
      <c r="B224" s="34"/>
      <c r="C224" s="34"/>
      <c r="D224" s="34"/>
      <c r="L224" s="18"/>
    </row>
    <row r="225">
      <c r="B225" s="34"/>
      <c r="C225" s="34"/>
      <c r="D225" s="34"/>
      <c r="L225" s="18"/>
    </row>
    <row r="226">
      <c r="B226" s="34"/>
      <c r="C226" s="34"/>
      <c r="D226" s="34"/>
      <c r="L226" s="18"/>
    </row>
    <row r="227">
      <c r="B227" s="34"/>
      <c r="C227" s="34"/>
      <c r="D227" s="34"/>
      <c r="L227" s="18"/>
    </row>
    <row r="228">
      <c r="B228" s="34"/>
      <c r="C228" s="34"/>
      <c r="D228" s="34"/>
      <c r="L228" s="18"/>
    </row>
    <row r="229">
      <c r="B229" s="34"/>
      <c r="C229" s="34"/>
      <c r="D229" s="34"/>
      <c r="L229" s="18"/>
    </row>
    <row r="230">
      <c r="B230" s="34"/>
      <c r="C230" s="34"/>
      <c r="D230" s="34"/>
      <c r="L230" s="18"/>
    </row>
    <row r="231">
      <c r="B231" s="34"/>
      <c r="C231" s="34"/>
      <c r="D231" s="34"/>
      <c r="L231" s="18"/>
    </row>
    <row r="232">
      <c r="B232" s="34"/>
      <c r="C232" s="34"/>
      <c r="D232" s="34"/>
      <c r="L232" s="18"/>
    </row>
    <row r="233">
      <c r="B233" s="34"/>
      <c r="C233" s="34"/>
      <c r="D233" s="34"/>
      <c r="L233" s="18"/>
    </row>
    <row r="234">
      <c r="B234" s="34"/>
      <c r="C234" s="34"/>
      <c r="D234" s="34"/>
      <c r="L234" s="18"/>
    </row>
    <row r="235">
      <c r="B235" s="34"/>
      <c r="C235" s="34"/>
      <c r="D235" s="34"/>
      <c r="L235" s="18"/>
    </row>
    <row r="236">
      <c r="B236" s="34"/>
      <c r="C236" s="34"/>
      <c r="D236" s="34"/>
      <c r="L236" s="18"/>
    </row>
    <row r="237">
      <c r="B237" s="34"/>
      <c r="C237" s="34"/>
      <c r="D237" s="34"/>
      <c r="L237" s="18"/>
    </row>
    <row r="238">
      <c r="B238" s="34"/>
      <c r="C238" s="34"/>
      <c r="D238" s="34"/>
      <c r="L238" s="18"/>
    </row>
    <row r="239">
      <c r="B239" s="34"/>
      <c r="C239" s="34"/>
      <c r="D239" s="34"/>
      <c r="L239" s="18"/>
    </row>
    <row r="240">
      <c r="B240" s="34"/>
      <c r="C240" s="34"/>
      <c r="D240" s="34"/>
      <c r="L240" s="18"/>
    </row>
    <row r="241">
      <c r="B241" s="34"/>
      <c r="C241" s="34"/>
      <c r="D241" s="34"/>
      <c r="L241" s="18"/>
    </row>
    <row r="242">
      <c r="B242" s="34"/>
      <c r="C242" s="34"/>
      <c r="D242" s="34"/>
      <c r="L242" s="18"/>
    </row>
    <row r="243">
      <c r="B243" s="34"/>
      <c r="C243" s="34"/>
      <c r="D243" s="34"/>
      <c r="L243" s="18"/>
    </row>
    <row r="244">
      <c r="B244" s="34"/>
      <c r="C244" s="34"/>
      <c r="D244" s="34"/>
      <c r="L244" s="18"/>
    </row>
    <row r="245">
      <c r="B245" s="34"/>
      <c r="C245" s="34"/>
      <c r="D245" s="34"/>
      <c r="L245" s="18"/>
    </row>
    <row r="246">
      <c r="B246" s="34"/>
      <c r="C246" s="34"/>
      <c r="D246" s="34"/>
      <c r="L246" s="18"/>
    </row>
    <row r="247">
      <c r="B247" s="34"/>
      <c r="C247" s="34"/>
      <c r="D247" s="34"/>
      <c r="L247" s="18"/>
    </row>
    <row r="248">
      <c r="B248" s="34"/>
      <c r="C248" s="34"/>
      <c r="D248" s="34"/>
      <c r="L248" s="18"/>
    </row>
    <row r="249">
      <c r="B249" s="34"/>
      <c r="C249" s="34"/>
      <c r="D249" s="34"/>
      <c r="L249" s="18"/>
    </row>
    <row r="250">
      <c r="B250" s="34"/>
      <c r="C250" s="34"/>
      <c r="D250" s="34"/>
      <c r="L250" s="18"/>
    </row>
    <row r="251">
      <c r="B251" s="34"/>
      <c r="C251" s="34"/>
      <c r="D251" s="34"/>
      <c r="L251" s="18"/>
    </row>
    <row r="252">
      <c r="B252" s="34"/>
      <c r="C252" s="34"/>
      <c r="D252" s="34"/>
      <c r="L252" s="18"/>
    </row>
    <row r="253">
      <c r="B253" s="34"/>
      <c r="C253" s="34"/>
      <c r="D253" s="34"/>
      <c r="L253" s="18"/>
    </row>
    <row r="254">
      <c r="B254" s="34"/>
      <c r="C254" s="34"/>
      <c r="D254" s="34"/>
      <c r="L254" s="18"/>
    </row>
    <row r="255">
      <c r="B255" s="34"/>
      <c r="C255" s="34"/>
      <c r="D255" s="34"/>
      <c r="L255" s="18"/>
    </row>
    <row r="256">
      <c r="B256" s="34"/>
      <c r="C256" s="34"/>
      <c r="D256" s="34"/>
      <c r="L256" s="18"/>
    </row>
    <row r="257">
      <c r="B257" s="34"/>
      <c r="C257" s="34"/>
      <c r="D257" s="34"/>
      <c r="L257" s="18"/>
    </row>
    <row r="258">
      <c r="B258" s="34"/>
      <c r="C258" s="34"/>
      <c r="D258" s="34"/>
      <c r="L258" s="18"/>
    </row>
    <row r="259">
      <c r="B259" s="34"/>
      <c r="C259" s="34"/>
      <c r="D259" s="34"/>
      <c r="L259" s="18"/>
    </row>
    <row r="260">
      <c r="B260" s="34"/>
      <c r="C260" s="34"/>
      <c r="D260" s="34"/>
      <c r="L260" s="18"/>
    </row>
    <row r="261">
      <c r="B261" s="34"/>
      <c r="C261" s="34"/>
      <c r="D261" s="34"/>
      <c r="L261" s="18"/>
    </row>
    <row r="262">
      <c r="B262" s="34"/>
      <c r="C262" s="34"/>
      <c r="D262" s="34"/>
      <c r="L262" s="18"/>
    </row>
    <row r="263">
      <c r="B263" s="34"/>
      <c r="C263" s="34"/>
      <c r="D263" s="34"/>
      <c r="L263" s="18"/>
    </row>
    <row r="264">
      <c r="B264" s="34"/>
      <c r="C264" s="34"/>
      <c r="D264" s="34"/>
      <c r="L264" s="18"/>
    </row>
    <row r="265">
      <c r="B265" s="34"/>
      <c r="C265" s="34"/>
      <c r="D265" s="34"/>
      <c r="L265" s="18"/>
    </row>
    <row r="266">
      <c r="B266" s="34"/>
      <c r="C266" s="34"/>
      <c r="D266" s="34"/>
      <c r="L266" s="18"/>
    </row>
    <row r="267">
      <c r="B267" s="34"/>
      <c r="C267" s="34"/>
      <c r="D267" s="34"/>
      <c r="L267" s="18"/>
    </row>
    <row r="268">
      <c r="B268" s="34"/>
      <c r="C268" s="34"/>
      <c r="D268" s="34"/>
      <c r="L268" s="18"/>
    </row>
    <row r="269">
      <c r="B269" s="34"/>
      <c r="C269" s="34"/>
      <c r="D269" s="34"/>
      <c r="L269" s="18"/>
    </row>
    <row r="270">
      <c r="B270" s="34"/>
      <c r="C270" s="34"/>
      <c r="D270" s="34"/>
      <c r="L270" s="18"/>
    </row>
    <row r="271">
      <c r="B271" s="34"/>
      <c r="C271" s="34"/>
      <c r="D271" s="34"/>
      <c r="L271" s="18"/>
    </row>
    <row r="272">
      <c r="B272" s="34"/>
      <c r="C272" s="34"/>
      <c r="D272" s="34"/>
      <c r="L272" s="18"/>
    </row>
    <row r="273">
      <c r="B273" s="34"/>
      <c r="C273" s="34"/>
      <c r="D273" s="34"/>
      <c r="L273" s="18"/>
    </row>
    <row r="274">
      <c r="B274" s="34"/>
      <c r="C274" s="34"/>
      <c r="D274" s="34"/>
      <c r="L274" s="18"/>
    </row>
    <row r="275">
      <c r="B275" s="34"/>
      <c r="C275" s="34"/>
      <c r="D275" s="34"/>
      <c r="L275" s="18"/>
    </row>
    <row r="276">
      <c r="B276" s="34"/>
      <c r="C276" s="34"/>
      <c r="D276" s="34"/>
      <c r="L276" s="18"/>
    </row>
    <row r="277">
      <c r="B277" s="34"/>
      <c r="C277" s="34"/>
      <c r="D277" s="34"/>
      <c r="L277" s="18"/>
    </row>
    <row r="278">
      <c r="B278" s="34"/>
      <c r="C278" s="34"/>
      <c r="D278" s="34"/>
      <c r="L278" s="18"/>
    </row>
    <row r="279">
      <c r="B279" s="34"/>
      <c r="C279" s="34"/>
      <c r="D279" s="34"/>
      <c r="L279" s="18"/>
    </row>
    <row r="280">
      <c r="B280" s="34"/>
      <c r="C280" s="34"/>
      <c r="D280" s="34"/>
      <c r="L280" s="18"/>
    </row>
    <row r="281">
      <c r="B281" s="34"/>
      <c r="C281" s="34"/>
      <c r="D281" s="34"/>
      <c r="L281" s="18"/>
    </row>
    <row r="282">
      <c r="B282" s="34"/>
      <c r="C282" s="34"/>
      <c r="D282" s="34"/>
      <c r="L282" s="18"/>
    </row>
    <row r="283">
      <c r="B283" s="34"/>
      <c r="C283" s="34"/>
      <c r="D283" s="34"/>
      <c r="L283" s="18"/>
    </row>
    <row r="284">
      <c r="B284" s="34"/>
      <c r="C284" s="34"/>
      <c r="D284" s="34"/>
      <c r="L284" s="18"/>
    </row>
    <row r="285">
      <c r="B285" s="34"/>
      <c r="C285" s="34"/>
      <c r="D285" s="34"/>
      <c r="L285" s="18"/>
    </row>
    <row r="286">
      <c r="B286" s="34"/>
      <c r="C286" s="34"/>
      <c r="D286" s="34"/>
      <c r="L286" s="18"/>
    </row>
    <row r="287">
      <c r="B287" s="34"/>
      <c r="C287" s="34"/>
      <c r="D287" s="34"/>
      <c r="L287" s="18"/>
    </row>
    <row r="288">
      <c r="B288" s="34"/>
      <c r="C288" s="34"/>
      <c r="D288" s="34"/>
      <c r="L288" s="18"/>
    </row>
    <row r="289">
      <c r="B289" s="34"/>
      <c r="C289" s="34"/>
      <c r="D289" s="34"/>
      <c r="L289" s="18"/>
    </row>
    <row r="290">
      <c r="B290" s="34"/>
      <c r="C290" s="34"/>
      <c r="D290" s="34"/>
      <c r="L290" s="18"/>
    </row>
    <row r="291">
      <c r="B291" s="34"/>
      <c r="C291" s="34"/>
      <c r="D291" s="34"/>
      <c r="L291" s="18"/>
    </row>
    <row r="292">
      <c r="B292" s="34"/>
      <c r="C292" s="34"/>
      <c r="D292" s="34"/>
      <c r="L292" s="18"/>
    </row>
    <row r="293">
      <c r="B293" s="34"/>
      <c r="C293" s="34"/>
      <c r="D293" s="34"/>
      <c r="L293" s="18"/>
    </row>
    <row r="294">
      <c r="B294" s="34"/>
      <c r="C294" s="34"/>
      <c r="D294" s="34"/>
      <c r="L294" s="18"/>
    </row>
    <row r="295">
      <c r="B295" s="34"/>
      <c r="C295" s="34"/>
      <c r="D295" s="34"/>
      <c r="L295" s="18"/>
    </row>
    <row r="296">
      <c r="B296" s="34"/>
      <c r="C296" s="34"/>
      <c r="D296" s="34"/>
      <c r="L296" s="18"/>
    </row>
    <row r="297">
      <c r="B297" s="34"/>
      <c r="C297" s="34"/>
      <c r="D297" s="34"/>
      <c r="L297" s="18"/>
    </row>
    <row r="298">
      <c r="B298" s="34"/>
      <c r="C298" s="34"/>
      <c r="D298" s="34"/>
      <c r="L298" s="18"/>
    </row>
    <row r="299">
      <c r="B299" s="34"/>
      <c r="C299" s="34"/>
      <c r="D299" s="34"/>
      <c r="L299" s="18"/>
    </row>
    <row r="300">
      <c r="B300" s="34"/>
      <c r="C300" s="34"/>
      <c r="D300" s="34"/>
      <c r="L300" s="18"/>
    </row>
    <row r="301">
      <c r="B301" s="34"/>
      <c r="C301" s="34"/>
      <c r="D301" s="34"/>
      <c r="L301" s="18"/>
    </row>
    <row r="302">
      <c r="B302" s="34"/>
      <c r="C302" s="34"/>
      <c r="D302" s="34"/>
      <c r="L302" s="18"/>
    </row>
    <row r="303">
      <c r="B303" s="34"/>
      <c r="C303" s="34"/>
      <c r="D303" s="34"/>
      <c r="L303" s="18"/>
    </row>
    <row r="304">
      <c r="B304" s="34"/>
      <c r="C304" s="34"/>
      <c r="D304" s="34"/>
      <c r="L304" s="18"/>
    </row>
    <row r="305">
      <c r="B305" s="34"/>
      <c r="C305" s="34"/>
      <c r="D305" s="34"/>
      <c r="L305" s="18"/>
    </row>
    <row r="306">
      <c r="B306" s="34"/>
      <c r="C306" s="34"/>
      <c r="D306" s="34"/>
      <c r="L306" s="18"/>
    </row>
    <row r="307">
      <c r="B307" s="34"/>
      <c r="C307" s="34"/>
      <c r="D307" s="34"/>
      <c r="L307" s="18"/>
    </row>
    <row r="308">
      <c r="B308" s="34"/>
      <c r="C308" s="34"/>
      <c r="D308" s="34"/>
      <c r="L308" s="18"/>
    </row>
    <row r="309">
      <c r="B309" s="34"/>
      <c r="C309" s="34"/>
      <c r="D309" s="34"/>
      <c r="L309" s="18"/>
    </row>
    <row r="310">
      <c r="B310" s="34"/>
      <c r="C310" s="34"/>
      <c r="D310" s="34"/>
      <c r="L310" s="18"/>
    </row>
    <row r="311">
      <c r="B311" s="34"/>
      <c r="C311" s="34"/>
      <c r="D311" s="34"/>
      <c r="L311" s="18"/>
    </row>
    <row r="312">
      <c r="B312" s="34"/>
      <c r="C312" s="34"/>
      <c r="D312" s="34"/>
      <c r="L312" s="18"/>
    </row>
    <row r="313">
      <c r="B313" s="34"/>
      <c r="C313" s="34"/>
      <c r="D313" s="34"/>
      <c r="L313" s="18"/>
    </row>
    <row r="314">
      <c r="B314" s="34"/>
      <c r="C314" s="34"/>
      <c r="D314" s="34"/>
      <c r="L314" s="18"/>
    </row>
    <row r="315">
      <c r="B315" s="34"/>
      <c r="C315" s="34"/>
      <c r="D315" s="34"/>
      <c r="L315" s="18"/>
    </row>
    <row r="316">
      <c r="B316" s="34"/>
      <c r="C316" s="34"/>
      <c r="D316" s="34"/>
      <c r="L316" s="18"/>
    </row>
    <row r="317">
      <c r="B317" s="34"/>
      <c r="C317" s="34"/>
      <c r="D317" s="34"/>
      <c r="L317" s="18"/>
    </row>
    <row r="318">
      <c r="B318" s="34"/>
      <c r="C318" s="34"/>
      <c r="D318" s="34"/>
      <c r="L318" s="18"/>
    </row>
    <row r="319">
      <c r="B319" s="34"/>
      <c r="C319" s="34"/>
      <c r="D319" s="34"/>
      <c r="L319" s="18"/>
    </row>
    <row r="320">
      <c r="B320" s="34"/>
      <c r="C320" s="34"/>
      <c r="D320" s="34"/>
      <c r="L320" s="18"/>
    </row>
    <row r="321">
      <c r="B321" s="34"/>
      <c r="C321" s="34"/>
      <c r="D321" s="34"/>
      <c r="L321" s="18"/>
    </row>
    <row r="322">
      <c r="B322" s="34"/>
      <c r="C322" s="34"/>
      <c r="D322" s="34"/>
      <c r="L322" s="18"/>
    </row>
    <row r="323">
      <c r="B323" s="34"/>
      <c r="C323" s="34"/>
      <c r="D323" s="34"/>
      <c r="L323" s="18"/>
    </row>
    <row r="324">
      <c r="B324" s="34"/>
      <c r="C324" s="34"/>
      <c r="D324" s="34"/>
      <c r="L324" s="18"/>
    </row>
    <row r="325">
      <c r="B325" s="34"/>
      <c r="C325" s="34"/>
      <c r="D325" s="34"/>
      <c r="L325" s="18"/>
    </row>
    <row r="326">
      <c r="B326" s="34"/>
      <c r="C326" s="34"/>
      <c r="D326" s="34"/>
      <c r="L326" s="18"/>
    </row>
    <row r="327">
      <c r="B327" s="34"/>
      <c r="C327" s="34"/>
      <c r="D327" s="34"/>
      <c r="L327" s="18"/>
    </row>
    <row r="328">
      <c r="B328" s="34"/>
      <c r="C328" s="34"/>
      <c r="D328" s="34"/>
      <c r="L328" s="18"/>
    </row>
    <row r="329">
      <c r="B329" s="34"/>
      <c r="C329" s="34"/>
      <c r="D329" s="34"/>
      <c r="L329" s="18"/>
    </row>
    <row r="330">
      <c r="B330" s="34"/>
      <c r="C330" s="34"/>
      <c r="D330" s="34"/>
      <c r="L330" s="18"/>
    </row>
    <row r="331">
      <c r="B331" s="34"/>
      <c r="C331" s="34"/>
      <c r="D331" s="34"/>
      <c r="L331" s="18"/>
    </row>
    <row r="332">
      <c r="B332" s="34"/>
      <c r="C332" s="34"/>
      <c r="D332" s="34"/>
      <c r="L332" s="18"/>
    </row>
    <row r="333">
      <c r="B333" s="34"/>
      <c r="C333" s="34"/>
      <c r="D333" s="34"/>
      <c r="L333" s="18"/>
    </row>
    <row r="334">
      <c r="B334" s="34"/>
      <c r="C334" s="34"/>
      <c r="D334" s="34"/>
      <c r="L334" s="18"/>
    </row>
    <row r="335">
      <c r="B335" s="34"/>
      <c r="C335" s="34"/>
      <c r="D335" s="34"/>
      <c r="L335" s="18"/>
    </row>
    <row r="336">
      <c r="B336" s="34"/>
      <c r="C336" s="34"/>
      <c r="D336" s="34"/>
      <c r="L336" s="18"/>
    </row>
    <row r="337">
      <c r="B337" s="34"/>
      <c r="C337" s="34"/>
      <c r="D337" s="34"/>
      <c r="L337" s="18"/>
    </row>
    <row r="338">
      <c r="B338" s="34"/>
      <c r="C338" s="34"/>
      <c r="D338" s="34"/>
      <c r="L338" s="18"/>
    </row>
    <row r="339">
      <c r="B339" s="34"/>
      <c r="C339" s="34"/>
      <c r="D339" s="34"/>
      <c r="L339" s="18"/>
    </row>
    <row r="340">
      <c r="B340" s="34"/>
      <c r="C340" s="34"/>
      <c r="D340" s="34"/>
      <c r="L340" s="18"/>
    </row>
    <row r="341">
      <c r="B341" s="34"/>
      <c r="C341" s="34"/>
      <c r="D341" s="34"/>
      <c r="L341" s="18"/>
    </row>
    <row r="342">
      <c r="B342" s="34"/>
      <c r="C342" s="34"/>
      <c r="D342" s="34"/>
      <c r="L342" s="18"/>
    </row>
    <row r="343">
      <c r="B343" s="34"/>
      <c r="C343" s="34"/>
      <c r="D343" s="34"/>
      <c r="L343" s="18"/>
    </row>
    <row r="344">
      <c r="B344" s="34"/>
      <c r="C344" s="34"/>
      <c r="D344" s="34"/>
      <c r="L344" s="18"/>
    </row>
    <row r="345">
      <c r="B345" s="34"/>
      <c r="C345" s="34"/>
      <c r="D345" s="34"/>
      <c r="L345" s="18"/>
    </row>
    <row r="346">
      <c r="B346" s="34"/>
      <c r="C346" s="34"/>
      <c r="D346" s="34"/>
      <c r="L346" s="18"/>
    </row>
    <row r="347">
      <c r="B347" s="34"/>
      <c r="C347" s="34"/>
      <c r="D347" s="34"/>
      <c r="L347" s="18"/>
    </row>
    <row r="348">
      <c r="B348" s="34"/>
      <c r="C348" s="34"/>
      <c r="D348" s="34"/>
      <c r="L348" s="18"/>
    </row>
    <row r="349">
      <c r="B349" s="34"/>
      <c r="C349" s="34"/>
      <c r="D349" s="34"/>
      <c r="L349" s="18"/>
    </row>
    <row r="350">
      <c r="B350" s="34"/>
      <c r="C350" s="34"/>
      <c r="D350" s="34"/>
      <c r="L350" s="18"/>
    </row>
    <row r="351">
      <c r="B351" s="34"/>
      <c r="C351" s="34"/>
      <c r="D351" s="34"/>
      <c r="L351" s="18"/>
    </row>
    <row r="352">
      <c r="B352" s="34"/>
      <c r="C352" s="34"/>
      <c r="D352" s="34"/>
      <c r="L352" s="18"/>
    </row>
    <row r="353">
      <c r="B353" s="34"/>
      <c r="C353" s="34"/>
      <c r="D353" s="34"/>
      <c r="L353" s="18"/>
    </row>
    <row r="354">
      <c r="B354" s="34"/>
      <c r="C354" s="34"/>
      <c r="D354" s="34"/>
      <c r="L354" s="18"/>
    </row>
    <row r="355">
      <c r="B355" s="34"/>
      <c r="C355" s="34"/>
      <c r="D355" s="34"/>
      <c r="L355" s="18"/>
    </row>
    <row r="356">
      <c r="B356" s="34"/>
      <c r="C356" s="34"/>
      <c r="D356" s="34"/>
      <c r="L356" s="18"/>
    </row>
    <row r="357">
      <c r="B357" s="34"/>
      <c r="C357" s="34"/>
      <c r="D357" s="34"/>
      <c r="L357" s="18"/>
    </row>
    <row r="358">
      <c r="B358" s="34"/>
      <c r="C358" s="34"/>
      <c r="D358" s="34"/>
      <c r="L358" s="18"/>
    </row>
    <row r="359">
      <c r="B359" s="34"/>
      <c r="C359" s="34"/>
      <c r="D359" s="34"/>
      <c r="L359" s="18"/>
    </row>
    <row r="360">
      <c r="B360" s="34"/>
      <c r="C360" s="34"/>
      <c r="D360" s="34"/>
      <c r="L360" s="18"/>
    </row>
    <row r="361">
      <c r="B361" s="34"/>
      <c r="C361" s="34"/>
      <c r="D361" s="34"/>
      <c r="L361" s="18"/>
    </row>
    <row r="362">
      <c r="B362" s="34"/>
      <c r="C362" s="34"/>
      <c r="D362" s="34"/>
      <c r="L362" s="18"/>
    </row>
    <row r="363">
      <c r="B363" s="34"/>
      <c r="C363" s="34"/>
      <c r="D363" s="34"/>
      <c r="L363" s="18"/>
    </row>
    <row r="364">
      <c r="B364" s="34"/>
      <c r="C364" s="34"/>
      <c r="D364" s="34"/>
      <c r="L364" s="18"/>
    </row>
    <row r="365">
      <c r="B365" s="34"/>
      <c r="C365" s="34"/>
      <c r="D365" s="34"/>
      <c r="L365" s="18"/>
    </row>
    <row r="366">
      <c r="B366" s="34"/>
      <c r="C366" s="34"/>
      <c r="D366" s="34"/>
      <c r="L366" s="18"/>
    </row>
    <row r="367">
      <c r="B367" s="34"/>
      <c r="C367" s="34"/>
      <c r="D367" s="34"/>
      <c r="L367" s="18"/>
    </row>
    <row r="368">
      <c r="B368" s="34"/>
      <c r="C368" s="34"/>
      <c r="D368" s="34"/>
      <c r="L368" s="18"/>
    </row>
    <row r="369">
      <c r="B369" s="34"/>
      <c r="C369" s="34"/>
      <c r="D369" s="34"/>
      <c r="L369" s="18"/>
    </row>
    <row r="370">
      <c r="B370" s="34"/>
      <c r="C370" s="34"/>
      <c r="D370" s="34"/>
      <c r="L370" s="18"/>
    </row>
    <row r="371">
      <c r="B371" s="34"/>
      <c r="C371" s="34"/>
      <c r="D371" s="34"/>
      <c r="L371" s="18"/>
    </row>
    <row r="372">
      <c r="B372" s="34"/>
      <c r="C372" s="34"/>
      <c r="D372" s="34"/>
      <c r="L372" s="18"/>
    </row>
    <row r="373">
      <c r="B373" s="34"/>
      <c r="C373" s="34"/>
      <c r="D373" s="34"/>
      <c r="L373" s="18"/>
    </row>
    <row r="374">
      <c r="B374" s="34"/>
      <c r="C374" s="34"/>
      <c r="D374" s="34"/>
      <c r="L374" s="18"/>
    </row>
    <row r="375">
      <c r="B375" s="34"/>
      <c r="C375" s="34"/>
      <c r="D375" s="34"/>
      <c r="L375" s="18"/>
    </row>
    <row r="376">
      <c r="B376" s="34"/>
      <c r="C376" s="34"/>
      <c r="D376" s="34"/>
      <c r="L376" s="18"/>
    </row>
    <row r="377">
      <c r="B377" s="34"/>
      <c r="C377" s="34"/>
      <c r="D377" s="34"/>
      <c r="L377" s="18"/>
    </row>
    <row r="378">
      <c r="B378" s="34"/>
      <c r="C378" s="34"/>
      <c r="D378" s="34"/>
      <c r="L378" s="18"/>
    </row>
    <row r="379">
      <c r="B379" s="34"/>
      <c r="C379" s="34"/>
      <c r="D379" s="34"/>
      <c r="L379" s="18"/>
    </row>
    <row r="380">
      <c r="B380" s="34"/>
      <c r="C380" s="34"/>
      <c r="D380" s="34"/>
      <c r="L380" s="18"/>
    </row>
    <row r="381">
      <c r="B381" s="34"/>
      <c r="C381" s="34"/>
      <c r="D381" s="34"/>
      <c r="L381" s="18"/>
    </row>
    <row r="382">
      <c r="B382" s="34"/>
      <c r="C382" s="34"/>
      <c r="D382" s="34"/>
      <c r="L382" s="18"/>
    </row>
    <row r="383">
      <c r="B383" s="34"/>
      <c r="C383" s="34"/>
      <c r="D383" s="34"/>
      <c r="L383" s="18"/>
    </row>
    <row r="384">
      <c r="B384" s="34"/>
      <c r="C384" s="34"/>
      <c r="D384" s="34"/>
      <c r="L384" s="18"/>
    </row>
    <row r="385">
      <c r="B385" s="34"/>
      <c r="C385" s="34"/>
      <c r="D385" s="34"/>
      <c r="L385" s="18"/>
    </row>
    <row r="386">
      <c r="B386" s="34"/>
      <c r="C386" s="34"/>
      <c r="D386" s="34"/>
      <c r="L386" s="18"/>
    </row>
    <row r="387">
      <c r="B387" s="34"/>
      <c r="C387" s="34"/>
      <c r="D387" s="34"/>
      <c r="L387" s="18"/>
    </row>
    <row r="388">
      <c r="B388" s="34"/>
      <c r="C388" s="34"/>
      <c r="D388" s="34"/>
      <c r="L388" s="18"/>
    </row>
    <row r="389">
      <c r="B389" s="34"/>
      <c r="C389" s="34"/>
      <c r="D389" s="34"/>
      <c r="L389" s="18"/>
    </row>
    <row r="390">
      <c r="B390" s="34"/>
      <c r="C390" s="34"/>
      <c r="D390" s="34"/>
      <c r="L390" s="18"/>
    </row>
    <row r="391">
      <c r="B391" s="34"/>
      <c r="C391" s="34"/>
      <c r="D391" s="34"/>
      <c r="L391" s="18"/>
    </row>
    <row r="392">
      <c r="B392" s="34"/>
      <c r="C392" s="34"/>
      <c r="D392" s="34"/>
      <c r="L392" s="18"/>
    </row>
    <row r="393">
      <c r="B393" s="34"/>
      <c r="C393" s="34"/>
      <c r="D393" s="34"/>
      <c r="L393" s="18"/>
    </row>
    <row r="394">
      <c r="B394" s="34"/>
      <c r="C394" s="34"/>
      <c r="D394" s="34"/>
      <c r="L394" s="18"/>
    </row>
    <row r="395">
      <c r="B395" s="34"/>
      <c r="C395" s="34"/>
      <c r="D395" s="34"/>
      <c r="L395" s="18"/>
    </row>
    <row r="396">
      <c r="B396" s="34"/>
      <c r="C396" s="34"/>
      <c r="D396" s="34"/>
      <c r="L396" s="18"/>
    </row>
    <row r="397">
      <c r="B397" s="34"/>
      <c r="C397" s="34"/>
      <c r="D397" s="34"/>
      <c r="L397" s="18"/>
    </row>
    <row r="398">
      <c r="B398" s="34"/>
      <c r="C398" s="34"/>
      <c r="D398" s="34"/>
      <c r="L398" s="18"/>
    </row>
    <row r="399">
      <c r="B399" s="34"/>
      <c r="C399" s="34"/>
      <c r="D399" s="34"/>
      <c r="L399" s="18"/>
    </row>
    <row r="400">
      <c r="B400" s="34"/>
      <c r="C400" s="34"/>
      <c r="D400" s="34"/>
      <c r="L400" s="18"/>
    </row>
    <row r="401">
      <c r="B401" s="34"/>
      <c r="C401" s="34"/>
      <c r="D401" s="34"/>
      <c r="L401" s="18"/>
    </row>
    <row r="402">
      <c r="B402" s="34"/>
      <c r="C402" s="34"/>
      <c r="D402" s="34"/>
      <c r="L402" s="18"/>
    </row>
    <row r="403">
      <c r="B403" s="34"/>
      <c r="C403" s="34"/>
      <c r="D403" s="34"/>
      <c r="L403" s="18"/>
    </row>
    <row r="404">
      <c r="B404" s="34"/>
      <c r="C404" s="34"/>
      <c r="D404" s="34"/>
      <c r="L404" s="18"/>
    </row>
    <row r="405">
      <c r="B405" s="34"/>
      <c r="C405" s="34"/>
      <c r="D405" s="34"/>
      <c r="L405" s="18"/>
    </row>
    <row r="406">
      <c r="B406" s="34"/>
      <c r="C406" s="34"/>
      <c r="D406" s="34"/>
      <c r="L406" s="18"/>
    </row>
    <row r="407">
      <c r="B407" s="34"/>
      <c r="C407" s="34"/>
      <c r="D407" s="34"/>
      <c r="L407" s="18"/>
    </row>
    <row r="408">
      <c r="B408" s="34"/>
      <c r="C408" s="34"/>
      <c r="D408" s="34"/>
      <c r="L408" s="18"/>
    </row>
    <row r="409">
      <c r="B409" s="34"/>
      <c r="C409" s="34"/>
      <c r="D409" s="34"/>
      <c r="L409" s="18"/>
    </row>
    <row r="410">
      <c r="B410" s="34"/>
      <c r="C410" s="34"/>
      <c r="D410" s="34"/>
      <c r="L410" s="18"/>
    </row>
    <row r="411">
      <c r="B411" s="34"/>
      <c r="C411" s="34"/>
      <c r="D411" s="34"/>
      <c r="L411" s="18"/>
    </row>
    <row r="412">
      <c r="B412" s="34"/>
      <c r="C412" s="34"/>
      <c r="D412" s="34"/>
      <c r="L412" s="18"/>
    </row>
    <row r="413">
      <c r="B413" s="34"/>
      <c r="C413" s="34"/>
      <c r="D413" s="34"/>
      <c r="L413" s="18"/>
    </row>
    <row r="414">
      <c r="B414" s="34"/>
      <c r="C414" s="34"/>
      <c r="D414" s="34"/>
      <c r="L414" s="18"/>
    </row>
    <row r="415">
      <c r="B415" s="34"/>
      <c r="C415" s="34"/>
      <c r="D415" s="34"/>
      <c r="L415" s="18"/>
    </row>
    <row r="416">
      <c r="B416" s="34"/>
      <c r="C416" s="34"/>
      <c r="D416" s="34"/>
      <c r="L416" s="18"/>
    </row>
    <row r="417">
      <c r="B417" s="34"/>
      <c r="C417" s="34"/>
      <c r="D417" s="34"/>
      <c r="L417" s="18"/>
    </row>
    <row r="418">
      <c r="B418" s="34"/>
      <c r="C418" s="34"/>
      <c r="D418" s="34"/>
      <c r="L418" s="18"/>
    </row>
    <row r="419">
      <c r="B419" s="34"/>
      <c r="C419" s="34"/>
      <c r="D419" s="34"/>
      <c r="L419" s="18"/>
    </row>
    <row r="420">
      <c r="B420" s="34"/>
      <c r="C420" s="34"/>
      <c r="D420" s="34"/>
      <c r="L420" s="18"/>
    </row>
    <row r="421">
      <c r="B421" s="34"/>
      <c r="C421" s="34"/>
      <c r="D421" s="34"/>
      <c r="L421" s="18"/>
    </row>
    <row r="422">
      <c r="B422" s="34"/>
      <c r="C422" s="34"/>
      <c r="D422" s="34"/>
      <c r="L422" s="18"/>
    </row>
    <row r="423">
      <c r="B423" s="34"/>
      <c r="C423" s="34"/>
      <c r="D423" s="34"/>
      <c r="L423" s="18"/>
    </row>
    <row r="424">
      <c r="B424" s="34"/>
      <c r="C424" s="34"/>
      <c r="D424" s="34"/>
      <c r="L424" s="18"/>
    </row>
    <row r="425">
      <c r="B425" s="34"/>
      <c r="C425" s="34"/>
      <c r="D425" s="34"/>
      <c r="L425" s="18"/>
    </row>
    <row r="426">
      <c r="B426" s="34"/>
      <c r="C426" s="34"/>
      <c r="D426" s="34"/>
      <c r="L426" s="18"/>
    </row>
    <row r="427">
      <c r="B427" s="34"/>
      <c r="C427" s="34"/>
      <c r="D427" s="34"/>
      <c r="L427" s="18"/>
    </row>
    <row r="428">
      <c r="B428" s="34"/>
      <c r="C428" s="34"/>
      <c r="D428" s="34"/>
      <c r="L428" s="18"/>
    </row>
    <row r="429">
      <c r="B429" s="34"/>
      <c r="C429" s="34"/>
      <c r="D429" s="34"/>
      <c r="L429" s="18"/>
    </row>
    <row r="430">
      <c r="B430" s="34"/>
      <c r="C430" s="34"/>
      <c r="D430" s="34"/>
      <c r="L430" s="18"/>
    </row>
    <row r="431">
      <c r="B431" s="34"/>
      <c r="C431" s="34"/>
      <c r="D431" s="34"/>
      <c r="L431" s="18"/>
    </row>
    <row r="432">
      <c r="B432" s="34"/>
      <c r="C432" s="34"/>
      <c r="D432" s="34"/>
      <c r="L432" s="18"/>
    </row>
    <row r="433">
      <c r="B433" s="34"/>
      <c r="C433" s="34"/>
      <c r="D433" s="34"/>
      <c r="L433" s="18"/>
    </row>
    <row r="434">
      <c r="B434" s="34"/>
      <c r="C434" s="34"/>
      <c r="D434" s="34"/>
      <c r="L434" s="18"/>
    </row>
    <row r="435">
      <c r="B435" s="34"/>
      <c r="C435" s="34"/>
      <c r="D435" s="34"/>
      <c r="L435" s="18"/>
    </row>
    <row r="436">
      <c r="B436" s="34"/>
      <c r="C436" s="34"/>
      <c r="D436" s="34"/>
      <c r="L436" s="18"/>
    </row>
    <row r="437">
      <c r="B437" s="34"/>
      <c r="C437" s="34"/>
      <c r="D437" s="34"/>
      <c r="L437" s="18"/>
    </row>
    <row r="438">
      <c r="B438" s="34"/>
      <c r="C438" s="34"/>
      <c r="D438" s="34"/>
      <c r="L438" s="18"/>
    </row>
    <row r="439">
      <c r="B439" s="34"/>
      <c r="C439" s="34"/>
      <c r="D439" s="34"/>
      <c r="L439" s="18"/>
    </row>
    <row r="440">
      <c r="B440" s="34"/>
      <c r="C440" s="34"/>
      <c r="D440" s="34"/>
      <c r="L440" s="18"/>
    </row>
    <row r="441">
      <c r="B441" s="34"/>
      <c r="C441" s="34"/>
      <c r="D441" s="34"/>
      <c r="L441" s="18"/>
    </row>
    <row r="442">
      <c r="B442" s="34"/>
      <c r="C442" s="34"/>
      <c r="D442" s="34"/>
      <c r="L442" s="18"/>
    </row>
    <row r="443">
      <c r="B443" s="34"/>
      <c r="C443" s="34"/>
      <c r="D443" s="34"/>
      <c r="L443" s="18"/>
    </row>
    <row r="444">
      <c r="B444" s="34"/>
      <c r="C444" s="34"/>
      <c r="D444" s="34"/>
      <c r="L444" s="18"/>
    </row>
    <row r="445">
      <c r="B445" s="34"/>
      <c r="C445" s="34"/>
      <c r="D445" s="34"/>
      <c r="L445" s="18"/>
    </row>
    <row r="446">
      <c r="B446" s="34"/>
      <c r="C446" s="34"/>
      <c r="D446" s="34"/>
      <c r="L446" s="18"/>
    </row>
    <row r="447">
      <c r="B447" s="34"/>
      <c r="C447" s="34"/>
      <c r="D447" s="34"/>
      <c r="L447" s="18"/>
    </row>
    <row r="448">
      <c r="B448" s="34"/>
      <c r="C448" s="34"/>
      <c r="D448" s="34"/>
      <c r="L448" s="18"/>
    </row>
    <row r="449">
      <c r="B449" s="34"/>
      <c r="C449" s="34"/>
      <c r="D449" s="34"/>
      <c r="L449" s="18"/>
    </row>
    <row r="450">
      <c r="B450" s="34"/>
      <c r="C450" s="34"/>
      <c r="D450" s="34"/>
      <c r="L450" s="18"/>
    </row>
    <row r="451">
      <c r="B451" s="34"/>
      <c r="C451" s="34"/>
      <c r="D451" s="34"/>
      <c r="L451" s="18"/>
    </row>
    <row r="452">
      <c r="B452" s="34"/>
      <c r="C452" s="34"/>
      <c r="D452" s="34"/>
      <c r="L452" s="18"/>
    </row>
    <row r="453">
      <c r="B453" s="34"/>
      <c r="C453" s="34"/>
      <c r="D453" s="34"/>
      <c r="L453" s="18"/>
    </row>
    <row r="454">
      <c r="B454" s="34"/>
      <c r="C454" s="34"/>
      <c r="D454" s="34"/>
      <c r="L454" s="18"/>
    </row>
    <row r="455">
      <c r="B455" s="34"/>
      <c r="C455" s="34"/>
      <c r="D455" s="34"/>
      <c r="L455" s="18"/>
    </row>
    <row r="456">
      <c r="B456" s="34"/>
      <c r="C456" s="34"/>
      <c r="D456" s="34"/>
      <c r="L456" s="18"/>
    </row>
    <row r="457">
      <c r="B457" s="34"/>
      <c r="C457" s="34"/>
      <c r="D457" s="34"/>
      <c r="L457" s="18"/>
    </row>
    <row r="458">
      <c r="B458" s="34"/>
      <c r="C458" s="34"/>
      <c r="D458" s="34"/>
      <c r="L458" s="18"/>
    </row>
    <row r="459">
      <c r="B459" s="34"/>
      <c r="C459" s="34"/>
      <c r="D459" s="34"/>
      <c r="L459" s="18"/>
    </row>
    <row r="460">
      <c r="B460" s="34"/>
      <c r="C460" s="34"/>
      <c r="D460" s="34"/>
      <c r="L460" s="18"/>
    </row>
    <row r="461">
      <c r="B461" s="34"/>
      <c r="C461" s="34"/>
      <c r="D461" s="34"/>
      <c r="L461" s="18"/>
    </row>
    <row r="462">
      <c r="B462" s="34"/>
      <c r="C462" s="34"/>
      <c r="D462" s="34"/>
      <c r="L462" s="18"/>
    </row>
    <row r="463">
      <c r="B463" s="34"/>
      <c r="C463" s="34"/>
      <c r="D463" s="34"/>
      <c r="L463" s="18"/>
    </row>
    <row r="464">
      <c r="B464" s="34"/>
      <c r="C464" s="34"/>
      <c r="D464" s="34"/>
      <c r="L464" s="18"/>
    </row>
    <row r="465">
      <c r="B465" s="34"/>
      <c r="C465" s="34"/>
      <c r="D465" s="34"/>
      <c r="L465" s="18"/>
    </row>
    <row r="466">
      <c r="B466" s="34"/>
      <c r="C466" s="34"/>
      <c r="D466" s="34"/>
      <c r="L466" s="18"/>
    </row>
    <row r="467">
      <c r="B467" s="34"/>
      <c r="C467" s="34"/>
      <c r="D467" s="34"/>
      <c r="L467" s="18"/>
    </row>
    <row r="468">
      <c r="B468" s="34"/>
      <c r="C468" s="34"/>
      <c r="D468" s="34"/>
      <c r="L468" s="18"/>
    </row>
    <row r="469">
      <c r="B469" s="34"/>
      <c r="C469" s="34"/>
      <c r="D469" s="34"/>
      <c r="L469" s="18"/>
    </row>
    <row r="470">
      <c r="B470" s="34"/>
      <c r="C470" s="34"/>
      <c r="D470" s="34"/>
      <c r="L470" s="18"/>
    </row>
    <row r="471">
      <c r="B471" s="34"/>
      <c r="C471" s="34"/>
      <c r="D471" s="34"/>
      <c r="L471" s="18"/>
    </row>
    <row r="472">
      <c r="B472" s="34"/>
      <c r="C472" s="34"/>
      <c r="D472" s="34"/>
      <c r="L472" s="18"/>
    </row>
    <row r="473">
      <c r="B473" s="34"/>
      <c r="C473" s="34"/>
      <c r="D473" s="34"/>
      <c r="L473" s="18"/>
    </row>
    <row r="474">
      <c r="B474" s="34"/>
      <c r="C474" s="34"/>
      <c r="D474" s="34"/>
      <c r="L474" s="18"/>
    </row>
    <row r="475">
      <c r="B475" s="34"/>
      <c r="C475" s="34"/>
      <c r="D475" s="34"/>
      <c r="L475" s="18"/>
    </row>
    <row r="476">
      <c r="B476" s="34"/>
      <c r="C476" s="34"/>
      <c r="D476" s="34"/>
      <c r="L476" s="18"/>
    </row>
    <row r="477">
      <c r="B477" s="34"/>
      <c r="C477" s="34"/>
      <c r="D477" s="34"/>
      <c r="L477" s="18"/>
    </row>
    <row r="478">
      <c r="B478" s="34"/>
      <c r="C478" s="34"/>
      <c r="D478" s="34"/>
      <c r="L478" s="18"/>
    </row>
    <row r="479">
      <c r="B479" s="34"/>
      <c r="C479" s="34"/>
      <c r="D479" s="34"/>
      <c r="L479" s="18"/>
    </row>
    <row r="480">
      <c r="B480" s="34"/>
      <c r="C480" s="34"/>
      <c r="D480" s="34"/>
      <c r="L480" s="18"/>
    </row>
    <row r="481">
      <c r="B481" s="34"/>
      <c r="C481" s="34"/>
      <c r="D481" s="34"/>
      <c r="L481" s="18"/>
    </row>
    <row r="482">
      <c r="B482" s="34"/>
      <c r="C482" s="34"/>
      <c r="D482" s="34"/>
      <c r="L482" s="18"/>
    </row>
    <row r="483">
      <c r="B483" s="34"/>
      <c r="C483" s="34"/>
      <c r="D483" s="34"/>
      <c r="L483" s="18"/>
    </row>
    <row r="484">
      <c r="B484" s="34"/>
      <c r="C484" s="34"/>
      <c r="D484" s="34"/>
      <c r="L484" s="18"/>
    </row>
    <row r="485">
      <c r="B485" s="34"/>
      <c r="C485" s="34"/>
      <c r="D485" s="34"/>
      <c r="L485" s="18"/>
    </row>
    <row r="486">
      <c r="B486" s="34"/>
      <c r="C486" s="34"/>
      <c r="D486" s="34"/>
      <c r="L486" s="18"/>
    </row>
    <row r="487">
      <c r="B487" s="34"/>
      <c r="C487" s="34"/>
      <c r="D487" s="34"/>
      <c r="L487" s="18"/>
    </row>
    <row r="488">
      <c r="B488" s="34"/>
      <c r="C488" s="34"/>
      <c r="D488" s="34"/>
      <c r="L488" s="18"/>
    </row>
    <row r="489">
      <c r="B489" s="34"/>
      <c r="C489" s="34"/>
      <c r="D489" s="34"/>
      <c r="L489" s="18"/>
    </row>
    <row r="490">
      <c r="B490" s="34"/>
      <c r="C490" s="34"/>
      <c r="D490" s="34"/>
      <c r="L490" s="18"/>
    </row>
    <row r="491">
      <c r="B491" s="34"/>
      <c r="C491" s="34"/>
      <c r="D491" s="34"/>
      <c r="L491" s="18"/>
    </row>
    <row r="492">
      <c r="B492" s="34"/>
      <c r="C492" s="34"/>
      <c r="D492" s="34"/>
      <c r="L492" s="18"/>
    </row>
    <row r="493">
      <c r="B493" s="34"/>
      <c r="C493" s="34"/>
      <c r="D493" s="34"/>
      <c r="L493" s="18"/>
    </row>
    <row r="494">
      <c r="B494" s="34"/>
      <c r="C494" s="34"/>
      <c r="D494" s="34"/>
      <c r="L494" s="18"/>
    </row>
    <row r="495">
      <c r="B495" s="34"/>
      <c r="C495" s="34"/>
      <c r="D495" s="34"/>
      <c r="L495" s="18"/>
    </row>
    <row r="496">
      <c r="B496" s="34"/>
      <c r="C496" s="34"/>
      <c r="D496" s="34"/>
      <c r="L496" s="18"/>
    </row>
    <row r="497">
      <c r="B497" s="34"/>
      <c r="C497" s="34"/>
      <c r="D497" s="34"/>
      <c r="L497" s="18"/>
    </row>
    <row r="498">
      <c r="B498" s="34"/>
      <c r="C498" s="34"/>
      <c r="D498" s="34"/>
      <c r="L498" s="18"/>
    </row>
    <row r="499">
      <c r="B499" s="34"/>
      <c r="C499" s="34"/>
      <c r="D499" s="34"/>
      <c r="L499" s="18"/>
    </row>
    <row r="500">
      <c r="B500" s="34"/>
      <c r="C500" s="34"/>
      <c r="D500" s="34"/>
      <c r="L500" s="18"/>
    </row>
    <row r="501">
      <c r="B501" s="34"/>
      <c r="C501" s="34"/>
      <c r="D501" s="34"/>
      <c r="L501" s="18"/>
    </row>
    <row r="502">
      <c r="B502" s="34"/>
      <c r="C502" s="34"/>
      <c r="D502" s="34"/>
      <c r="L502" s="18"/>
    </row>
    <row r="503">
      <c r="B503" s="34"/>
      <c r="C503" s="34"/>
      <c r="D503" s="34"/>
      <c r="L503" s="18"/>
    </row>
    <row r="504">
      <c r="B504" s="34"/>
      <c r="C504" s="34"/>
      <c r="D504" s="34"/>
      <c r="L504" s="18"/>
    </row>
    <row r="505">
      <c r="B505" s="34"/>
      <c r="C505" s="34"/>
      <c r="D505" s="34"/>
      <c r="L505" s="18"/>
    </row>
    <row r="506">
      <c r="B506" s="34"/>
      <c r="C506" s="34"/>
      <c r="D506" s="34"/>
      <c r="L506" s="18"/>
    </row>
    <row r="507">
      <c r="B507" s="34"/>
      <c r="C507" s="34"/>
      <c r="D507" s="34"/>
      <c r="L507" s="18"/>
    </row>
    <row r="508">
      <c r="B508" s="34"/>
      <c r="C508" s="34"/>
      <c r="D508" s="34"/>
      <c r="L508" s="18"/>
    </row>
    <row r="509">
      <c r="B509" s="34"/>
      <c r="C509" s="34"/>
      <c r="D509" s="34"/>
      <c r="L509" s="18"/>
    </row>
    <row r="510">
      <c r="B510" s="34"/>
      <c r="C510" s="34"/>
      <c r="D510" s="34"/>
      <c r="L510" s="18"/>
    </row>
    <row r="511">
      <c r="B511" s="34"/>
      <c r="C511" s="34"/>
      <c r="D511" s="34"/>
      <c r="L511" s="18"/>
    </row>
    <row r="512">
      <c r="B512" s="34"/>
      <c r="C512" s="34"/>
      <c r="D512" s="34"/>
      <c r="L512" s="18"/>
    </row>
    <row r="513">
      <c r="B513" s="34"/>
      <c r="C513" s="34"/>
      <c r="D513" s="34"/>
      <c r="L513" s="18"/>
    </row>
    <row r="514">
      <c r="B514" s="34"/>
      <c r="C514" s="34"/>
      <c r="D514" s="34"/>
      <c r="L514" s="18"/>
    </row>
    <row r="515">
      <c r="B515" s="34"/>
      <c r="C515" s="34"/>
      <c r="D515" s="34"/>
      <c r="L515" s="18"/>
    </row>
    <row r="516">
      <c r="B516" s="34"/>
      <c r="C516" s="34"/>
      <c r="D516" s="34"/>
      <c r="L516" s="18"/>
    </row>
    <row r="517">
      <c r="B517" s="34"/>
      <c r="C517" s="34"/>
      <c r="D517" s="34"/>
      <c r="L517" s="18"/>
    </row>
    <row r="518">
      <c r="B518" s="34"/>
      <c r="C518" s="34"/>
      <c r="D518" s="34"/>
      <c r="L518" s="18"/>
    </row>
    <row r="519">
      <c r="B519" s="34"/>
      <c r="C519" s="34"/>
      <c r="D519" s="34"/>
      <c r="L519" s="18"/>
    </row>
    <row r="520">
      <c r="B520" s="34"/>
      <c r="C520" s="34"/>
      <c r="D520" s="34"/>
      <c r="L520" s="18"/>
    </row>
    <row r="521">
      <c r="B521" s="34"/>
      <c r="C521" s="34"/>
      <c r="D521" s="34"/>
      <c r="L521" s="18"/>
    </row>
    <row r="522">
      <c r="B522" s="34"/>
      <c r="C522" s="34"/>
      <c r="D522" s="34"/>
      <c r="L522" s="18"/>
    </row>
    <row r="523">
      <c r="B523" s="34"/>
      <c r="C523" s="34"/>
      <c r="D523" s="34"/>
      <c r="L523" s="18"/>
    </row>
    <row r="524">
      <c r="B524" s="34"/>
      <c r="C524" s="34"/>
      <c r="D524" s="34"/>
      <c r="L524" s="18"/>
    </row>
    <row r="525">
      <c r="B525" s="34"/>
      <c r="C525" s="34"/>
      <c r="D525" s="34"/>
      <c r="L525" s="18"/>
    </row>
    <row r="526">
      <c r="B526" s="34"/>
      <c r="C526" s="34"/>
      <c r="D526" s="34"/>
      <c r="L526" s="18"/>
    </row>
    <row r="527">
      <c r="B527" s="34"/>
      <c r="C527" s="34"/>
      <c r="D527" s="34"/>
      <c r="L527" s="18"/>
    </row>
    <row r="528">
      <c r="B528" s="34"/>
      <c r="C528" s="34"/>
      <c r="D528" s="34"/>
      <c r="L528" s="18"/>
    </row>
    <row r="529">
      <c r="B529" s="34"/>
      <c r="C529" s="34"/>
      <c r="D529" s="34"/>
      <c r="L529" s="18"/>
    </row>
    <row r="530">
      <c r="B530" s="34"/>
      <c r="C530" s="34"/>
      <c r="D530" s="34"/>
      <c r="L530" s="18"/>
    </row>
    <row r="531">
      <c r="B531" s="34"/>
      <c r="C531" s="34"/>
      <c r="D531" s="34"/>
      <c r="L531" s="18"/>
    </row>
    <row r="532">
      <c r="B532" s="34"/>
      <c r="C532" s="34"/>
      <c r="D532" s="34"/>
      <c r="L532" s="18"/>
    </row>
    <row r="533">
      <c r="B533" s="34"/>
      <c r="C533" s="34"/>
      <c r="D533" s="34"/>
      <c r="L533" s="18"/>
    </row>
    <row r="534">
      <c r="B534" s="34"/>
      <c r="C534" s="34"/>
      <c r="D534" s="34"/>
      <c r="L534" s="18"/>
    </row>
    <row r="535">
      <c r="B535" s="34"/>
      <c r="C535" s="34"/>
      <c r="D535" s="34"/>
      <c r="L535" s="18"/>
    </row>
    <row r="536">
      <c r="B536" s="34"/>
      <c r="C536" s="34"/>
      <c r="D536" s="34"/>
      <c r="L536" s="18"/>
    </row>
    <row r="537">
      <c r="B537" s="34"/>
      <c r="C537" s="34"/>
      <c r="D537" s="34"/>
      <c r="L537" s="18"/>
    </row>
    <row r="538">
      <c r="B538" s="34"/>
      <c r="C538" s="34"/>
      <c r="D538" s="34"/>
      <c r="L538" s="18"/>
    </row>
    <row r="539">
      <c r="B539" s="34"/>
      <c r="C539" s="34"/>
      <c r="D539" s="34"/>
      <c r="L539" s="18"/>
    </row>
    <row r="540">
      <c r="B540" s="34"/>
      <c r="C540" s="34"/>
      <c r="D540" s="34"/>
      <c r="L540" s="18"/>
    </row>
    <row r="541">
      <c r="B541" s="34"/>
      <c r="C541" s="34"/>
      <c r="D541" s="34"/>
      <c r="L541" s="18"/>
    </row>
    <row r="542">
      <c r="B542" s="34"/>
      <c r="C542" s="34"/>
      <c r="D542" s="34"/>
      <c r="L542" s="18"/>
    </row>
    <row r="543">
      <c r="B543" s="34"/>
      <c r="C543" s="34"/>
      <c r="D543" s="34"/>
      <c r="L543" s="18"/>
    </row>
    <row r="544">
      <c r="B544" s="34"/>
      <c r="C544" s="34"/>
      <c r="D544" s="34"/>
      <c r="L544" s="18"/>
    </row>
    <row r="545">
      <c r="B545" s="34"/>
      <c r="C545" s="34"/>
      <c r="D545" s="34"/>
      <c r="L545" s="18"/>
    </row>
    <row r="546">
      <c r="B546" s="34"/>
      <c r="C546" s="34"/>
      <c r="D546" s="34"/>
      <c r="L546" s="18"/>
    </row>
    <row r="547">
      <c r="B547" s="34"/>
      <c r="C547" s="34"/>
      <c r="D547" s="34"/>
      <c r="L547" s="18"/>
    </row>
    <row r="548">
      <c r="B548" s="34"/>
      <c r="C548" s="34"/>
      <c r="D548" s="34"/>
      <c r="L548" s="18"/>
    </row>
    <row r="549">
      <c r="B549" s="34"/>
      <c r="C549" s="34"/>
      <c r="D549" s="34"/>
      <c r="L549" s="18"/>
    </row>
    <row r="550">
      <c r="B550" s="34"/>
      <c r="C550" s="34"/>
      <c r="D550" s="34"/>
      <c r="L550" s="18"/>
    </row>
    <row r="551">
      <c r="B551" s="34"/>
      <c r="C551" s="34"/>
      <c r="D551" s="34"/>
      <c r="L551" s="18"/>
    </row>
    <row r="552">
      <c r="B552" s="34"/>
      <c r="C552" s="34"/>
      <c r="D552" s="34"/>
      <c r="L552" s="18"/>
    </row>
    <row r="553">
      <c r="B553" s="34"/>
      <c r="C553" s="34"/>
      <c r="D553" s="34"/>
      <c r="L553" s="18"/>
    </row>
    <row r="554">
      <c r="B554" s="34"/>
      <c r="C554" s="34"/>
      <c r="D554" s="34"/>
      <c r="L554" s="18"/>
    </row>
    <row r="555">
      <c r="B555" s="34"/>
      <c r="C555" s="34"/>
      <c r="D555" s="34"/>
      <c r="L555" s="18"/>
    </row>
    <row r="556">
      <c r="B556" s="34"/>
      <c r="C556" s="34"/>
      <c r="D556" s="34"/>
      <c r="L556" s="18"/>
    </row>
    <row r="557">
      <c r="B557" s="34"/>
      <c r="C557" s="34"/>
      <c r="D557" s="34"/>
      <c r="L557" s="18"/>
    </row>
    <row r="558">
      <c r="B558" s="34"/>
      <c r="C558" s="34"/>
      <c r="D558" s="34"/>
      <c r="L558" s="18"/>
    </row>
    <row r="559">
      <c r="B559" s="34"/>
      <c r="C559" s="34"/>
      <c r="D559" s="34"/>
      <c r="L559" s="18"/>
    </row>
    <row r="560">
      <c r="B560" s="34"/>
      <c r="C560" s="34"/>
      <c r="D560" s="34"/>
      <c r="L560" s="18"/>
    </row>
    <row r="561">
      <c r="B561" s="34"/>
      <c r="C561" s="34"/>
      <c r="D561" s="34"/>
      <c r="L561" s="18"/>
    </row>
    <row r="562">
      <c r="B562" s="34"/>
      <c r="C562" s="34"/>
      <c r="D562" s="34"/>
      <c r="L562" s="18"/>
    </row>
    <row r="563">
      <c r="B563" s="34"/>
      <c r="C563" s="34"/>
      <c r="D563" s="34"/>
      <c r="L563" s="18"/>
    </row>
    <row r="564">
      <c r="B564" s="34"/>
      <c r="C564" s="34"/>
      <c r="D564" s="34"/>
      <c r="L564" s="18"/>
    </row>
    <row r="565">
      <c r="B565" s="34"/>
      <c r="C565" s="34"/>
      <c r="D565" s="34"/>
      <c r="L565" s="18"/>
    </row>
    <row r="566">
      <c r="B566" s="34"/>
      <c r="C566" s="34"/>
      <c r="D566" s="34"/>
      <c r="L566" s="18"/>
    </row>
    <row r="567">
      <c r="B567" s="34"/>
      <c r="C567" s="34"/>
      <c r="D567" s="34"/>
      <c r="L567" s="18"/>
    </row>
    <row r="568">
      <c r="B568" s="34"/>
      <c r="C568" s="34"/>
      <c r="D568" s="34"/>
      <c r="L568" s="18"/>
    </row>
    <row r="569">
      <c r="B569" s="34"/>
      <c r="C569" s="34"/>
      <c r="D569" s="34"/>
      <c r="L569" s="18"/>
    </row>
    <row r="570">
      <c r="B570" s="34"/>
      <c r="C570" s="34"/>
      <c r="D570" s="34"/>
      <c r="L570" s="18"/>
    </row>
    <row r="571">
      <c r="B571" s="34"/>
      <c r="C571" s="34"/>
      <c r="D571" s="34"/>
      <c r="L571" s="18"/>
    </row>
    <row r="572">
      <c r="B572" s="34"/>
      <c r="C572" s="34"/>
      <c r="D572" s="34"/>
      <c r="L572" s="18"/>
    </row>
    <row r="573">
      <c r="B573" s="34"/>
      <c r="C573" s="34"/>
      <c r="D573" s="34"/>
      <c r="L573" s="18"/>
    </row>
    <row r="574">
      <c r="B574" s="34"/>
      <c r="C574" s="34"/>
      <c r="D574" s="34"/>
      <c r="L574" s="18"/>
    </row>
    <row r="575">
      <c r="B575" s="34"/>
      <c r="C575" s="34"/>
      <c r="D575" s="34"/>
      <c r="L575" s="18"/>
    </row>
    <row r="576">
      <c r="B576" s="34"/>
      <c r="C576" s="34"/>
      <c r="D576" s="34"/>
      <c r="L576" s="18"/>
    </row>
    <row r="577">
      <c r="B577" s="34"/>
      <c r="C577" s="34"/>
      <c r="D577" s="34"/>
      <c r="L577" s="18"/>
    </row>
    <row r="578">
      <c r="B578" s="34"/>
      <c r="C578" s="34"/>
      <c r="D578" s="34"/>
      <c r="L578" s="18"/>
    </row>
    <row r="579">
      <c r="B579" s="34"/>
      <c r="C579" s="34"/>
      <c r="D579" s="34"/>
      <c r="L579" s="18"/>
    </row>
    <row r="580">
      <c r="B580" s="34"/>
      <c r="C580" s="34"/>
      <c r="D580" s="34"/>
      <c r="L580" s="18"/>
    </row>
    <row r="581">
      <c r="B581" s="34"/>
      <c r="C581" s="34"/>
      <c r="D581" s="34"/>
      <c r="L581" s="18"/>
    </row>
    <row r="582">
      <c r="B582" s="34"/>
      <c r="C582" s="34"/>
      <c r="D582" s="34"/>
      <c r="L582" s="18"/>
    </row>
    <row r="583">
      <c r="B583" s="34"/>
      <c r="C583" s="34"/>
      <c r="D583" s="34"/>
      <c r="L583" s="18"/>
    </row>
    <row r="584">
      <c r="B584" s="34"/>
      <c r="C584" s="34"/>
      <c r="D584" s="34"/>
      <c r="L584" s="18"/>
    </row>
    <row r="585">
      <c r="B585" s="34"/>
      <c r="C585" s="34"/>
      <c r="D585" s="34"/>
      <c r="L585" s="18"/>
    </row>
    <row r="586">
      <c r="B586" s="34"/>
      <c r="C586" s="34"/>
      <c r="D586" s="34"/>
      <c r="L586" s="18"/>
    </row>
    <row r="587">
      <c r="B587" s="34"/>
      <c r="C587" s="34"/>
      <c r="D587" s="34"/>
      <c r="L587" s="18"/>
    </row>
    <row r="588">
      <c r="B588" s="34"/>
      <c r="C588" s="34"/>
      <c r="D588" s="34"/>
      <c r="L588" s="18"/>
    </row>
    <row r="589">
      <c r="B589" s="34"/>
      <c r="C589" s="34"/>
      <c r="D589" s="34"/>
      <c r="L589" s="18"/>
    </row>
    <row r="590">
      <c r="B590" s="34"/>
      <c r="C590" s="34"/>
      <c r="D590" s="34"/>
      <c r="L590" s="18"/>
    </row>
    <row r="591">
      <c r="B591" s="34"/>
      <c r="C591" s="34"/>
      <c r="D591" s="34"/>
      <c r="L591" s="18"/>
    </row>
    <row r="592">
      <c r="B592" s="34"/>
      <c r="C592" s="34"/>
      <c r="D592" s="34"/>
      <c r="L592" s="18"/>
    </row>
    <row r="593">
      <c r="B593" s="34"/>
      <c r="C593" s="34"/>
      <c r="D593" s="34"/>
      <c r="L593" s="18"/>
    </row>
    <row r="594">
      <c r="B594" s="34"/>
      <c r="C594" s="34"/>
      <c r="D594" s="34"/>
      <c r="L594" s="18"/>
    </row>
    <row r="595">
      <c r="B595" s="34"/>
      <c r="C595" s="34"/>
      <c r="D595" s="34"/>
      <c r="L595" s="18"/>
    </row>
    <row r="596">
      <c r="B596" s="34"/>
      <c r="C596" s="34"/>
      <c r="D596" s="34"/>
      <c r="L596" s="18"/>
    </row>
    <row r="597">
      <c r="B597" s="34"/>
      <c r="C597" s="34"/>
      <c r="D597" s="34"/>
      <c r="L597" s="18"/>
    </row>
    <row r="598">
      <c r="B598" s="34"/>
      <c r="C598" s="34"/>
      <c r="D598" s="34"/>
      <c r="L598" s="18"/>
    </row>
    <row r="599">
      <c r="B599" s="34"/>
      <c r="C599" s="34"/>
      <c r="D599" s="34"/>
      <c r="L599" s="18"/>
    </row>
    <row r="600">
      <c r="B600" s="34"/>
      <c r="C600" s="34"/>
      <c r="D600" s="34"/>
      <c r="L600" s="18"/>
    </row>
    <row r="601">
      <c r="B601" s="34"/>
      <c r="C601" s="34"/>
      <c r="D601" s="34"/>
      <c r="L601" s="18"/>
    </row>
    <row r="602">
      <c r="B602" s="34"/>
      <c r="C602" s="34"/>
      <c r="D602" s="34"/>
      <c r="L602" s="18"/>
    </row>
    <row r="603">
      <c r="B603" s="34"/>
      <c r="C603" s="34"/>
      <c r="D603" s="34"/>
      <c r="L603" s="18"/>
    </row>
    <row r="604">
      <c r="B604" s="34"/>
      <c r="C604" s="34"/>
      <c r="D604" s="34"/>
      <c r="L604" s="18"/>
    </row>
    <row r="605">
      <c r="B605" s="34"/>
      <c r="C605" s="34"/>
      <c r="D605" s="34"/>
      <c r="L605" s="18"/>
    </row>
    <row r="606">
      <c r="B606" s="34"/>
      <c r="C606" s="34"/>
      <c r="D606" s="34"/>
      <c r="L606" s="18"/>
    </row>
    <row r="607">
      <c r="B607" s="34"/>
      <c r="C607" s="34"/>
      <c r="D607" s="34"/>
      <c r="L607" s="18"/>
    </row>
    <row r="608">
      <c r="B608" s="34"/>
      <c r="C608" s="34"/>
      <c r="D608" s="34"/>
      <c r="L608" s="18"/>
    </row>
    <row r="609">
      <c r="B609" s="34"/>
      <c r="C609" s="34"/>
      <c r="D609" s="34"/>
      <c r="L609" s="18"/>
    </row>
    <row r="610">
      <c r="B610" s="34"/>
      <c r="C610" s="34"/>
      <c r="D610" s="34"/>
      <c r="L610" s="18"/>
    </row>
    <row r="611">
      <c r="B611" s="34"/>
      <c r="C611" s="34"/>
      <c r="D611" s="34"/>
      <c r="L611" s="18"/>
    </row>
    <row r="612">
      <c r="B612" s="34"/>
      <c r="C612" s="34"/>
      <c r="D612" s="34"/>
      <c r="L612" s="18"/>
    </row>
    <row r="613">
      <c r="B613" s="34"/>
      <c r="C613" s="34"/>
      <c r="D613" s="34"/>
      <c r="L613" s="18"/>
    </row>
    <row r="614">
      <c r="B614" s="34"/>
      <c r="C614" s="34"/>
      <c r="D614" s="34"/>
      <c r="L614" s="18"/>
    </row>
    <row r="615">
      <c r="B615" s="34"/>
      <c r="C615" s="34"/>
      <c r="D615" s="34"/>
      <c r="L615" s="18"/>
    </row>
    <row r="616">
      <c r="B616" s="34"/>
      <c r="C616" s="34"/>
      <c r="D616" s="34"/>
      <c r="L616" s="18"/>
    </row>
    <row r="617">
      <c r="B617" s="34"/>
      <c r="C617" s="34"/>
      <c r="D617" s="34"/>
      <c r="L617" s="18"/>
    </row>
    <row r="618">
      <c r="B618" s="34"/>
      <c r="C618" s="34"/>
      <c r="D618" s="34"/>
      <c r="L618" s="18"/>
    </row>
    <row r="619">
      <c r="B619" s="34"/>
      <c r="C619" s="34"/>
      <c r="D619" s="34"/>
      <c r="L619" s="18"/>
    </row>
    <row r="620">
      <c r="B620" s="34"/>
      <c r="C620" s="34"/>
      <c r="D620" s="34"/>
      <c r="L620" s="18"/>
    </row>
    <row r="621">
      <c r="B621" s="34"/>
      <c r="C621" s="34"/>
      <c r="D621" s="34"/>
      <c r="L621" s="18"/>
    </row>
    <row r="622">
      <c r="B622" s="34"/>
      <c r="C622" s="34"/>
      <c r="D622" s="34"/>
      <c r="L622" s="18"/>
    </row>
    <row r="623">
      <c r="B623" s="34"/>
      <c r="C623" s="34"/>
      <c r="D623" s="34"/>
      <c r="L623" s="18"/>
    </row>
    <row r="624">
      <c r="B624" s="34"/>
      <c r="C624" s="34"/>
      <c r="D624" s="34"/>
      <c r="L624" s="18"/>
    </row>
    <row r="625">
      <c r="B625" s="34"/>
      <c r="C625" s="34"/>
      <c r="D625" s="34"/>
      <c r="L625" s="18"/>
    </row>
    <row r="626">
      <c r="B626" s="34"/>
      <c r="C626" s="34"/>
      <c r="D626" s="34"/>
      <c r="L626" s="18"/>
    </row>
    <row r="627">
      <c r="B627" s="34"/>
      <c r="C627" s="34"/>
      <c r="D627" s="34"/>
      <c r="L627" s="18"/>
    </row>
    <row r="628">
      <c r="B628" s="34"/>
      <c r="C628" s="34"/>
      <c r="D628" s="34"/>
      <c r="L628" s="18"/>
    </row>
    <row r="629">
      <c r="B629" s="34"/>
      <c r="C629" s="34"/>
      <c r="D629" s="34"/>
      <c r="L629" s="18"/>
    </row>
    <row r="630">
      <c r="B630" s="34"/>
      <c r="C630" s="34"/>
      <c r="D630" s="34"/>
      <c r="L630" s="18"/>
    </row>
    <row r="631">
      <c r="B631" s="34"/>
      <c r="C631" s="34"/>
      <c r="D631" s="34"/>
      <c r="L631" s="18"/>
    </row>
    <row r="632">
      <c r="B632" s="34"/>
      <c r="C632" s="34"/>
      <c r="D632" s="34"/>
      <c r="L632" s="18"/>
    </row>
    <row r="633">
      <c r="B633" s="34"/>
      <c r="C633" s="34"/>
      <c r="D633" s="34"/>
      <c r="L633" s="18"/>
    </row>
    <row r="634">
      <c r="B634" s="34"/>
      <c r="C634" s="34"/>
      <c r="D634" s="34"/>
      <c r="L634" s="18"/>
    </row>
    <row r="635">
      <c r="B635" s="34"/>
      <c r="C635" s="34"/>
      <c r="D635" s="34"/>
      <c r="L635" s="18"/>
    </row>
    <row r="636">
      <c r="B636" s="34"/>
      <c r="C636" s="34"/>
      <c r="D636" s="34"/>
      <c r="L636" s="18"/>
    </row>
    <row r="637">
      <c r="B637" s="34"/>
      <c r="C637" s="34"/>
      <c r="D637" s="34"/>
      <c r="L637" s="18"/>
    </row>
    <row r="638">
      <c r="B638" s="34"/>
      <c r="C638" s="34"/>
      <c r="D638" s="34"/>
      <c r="L638" s="18"/>
    </row>
    <row r="639">
      <c r="B639" s="34"/>
      <c r="C639" s="34"/>
      <c r="D639" s="34"/>
      <c r="L639" s="18"/>
    </row>
    <row r="640">
      <c r="B640" s="34"/>
      <c r="C640" s="34"/>
      <c r="D640" s="34"/>
      <c r="L640" s="18"/>
    </row>
    <row r="641">
      <c r="B641" s="34"/>
      <c r="C641" s="34"/>
      <c r="D641" s="34"/>
      <c r="L641" s="18"/>
    </row>
    <row r="642">
      <c r="B642" s="34"/>
      <c r="C642" s="34"/>
      <c r="D642" s="34"/>
      <c r="L642" s="18"/>
    </row>
    <row r="643">
      <c r="B643" s="34"/>
      <c r="C643" s="34"/>
      <c r="D643" s="34"/>
      <c r="L643" s="18"/>
    </row>
    <row r="644">
      <c r="B644" s="34"/>
      <c r="C644" s="34"/>
      <c r="D644" s="34"/>
      <c r="L644" s="18"/>
    </row>
    <row r="645">
      <c r="B645" s="34"/>
      <c r="C645" s="34"/>
      <c r="D645" s="34"/>
      <c r="L645" s="18"/>
    </row>
    <row r="646">
      <c r="B646" s="34"/>
      <c r="C646" s="34"/>
      <c r="D646" s="34"/>
      <c r="L646" s="18"/>
    </row>
    <row r="647">
      <c r="B647" s="34"/>
      <c r="C647" s="34"/>
      <c r="D647" s="34"/>
      <c r="L647" s="18"/>
    </row>
    <row r="648">
      <c r="B648" s="34"/>
      <c r="C648" s="34"/>
      <c r="D648" s="34"/>
      <c r="L648" s="18"/>
    </row>
    <row r="649">
      <c r="B649" s="34"/>
      <c r="C649" s="34"/>
      <c r="D649" s="34"/>
      <c r="L649" s="18"/>
    </row>
    <row r="650">
      <c r="B650" s="34"/>
      <c r="C650" s="34"/>
      <c r="D650" s="34"/>
      <c r="L650" s="18"/>
    </row>
    <row r="651">
      <c r="B651" s="34"/>
      <c r="C651" s="34"/>
      <c r="D651" s="34"/>
      <c r="L651" s="18"/>
    </row>
    <row r="652">
      <c r="B652" s="34"/>
      <c r="C652" s="34"/>
      <c r="D652" s="34"/>
      <c r="L652" s="18"/>
    </row>
    <row r="653">
      <c r="B653" s="34"/>
      <c r="C653" s="34"/>
      <c r="D653" s="34"/>
      <c r="L653" s="18"/>
    </row>
    <row r="654">
      <c r="B654" s="34"/>
      <c r="C654" s="34"/>
      <c r="D654" s="34"/>
      <c r="L654" s="18"/>
    </row>
    <row r="655">
      <c r="B655" s="34"/>
      <c r="C655" s="34"/>
      <c r="D655" s="34"/>
      <c r="L655" s="18"/>
    </row>
    <row r="656">
      <c r="B656" s="34"/>
      <c r="C656" s="34"/>
      <c r="D656" s="34"/>
      <c r="L656" s="18"/>
    </row>
    <row r="657">
      <c r="B657" s="34"/>
      <c r="C657" s="34"/>
      <c r="D657" s="34"/>
      <c r="L657" s="18"/>
    </row>
    <row r="658">
      <c r="B658" s="34"/>
      <c r="C658" s="34"/>
      <c r="D658" s="34"/>
      <c r="L658" s="18"/>
    </row>
    <row r="659">
      <c r="B659" s="34"/>
      <c r="C659" s="34"/>
      <c r="D659" s="34"/>
      <c r="L659" s="18"/>
    </row>
    <row r="660">
      <c r="B660" s="34"/>
      <c r="C660" s="34"/>
      <c r="D660" s="34"/>
      <c r="L660" s="18"/>
    </row>
    <row r="661">
      <c r="B661" s="34"/>
      <c r="C661" s="34"/>
      <c r="D661" s="34"/>
      <c r="L661" s="18"/>
    </row>
    <row r="662">
      <c r="B662" s="34"/>
      <c r="C662" s="34"/>
      <c r="D662" s="34"/>
      <c r="L662" s="18"/>
    </row>
    <row r="663">
      <c r="B663" s="34"/>
      <c r="C663" s="34"/>
      <c r="D663" s="34"/>
      <c r="L663" s="18"/>
    </row>
    <row r="664">
      <c r="B664" s="34"/>
      <c r="C664" s="34"/>
      <c r="D664" s="34"/>
      <c r="L664" s="18"/>
    </row>
    <row r="665">
      <c r="B665" s="34"/>
      <c r="C665" s="34"/>
      <c r="D665" s="34"/>
      <c r="L665" s="18"/>
    </row>
    <row r="666">
      <c r="B666" s="34"/>
      <c r="C666" s="34"/>
      <c r="D666" s="34"/>
      <c r="L666" s="18"/>
    </row>
    <row r="667">
      <c r="B667" s="34"/>
      <c r="C667" s="34"/>
      <c r="D667" s="34"/>
      <c r="L667" s="18"/>
    </row>
    <row r="668">
      <c r="B668" s="34"/>
      <c r="C668" s="34"/>
      <c r="D668" s="34"/>
      <c r="L668" s="18"/>
    </row>
    <row r="669">
      <c r="B669" s="34"/>
      <c r="C669" s="34"/>
      <c r="D669" s="34"/>
      <c r="L669" s="18"/>
    </row>
    <row r="670">
      <c r="B670" s="34"/>
      <c r="C670" s="34"/>
      <c r="D670" s="34"/>
      <c r="L670" s="18"/>
    </row>
    <row r="671">
      <c r="B671" s="34"/>
      <c r="C671" s="34"/>
      <c r="D671" s="34"/>
      <c r="L671" s="18"/>
    </row>
    <row r="672">
      <c r="B672" s="34"/>
      <c r="C672" s="34"/>
      <c r="D672" s="34"/>
      <c r="L672" s="18"/>
    </row>
    <row r="673">
      <c r="B673" s="34"/>
      <c r="C673" s="34"/>
      <c r="D673" s="34"/>
      <c r="L673" s="18"/>
    </row>
    <row r="674">
      <c r="B674" s="34"/>
      <c r="C674" s="34"/>
      <c r="D674" s="34"/>
      <c r="L674" s="18"/>
    </row>
    <row r="675">
      <c r="B675" s="34"/>
      <c r="C675" s="34"/>
      <c r="D675" s="34"/>
      <c r="L675" s="18"/>
    </row>
    <row r="676">
      <c r="B676" s="34"/>
      <c r="C676" s="34"/>
      <c r="D676" s="34"/>
      <c r="L676" s="18"/>
    </row>
    <row r="677">
      <c r="B677" s="34"/>
      <c r="C677" s="34"/>
      <c r="D677" s="34"/>
      <c r="L677" s="18"/>
    </row>
    <row r="678">
      <c r="B678" s="34"/>
      <c r="C678" s="34"/>
      <c r="D678" s="34"/>
      <c r="L678" s="18"/>
    </row>
    <row r="679">
      <c r="B679" s="34"/>
      <c r="C679" s="34"/>
      <c r="D679" s="34"/>
      <c r="L679" s="18"/>
    </row>
    <row r="680">
      <c r="B680" s="34"/>
      <c r="C680" s="34"/>
      <c r="D680" s="34"/>
      <c r="L680" s="18"/>
    </row>
    <row r="681">
      <c r="B681" s="34"/>
      <c r="C681" s="34"/>
      <c r="D681" s="34"/>
      <c r="L681" s="18"/>
    </row>
    <row r="682">
      <c r="B682" s="34"/>
      <c r="C682" s="34"/>
      <c r="D682" s="34"/>
      <c r="L682" s="18"/>
    </row>
    <row r="683">
      <c r="B683" s="34"/>
      <c r="C683" s="34"/>
      <c r="D683" s="34"/>
      <c r="L683" s="18"/>
    </row>
    <row r="684">
      <c r="B684" s="34"/>
      <c r="C684" s="34"/>
      <c r="D684" s="34"/>
      <c r="L684" s="18"/>
    </row>
    <row r="685">
      <c r="B685" s="34"/>
      <c r="C685" s="34"/>
      <c r="D685" s="34"/>
      <c r="L685" s="18"/>
    </row>
    <row r="686">
      <c r="B686" s="34"/>
      <c r="C686" s="34"/>
      <c r="D686" s="34"/>
      <c r="L686" s="18"/>
    </row>
    <row r="687">
      <c r="B687" s="34"/>
      <c r="C687" s="34"/>
      <c r="D687" s="34"/>
      <c r="L687" s="18"/>
    </row>
    <row r="688">
      <c r="B688" s="34"/>
      <c r="C688" s="34"/>
      <c r="D688" s="34"/>
      <c r="L688" s="18"/>
    </row>
    <row r="689">
      <c r="B689" s="34"/>
      <c r="C689" s="34"/>
      <c r="D689" s="34"/>
      <c r="L689" s="18"/>
    </row>
    <row r="690">
      <c r="B690" s="34"/>
      <c r="C690" s="34"/>
      <c r="D690" s="34"/>
      <c r="L690" s="18"/>
    </row>
    <row r="691">
      <c r="B691" s="34"/>
      <c r="C691" s="34"/>
      <c r="D691" s="34"/>
      <c r="L691" s="18"/>
    </row>
    <row r="692">
      <c r="B692" s="34"/>
      <c r="C692" s="34"/>
      <c r="D692" s="34"/>
      <c r="L692" s="18"/>
    </row>
    <row r="693">
      <c r="B693" s="34"/>
      <c r="C693" s="34"/>
      <c r="D693" s="34"/>
      <c r="L693" s="18"/>
    </row>
    <row r="694">
      <c r="B694" s="34"/>
      <c r="C694" s="34"/>
      <c r="D694" s="34"/>
      <c r="L694" s="18"/>
    </row>
    <row r="695">
      <c r="B695" s="34"/>
      <c r="C695" s="34"/>
      <c r="D695" s="34"/>
      <c r="L695" s="18"/>
    </row>
    <row r="696">
      <c r="B696" s="34"/>
      <c r="C696" s="34"/>
      <c r="D696" s="34"/>
      <c r="L696" s="18"/>
    </row>
    <row r="697">
      <c r="B697" s="34"/>
      <c r="C697" s="34"/>
      <c r="D697" s="34"/>
      <c r="L697" s="18"/>
    </row>
    <row r="698">
      <c r="B698" s="34"/>
      <c r="C698" s="34"/>
      <c r="D698" s="34"/>
      <c r="L698" s="18"/>
    </row>
    <row r="699">
      <c r="B699" s="34"/>
      <c r="C699" s="34"/>
      <c r="D699" s="34"/>
      <c r="L699" s="18"/>
    </row>
    <row r="700">
      <c r="B700" s="34"/>
      <c r="C700" s="34"/>
      <c r="D700" s="34"/>
      <c r="L700" s="18"/>
    </row>
    <row r="701">
      <c r="B701" s="34"/>
      <c r="C701" s="34"/>
      <c r="D701" s="34"/>
      <c r="L701" s="18"/>
    </row>
    <row r="702">
      <c r="B702" s="34"/>
      <c r="C702" s="34"/>
      <c r="D702" s="34"/>
      <c r="L702" s="18"/>
    </row>
    <row r="703">
      <c r="B703" s="34"/>
      <c r="C703" s="34"/>
      <c r="D703" s="34"/>
      <c r="L703" s="18"/>
    </row>
    <row r="704">
      <c r="B704" s="34"/>
      <c r="C704" s="34"/>
      <c r="D704" s="34"/>
      <c r="L704" s="18"/>
    </row>
    <row r="705">
      <c r="B705" s="34"/>
      <c r="C705" s="34"/>
      <c r="D705" s="34"/>
      <c r="L705" s="18"/>
    </row>
    <row r="706">
      <c r="B706" s="34"/>
      <c r="C706" s="34"/>
      <c r="D706" s="34"/>
      <c r="L706" s="18"/>
    </row>
    <row r="707">
      <c r="B707" s="34"/>
      <c r="C707" s="34"/>
      <c r="D707" s="34"/>
      <c r="L707" s="18"/>
    </row>
    <row r="708">
      <c r="B708" s="34"/>
      <c r="C708" s="34"/>
      <c r="D708" s="34"/>
      <c r="L708" s="18"/>
    </row>
    <row r="709">
      <c r="B709" s="34"/>
      <c r="C709" s="34"/>
      <c r="D709" s="34"/>
      <c r="L709" s="18"/>
    </row>
    <row r="710">
      <c r="B710" s="34"/>
      <c r="C710" s="34"/>
      <c r="D710" s="34"/>
      <c r="L710" s="18"/>
    </row>
    <row r="711">
      <c r="B711" s="34"/>
      <c r="C711" s="34"/>
      <c r="D711" s="34"/>
      <c r="L711" s="18"/>
    </row>
    <row r="712">
      <c r="B712" s="34"/>
      <c r="C712" s="34"/>
      <c r="D712" s="34"/>
      <c r="L712" s="18"/>
    </row>
    <row r="713">
      <c r="B713" s="34"/>
      <c r="C713" s="34"/>
      <c r="D713" s="34"/>
      <c r="L713" s="18"/>
    </row>
    <row r="714">
      <c r="B714" s="34"/>
      <c r="C714" s="34"/>
      <c r="D714" s="34"/>
      <c r="L714" s="18"/>
    </row>
    <row r="715">
      <c r="B715" s="34"/>
      <c r="C715" s="34"/>
      <c r="D715" s="34"/>
      <c r="L715" s="18"/>
    </row>
    <row r="716">
      <c r="B716" s="34"/>
      <c r="C716" s="34"/>
      <c r="D716" s="34"/>
      <c r="L716" s="18"/>
    </row>
    <row r="717">
      <c r="B717" s="34"/>
      <c r="C717" s="34"/>
      <c r="D717" s="34"/>
      <c r="L717" s="18"/>
    </row>
    <row r="718">
      <c r="B718" s="34"/>
      <c r="C718" s="34"/>
      <c r="D718" s="34"/>
      <c r="L718" s="18"/>
    </row>
    <row r="719">
      <c r="B719" s="34"/>
      <c r="C719" s="34"/>
      <c r="D719" s="34"/>
      <c r="L719" s="18"/>
    </row>
    <row r="720">
      <c r="B720" s="34"/>
      <c r="C720" s="34"/>
      <c r="D720" s="34"/>
      <c r="L720" s="18"/>
    </row>
    <row r="721">
      <c r="B721" s="34"/>
      <c r="C721" s="34"/>
      <c r="D721" s="34"/>
      <c r="L721" s="18"/>
    </row>
    <row r="722">
      <c r="B722" s="34"/>
      <c r="C722" s="34"/>
      <c r="D722" s="34"/>
      <c r="L722" s="18"/>
    </row>
    <row r="723">
      <c r="B723" s="34"/>
      <c r="C723" s="34"/>
      <c r="D723" s="34"/>
      <c r="L723" s="18"/>
    </row>
    <row r="724">
      <c r="B724" s="34"/>
      <c r="C724" s="34"/>
      <c r="D724" s="34"/>
      <c r="L724" s="18"/>
    </row>
    <row r="725">
      <c r="B725" s="34"/>
      <c r="C725" s="34"/>
      <c r="D725" s="34"/>
      <c r="L725" s="18"/>
    </row>
    <row r="726">
      <c r="B726" s="34"/>
      <c r="C726" s="34"/>
      <c r="D726" s="34"/>
      <c r="L726" s="18"/>
    </row>
    <row r="727">
      <c r="B727" s="34"/>
      <c r="C727" s="34"/>
      <c r="D727" s="34"/>
      <c r="L727" s="18"/>
    </row>
    <row r="728">
      <c r="B728" s="34"/>
      <c r="C728" s="34"/>
      <c r="D728" s="34"/>
      <c r="L728" s="18"/>
    </row>
    <row r="729">
      <c r="B729" s="34"/>
      <c r="C729" s="34"/>
      <c r="D729" s="34"/>
      <c r="L729" s="18"/>
    </row>
    <row r="730">
      <c r="B730" s="34"/>
      <c r="C730" s="34"/>
      <c r="D730" s="34"/>
      <c r="L730" s="18"/>
    </row>
    <row r="731">
      <c r="B731" s="34"/>
      <c r="C731" s="34"/>
      <c r="D731" s="34"/>
      <c r="L731" s="18"/>
    </row>
    <row r="732">
      <c r="B732" s="34"/>
      <c r="C732" s="34"/>
      <c r="D732" s="34"/>
      <c r="L732" s="18"/>
    </row>
    <row r="733">
      <c r="B733" s="34"/>
      <c r="C733" s="34"/>
      <c r="D733" s="34"/>
      <c r="L733" s="18"/>
    </row>
    <row r="734">
      <c r="B734" s="34"/>
      <c r="C734" s="34"/>
      <c r="D734" s="34"/>
      <c r="L734" s="18"/>
    </row>
    <row r="735">
      <c r="B735" s="34"/>
      <c r="C735" s="34"/>
      <c r="D735" s="34"/>
      <c r="L735" s="18"/>
    </row>
    <row r="736">
      <c r="B736" s="34"/>
      <c r="C736" s="34"/>
      <c r="D736" s="34"/>
      <c r="L736" s="18"/>
    </row>
    <row r="737">
      <c r="B737" s="34"/>
      <c r="C737" s="34"/>
      <c r="D737" s="34"/>
      <c r="L737" s="18"/>
    </row>
    <row r="738">
      <c r="B738" s="34"/>
      <c r="C738" s="34"/>
      <c r="D738" s="34"/>
      <c r="L738" s="18"/>
    </row>
    <row r="739">
      <c r="B739" s="34"/>
      <c r="C739" s="34"/>
      <c r="D739" s="34"/>
      <c r="L739" s="18"/>
    </row>
    <row r="740">
      <c r="B740" s="34"/>
      <c r="C740" s="34"/>
      <c r="D740" s="34"/>
      <c r="L740" s="18"/>
    </row>
    <row r="741">
      <c r="B741" s="34"/>
      <c r="C741" s="34"/>
      <c r="D741" s="34"/>
      <c r="L741" s="18"/>
    </row>
    <row r="742">
      <c r="B742" s="34"/>
      <c r="C742" s="34"/>
      <c r="D742" s="34"/>
      <c r="L742" s="18"/>
    </row>
    <row r="743">
      <c r="B743" s="34"/>
      <c r="C743" s="34"/>
      <c r="D743" s="34"/>
      <c r="L743" s="18"/>
    </row>
    <row r="744">
      <c r="B744" s="34"/>
      <c r="C744" s="34"/>
      <c r="D744" s="34"/>
      <c r="L744" s="18"/>
    </row>
    <row r="745">
      <c r="B745" s="34"/>
      <c r="C745" s="34"/>
      <c r="D745" s="34"/>
      <c r="L745" s="18"/>
    </row>
    <row r="746">
      <c r="B746" s="34"/>
      <c r="C746" s="34"/>
      <c r="D746" s="34"/>
      <c r="L746" s="18"/>
    </row>
    <row r="747">
      <c r="B747" s="34"/>
      <c r="C747" s="34"/>
      <c r="D747" s="34"/>
      <c r="L747" s="18"/>
    </row>
    <row r="748">
      <c r="B748" s="34"/>
      <c r="C748" s="34"/>
      <c r="D748" s="34"/>
      <c r="L748" s="18"/>
    </row>
    <row r="749">
      <c r="B749" s="34"/>
      <c r="C749" s="34"/>
      <c r="D749" s="34"/>
      <c r="L749" s="18"/>
    </row>
    <row r="750">
      <c r="B750" s="34"/>
      <c r="C750" s="34"/>
      <c r="D750" s="34"/>
      <c r="L750" s="18"/>
    </row>
    <row r="751">
      <c r="B751" s="34"/>
      <c r="C751" s="34"/>
      <c r="D751" s="34"/>
      <c r="L751" s="18"/>
    </row>
    <row r="752">
      <c r="B752" s="34"/>
      <c r="C752" s="34"/>
      <c r="D752" s="34"/>
      <c r="L752" s="18"/>
    </row>
    <row r="753">
      <c r="B753" s="34"/>
      <c r="C753" s="34"/>
      <c r="D753" s="34"/>
      <c r="L753" s="18"/>
    </row>
    <row r="754">
      <c r="B754" s="34"/>
      <c r="C754" s="34"/>
      <c r="D754" s="34"/>
      <c r="L754" s="18"/>
    </row>
    <row r="755">
      <c r="B755" s="34"/>
      <c r="C755" s="34"/>
      <c r="D755" s="34"/>
      <c r="L755" s="18"/>
    </row>
    <row r="756">
      <c r="B756" s="34"/>
      <c r="C756" s="34"/>
      <c r="D756" s="34"/>
      <c r="L756" s="18"/>
    </row>
    <row r="757">
      <c r="B757" s="34"/>
      <c r="C757" s="34"/>
      <c r="D757" s="34"/>
      <c r="L757" s="18"/>
    </row>
    <row r="758">
      <c r="B758" s="34"/>
      <c r="C758" s="34"/>
      <c r="D758" s="34"/>
      <c r="L758" s="18"/>
    </row>
    <row r="759">
      <c r="B759" s="34"/>
      <c r="C759" s="34"/>
      <c r="D759" s="34"/>
      <c r="L759" s="18"/>
    </row>
    <row r="760">
      <c r="B760" s="34"/>
      <c r="C760" s="34"/>
      <c r="D760" s="34"/>
      <c r="L760" s="18"/>
    </row>
    <row r="761">
      <c r="B761" s="34"/>
      <c r="C761" s="34"/>
      <c r="D761" s="34"/>
      <c r="L761" s="18"/>
    </row>
    <row r="762">
      <c r="B762" s="34"/>
      <c r="C762" s="34"/>
      <c r="D762" s="34"/>
      <c r="L762" s="18"/>
    </row>
    <row r="763">
      <c r="B763" s="34"/>
      <c r="C763" s="34"/>
      <c r="D763" s="34"/>
      <c r="L763" s="18"/>
    </row>
    <row r="764">
      <c r="B764" s="34"/>
      <c r="C764" s="34"/>
      <c r="D764" s="34"/>
      <c r="L764" s="18"/>
    </row>
    <row r="765">
      <c r="B765" s="34"/>
      <c r="C765" s="34"/>
      <c r="D765" s="34"/>
      <c r="L765" s="18"/>
    </row>
    <row r="766">
      <c r="B766" s="34"/>
      <c r="C766" s="34"/>
      <c r="D766" s="34"/>
      <c r="L766" s="18"/>
    </row>
    <row r="767">
      <c r="B767" s="34"/>
      <c r="C767" s="34"/>
      <c r="D767" s="34"/>
      <c r="L767" s="18"/>
    </row>
    <row r="768">
      <c r="B768" s="34"/>
      <c r="C768" s="34"/>
      <c r="D768" s="34"/>
      <c r="L768" s="18"/>
    </row>
    <row r="769">
      <c r="B769" s="34"/>
      <c r="C769" s="34"/>
      <c r="D769" s="34"/>
      <c r="L769" s="18"/>
    </row>
    <row r="770">
      <c r="B770" s="34"/>
      <c r="C770" s="34"/>
      <c r="D770" s="34"/>
      <c r="L770" s="18"/>
    </row>
    <row r="771">
      <c r="B771" s="34"/>
      <c r="C771" s="34"/>
      <c r="D771" s="34"/>
      <c r="L771" s="18"/>
    </row>
    <row r="772">
      <c r="B772" s="34"/>
      <c r="C772" s="34"/>
      <c r="D772" s="34"/>
      <c r="L772" s="18"/>
    </row>
    <row r="773">
      <c r="B773" s="34"/>
      <c r="C773" s="34"/>
      <c r="D773" s="34"/>
      <c r="L773" s="18"/>
    </row>
    <row r="774">
      <c r="B774" s="34"/>
      <c r="C774" s="34"/>
      <c r="D774" s="34"/>
      <c r="L774" s="18"/>
    </row>
    <row r="775">
      <c r="B775" s="34"/>
      <c r="C775" s="34"/>
      <c r="D775" s="34"/>
      <c r="L775" s="18"/>
    </row>
    <row r="776">
      <c r="B776" s="34"/>
      <c r="C776" s="34"/>
      <c r="D776" s="34"/>
      <c r="L776" s="18"/>
    </row>
    <row r="777">
      <c r="B777" s="34"/>
      <c r="C777" s="34"/>
      <c r="D777" s="34"/>
      <c r="L777" s="18"/>
    </row>
    <row r="778">
      <c r="B778" s="34"/>
      <c r="C778" s="34"/>
      <c r="D778" s="34"/>
      <c r="L778" s="18"/>
    </row>
    <row r="779">
      <c r="B779" s="34"/>
      <c r="C779" s="34"/>
      <c r="D779" s="34"/>
      <c r="L779" s="18"/>
    </row>
    <row r="780">
      <c r="B780" s="34"/>
      <c r="C780" s="34"/>
      <c r="D780" s="34"/>
      <c r="L780" s="18"/>
    </row>
    <row r="781">
      <c r="B781" s="34"/>
      <c r="C781" s="34"/>
      <c r="D781" s="34"/>
      <c r="L781" s="18"/>
    </row>
    <row r="782">
      <c r="B782" s="34"/>
      <c r="C782" s="34"/>
      <c r="D782" s="34"/>
      <c r="L782" s="18"/>
    </row>
    <row r="783">
      <c r="B783" s="34"/>
      <c r="C783" s="34"/>
      <c r="D783" s="34"/>
      <c r="L783" s="18"/>
    </row>
    <row r="784">
      <c r="B784" s="34"/>
      <c r="C784" s="34"/>
      <c r="D784" s="34"/>
      <c r="L784" s="18"/>
    </row>
    <row r="785">
      <c r="B785" s="34"/>
      <c r="C785" s="34"/>
      <c r="D785" s="34"/>
      <c r="L785" s="18"/>
    </row>
    <row r="786">
      <c r="B786" s="34"/>
      <c r="C786" s="34"/>
      <c r="D786" s="34"/>
      <c r="L786" s="18"/>
    </row>
    <row r="787">
      <c r="B787" s="34"/>
      <c r="C787" s="34"/>
      <c r="D787" s="34"/>
      <c r="L787" s="18"/>
    </row>
    <row r="788">
      <c r="B788" s="34"/>
      <c r="C788" s="34"/>
      <c r="D788" s="34"/>
      <c r="L788" s="18"/>
    </row>
    <row r="789">
      <c r="B789" s="34"/>
      <c r="C789" s="34"/>
      <c r="D789" s="34"/>
      <c r="L789" s="18"/>
    </row>
    <row r="790">
      <c r="B790" s="34"/>
      <c r="C790" s="34"/>
      <c r="D790" s="34"/>
      <c r="L790" s="18"/>
    </row>
    <row r="791">
      <c r="B791" s="34"/>
      <c r="C791" s="34"/>
      <c r="D791" s="34"/>
      <c r="L791" s="18"/>
    </row>
    <row r="792">
      <c r="B792" s="34"/>
      <c r="C792" s="34"/>
      <c r="D792" s="34"/>
      <c r="L792" s="18"/>
    </row>
    <row r="793">
      <c r="B793" s="34"/>
      <c r="C793" s="34"/>
      <c r="D793" s="34"/>
      <c r="L793" s="18"/>
    </row>
    <row r="794">
      <c r="B794" s="34"/>
      <c r="C794" s="34"/>
      <c r="D794" s="34"/>
      <c r="L794" s="18"/>
    </row>
    <row r="795">
      <c r="B795" s="34"/>
      <c r="C795" s="34"/>
      <c r="D795" s="34"/>
      <c r="L795" s="18"/>
    </row>
    <row r="796">
      <c r="B796" s="34"/>
      <c r="C796" s="34"/>
      <c r="D796" s="34"/>
      <c r="L796" s="18"/>
    </row>
    <row r="797">
      <c r="B797" s="34"/>
      <c r="C797" s="34"/>
      <c r="D797" s="34"/>
      <c r="L797" s="18"/>
    </row>
    <row r="798">
      <c r="B798" s="34"/>
      <c r="C798" s="34"/>
      <c r="D798" s="34"/>
      <c r="L798" s="18"/>
    </row>
    <row r="799">
      <c r="B799" s="34"/>
      <c r="C799" s="34"/>
      <c r="D799" s="34"/>
      <c r="L799" s="18"/>
    </row>
    <row r="800">
      <c r="B800" s="34"/>
      <c r="C800" s="34"/>
      <c r="D800" s="34"/>
      <c r="L800" s="18"/>
    </row>
    <row r="801">
      <c r="B801" s="34"/>
      <c r="C801" s="34"/>
      <c r="D801" s="34"/>
      <c r="L801" s="18"/>
    </row>
    <row r="802">
      <c r="B802" s="34"/>
      <c r="C802" s="34"/>
      <c r="D802" s="34"/>
      <c r="L802" s="18"/>
    </row>
    <row r="803">
      <c r="B803" s="34"/>
      <c r="C803" s="34"/>
      <c r="D803" s="34"/>
      <c r="L803" s="18"/>
    </row>
    <row r="804">
      <c r="B804" s="34"/>
      <c r="C804" s="34"/>
      <c r="D804" s="34"/>
      <c r="L804" s="18"/>
    </row>
    <row r="805">
      <c r="B805" s="34"/>
      <c r="C805" s="34"/>
      <c r="D805" s="34"/>
      <c r="L805" s="18"/>
    </row>
    <row r="806">
      <c r="B806" s="34"/>
      <c r="C806" s="34"/>
      <c r="D806" s="34"/>
      <c r="L806" s="18"/>
    </row>
    <row r="807">
      <c r="B807" s="34"/>
      <c r="C807" s="34"/>
      <c r="D807" s="34"/>
      <c r="L807" s="18"/>
    </row>
    <row r="808">
      <c r="B808" s="34"/>
      <c r="C808" s="34"/>
      <c r="D808" s="34"/>
      <c r="L808" s="18"/>
    </row>
    <row r="809">
      <c r="B809" s="34"/>
      <c r="C809" s="34"/>
      <c r="D809" s="34"/>
      <c r="L809" s="18"/>
    </row>
    <row r="810">
      <c r="B810" s="34"/>
      <c r="C810" s="34"/>
      <c r="D810" s="34"/>
      <c r="L810" s="18"/>
    </row>
    <row r="811">
      <c r="B811" s="34"/>
      <c r="C811" s="34"/>
      <c r="D811" s="34"/>
      <c r="L811" s="18"/>
    </row>
    <row r="812">
      <c r="B812" s="34"/>
      <c r="C812" s="34"/>
      <c r="D812" s="34"/>
      <c r="L812" s="18"/>
    </row>
    <row r="813">
      <c r="B813" s="34"/>
      <c r="C813" s="34"/>
      <c r="D813" s="34"/>
      <c r="L813" s="18"/>
    </row>
    <row r="814">
      <c r="B814" s="34"/>
      <c r="C814" s="34"/>
      <c r="D814" s="34"/>
      <c r="L814" s="18"/>
    </row>
    <row r="815">
      <c r="B815" s="34"/>
      <c r="C815" s="34"/>
      <c r="D815" s="34"/>
      <c r="L815" s="18"/>
    </row>
    <row r="816">
      <c r="B816" s="34"/>
      <c r="C816" s="34"/>
      <c r="D816" s="34"/>
      <c r="L816" s="18"/>
    </row>
    <row r="817">
      <c r="B817" s="34"/>
      <c r="C817" s="34"/>
      <c r="D817" s="34"/>
      <c r="L817" s="18"/>
    </row>
    <row r="818">
      <c r="B818" s="34"/>
      <c r="C818" s="34"/>
      <c r="D818" s="34"/>
      <c r="L818" s="18"/>
    </row>
    <row r="819">
      <c r="B819" s="34"/>
      <c r="C819" s="34"/>
      <c r="D819" s="34"/>
      <c r="L819" s="18"/>
    </row>
    <row r="820">
      <c r="B820" s="34"/>
      <c r="C820" s="34"/>
      <c r="D820" s="34"/>
      <c r="L820" s="18"/>
    </row>
    <row r="821">
      <c r="B821" s="34"/>
      <c r="C821" s="34"/>
      <c r="D821" s="34"/>
      <c r="L821" s="18"/>
    </row>
    <row r="822">
      <c r="B822" s="34"/>
      <c r="C822" s="34"/>
      <c r="D822" s="34"/>
      <c r="L822" s="18"/>
    </row>
    <row r="823">
      <c r="B823" s="34"/>
      <c r="C823" s="34"/>
      <c r="D823" s="34"/>
      <c r="L823" s="18"/>
    </row>
    <row r="824">
      <c r="B824" s="34"/>
      <c r="C824" s="34"/>
      <c r="D824" s="34"/>
      <c r="L824" s="18"/>
    </row>
    <row r="825">
      <c r="B825" s="34"/>
      <c r="C825" s="34"/>
      <c r="D825" s="34"/>
      <c r="L825" s="18"/>
    </row>
    <row r="826">
      <c r="B826" s="34"/>
      <c r="C826" s="34"/>
      <c r="D826" s="34"/>
      <c r="L826" s="18"/>
    </row>
    <row r="827">
      <c r="B827" s="34"/>
      <c r="C827" s="34"/>
      <c r="D827" s="34"/>
      <c r="L827" s="18"/>
    </row>
    <row r="828">
      <c r="B828" s="34"/>
      <c r="C828" s="34"/>
      <c r="D828" s="34"/>
      <c r="L828" s="18"/>
    </row>
    <row r="829">
      <c r="B829" s="34"/>
      <c r="C829" s="34"/>
      <c r="D829" s="34"/>
      <c r="L829" s="18"/>
    </row>
    <row r="830">
      <c r="B830" s="34"/>
      <c r="C830" s="34"/>
      <c r="D830" s="34"/>
      <c r="L830" s="18"/>
    </row>
    <row r="831">
      <c r="B831" s="34"/>
      <c r="C831" s="34"/>
      <c r="D831" s="34"/>
      <c r="L831" s="18"/>
    </row>
    <row r="832">
      <c r="B832" s="34"/>
      <c r="C832" s="34"/>
      <c r="D832" s="34"/>
      <c r="L832" s="18"/>
    </row>
    <row r="833">
      <c r="B833" s="34"/>
      <c r="C833" s="34"/>
      <c r="D833" s="34"/>
      <c r="L833" s="18"/>
    </row>
    <row r="834">
      <c r="B834" s="34"/>
      <c r="C834" s="34"/>
      <c r="D834" s="34"/>
      <c r="L834" s="18"/>
    </row>
    <row r="835">
      <c r="B835" s="34"/>
      <c r="C835" s="34"/>
      <c r="D835" s="34"/>
      <c r="L835" s="18"/>
    </row>
    <row r="836">
      <c r="B836" s="34"/>
      <c r="C836" s="34"/>
      <c r="D836" s="34"/>
      <c r="L836" s="18"/>
    </row>
    <row r="837">
      <c r="B837" s="34"/>
      <c r="C837" s="34"/>
      <c r="D837" s="34"/>
      <c r="L837" s="18"/>
    </row>
    <row r="838">
      <c r="B838" s="34"/>
      <c r="C838" s="34"/>
      <c r="D838" s="34"/>
      <c r="L838" s="18"/>
    </row>
    <row r="839">
      <c r="B839" s="34"/>
      <c r="C839" s="34"/>
      <c r="D839" s="34"/>
      <c r="L839" s="18"/>
    </row>
    <row r="840">
      <c r="B840" s="34"/>
      <c r="C840" s="34"/>
      <c r="D840" s="34"/>
      <c r="L840" s="18"/>
    </row>
    <row r="841">
      <c r="B841" s="34"/>
      <c r="C841" s="34"/>
      <c r="D841" s="34"/>
      <c r="L841" s="18"/>
    </row>
    <row r="842">
      <c r="B842" s="34"/>
      <c r="C842" s="34"/>
      <c r="D842" s="34"/>
      <c r="L842" s="18"/>
    </row>
    <row r="843">
      <c r="B843" s="34"/>
      <c r="C843" s="34"/>
      <c r="D843" s="34"/>
      <c r="L843" s="18"/>
    </row>
    <row r="844">
      <c r="B844" s="34"/>
      <c r="C844" s="34"/>
      <c r="D844" s="34"/>
      <c r="L844" s="18"/>
    </row>
    <row r="845">
      <c r="B845" s="34"/>
      <c r="C845" s="34"/>
      <c r="D845" s="34"/>
      <c r="L845" s="18"/>
    </row>
    <row r="846">
      <c r="B846" s="34"/>
      <c r="C846" s="34"/>
      <c r="D846" s="34"/>
      <c r="L846" s="18"/>
    </row>
    <row r="847">
      <c r="B847" s="34"/>
      <c r="C847" s="34"/>
      <c r="D847" s="34"/>
      <c r="L847" s="18"/>
    </row>
    <row r="848">
      <c r="B848" s="34"/>
      <c r="C848" s="34"/>
      <c r="D848" s="34"/>
      <c r="L848" s="18"/>
    </row>
    <row r="849">
      <c r="B849" s="34"/>
      <c r="C849" s="34"/>
      <c r="D849" s="34"/>
      <c r="L849" s="18"/>
    </row>
    <row r="850">
      <c r="B850" s="34"/>
      <c r="C850" s="34"/>
      <c r="D850" s="34"/>
      <c r="L850" s="18"/>
    </row>
    <row r="851">
      <c r="B851" s="34"/>
      <c r="C851" s="34"/>
      <c r="D851" s="34"/>
      <c r="L851" s="18"/>
    </row>
    <row r="852">
      <c r="B852" s="34"/>
      <c r="C852" s="34"/>
      <c r="D852" s="34"/>
      <c r="L852" s="18"/>
    </row>
    <row r="853">
      <c r="B853" s="34"/>
      <c r="C853" s="34"/>
      <c r="D853" s="34"/>
      <c r="L853" s="18"/>
    </row>
    <row r="854">
      <c r="B854" s="34"/>
      <c r="C854" s="34"/>
      <c r="D854" s="34"/>
      <c r="L854" s="18"/>
    </row>
    <row r="855">
      <c r="B855" s="34"/>
      <c r="C855" s="34"/>
      <c r="D855" s="34"/>
      <c r="L855" s="18"/>
    </row>
    <row r="856">
      <c r="B856" s="34"/>
      <c r="C856" s="34"/>
      <c r="D856" s="34"/>
      <c r="L856" s="18"/>
    </row>
    <row r="857">
      <c r="B857" s="34"/>
      <c r="C857" s="34"/>
      <c r="D857" s="34"/>
      <c r="L857" s="18"/>
    </row>
    <row r="858">
      <c r="B858" s="34"/>
      <c r="C858" s="34"/>
      <c r="D858" s="34"/>
      <c r="L858" s="18"/>
    </row>
    <row r="859">
      <c r="B859" s="34"/>
      <c r="C859" s="34"/>
      <c r="D859" s="34"/>
      <c r="L859" s="18"/>
    </row>
    <row r="860">
      <c r="B860" s="34"/>
      <c r="C860" s="34"/>
      <c r="D860" s="34"/>
      <c r="L860" s="18"/>
    </row>
    <row r="861">
      <c r="B861" s="34"/>
      <c r="C861" s="34"/>
      <c r="D861" s="34"/>
      <c r="L861" s="18"/>
    </row>
    <row r="862">
      <c r="B862" s="34"/>
      <c r="C862" s="34"/>
      <c r="D862" s="34"/>
      <c r="L862" s="18"/>
    </row>
    <row r="863">
      <c r="B863" s="34"/>
      <c r="C863" s="34"/>
      <c r="D863" s="34"/>
      <c r="L863" s="18"/>
    </row>
    <row r="864">
      <c r="B864" s="34"/>
      <c r="C864" s="34"/>
      <c r="D864" s="34"/>
      <c r="L864" s="18"/>
    </row>
    <row r="865">
      <c r="B865" s="34"/>
      <c r="C865" s="34"/>
      <c r="D865" s="34"/>
      <c r="L865" s="18"/>
    </row>
    <row r="866">
      <c r="B866" s="34"/>
      <c r="C866" s="34"/>
      <c r="D866" s="34"/>
      <c r="L866" s="18"/>
    </row>
    <row r="867">
      <c r="B867" s="34"/>
      <c r="C867" s="34"/>
      <c r="D867" s="34"/>
      <c r="L867" s="18"/>
    </row>
    <row r="868">
      <c r="B868" s="34"/>
      <c r="C868" s="34"/>
      <c r="D868" s="34"/>
      <c r="L868" s="18"/>
    </row>
    <row r="869">
      <c r="B869" s="34"/>
      <c r="C869" s="34"/>
      <c r="D869" s="34"/>
      <c r="L869" s="18"/>
    </row>
    <row r="870">
      <c r="B870" s="34"/>
      <c r="C870" s="34"/>
      <c r="D870" s="34"/>
      <c r="L870" s="18"/>
    </row>
    <row r="871">
      <c r="B871" s="34"/>
      <c r="C871" s="34"/>
      <c r="D871" s="34"/>
      <c r="L871" s="18"/>
    </row>
    <row r="872">
      <c r="B872" s="34"/>
      <c r="C872" s="34"/>
      <c r="D872" s="34"/>
      <c r="L872" s="18"/>
    </row>
    <row r="873">
      <c r="B873" s="34"/>
      <c r="C873" s="34"/>
      <c r="D873" s="34"/>
      <c r="L873" s="18"/>
    </row>
    <row r="874">
      <c r="B874" s="34"/>
      <c r="C874" s="34"/>
      <c r="D874" s="34"/>
      <c r="L874" s="18"/>
    </row>
    <row r="875">
      <c r="B875" s="34"/>
      <c r="C875" s="34"/>
      <c r="D875" s="34"/>
      <c r="L875" s="18"/>
    </row>
    <row r="876">
      <c r="B876" s="34"/>
      <c r="C876" s="34"/>
      <c r="D876" s="34"/>
      <c r="L876" s="18"/>
    </row>
    <row r="877">
      <c r="B877" s="34"/>
      <c r="C877" s="34"/>
      <c r="D877" s="34"/>
      <c r="L877" s="18"/>
    </row>
    <row r="878">
      <c r="B878" s="34"/>
      <c r="C878" s="34"/>
      <c r="D878" s="34"/>
      <c r="L878" s="18"/>
    </row>
    <row r="879">
      <c r="B879" s="34"/>
      <c r="C879" s="34"/>
      <c r="D879" s="34"/>
      <c r="L879" s="18"/>
    </row>
    <row r="880">
      <c r="B880" s="34"/>
      <c r="C880" s="34"/>
      <c r="D880" s="34"/>
      <c r="L880" s="18"/>
    </row>
    <row r="881">
      <c r="B881" s="34"/>
      <c r="C881" s="34"/>
      <c r="D881" s="34"/>
      <c r="L881" s="18"/>
    </row>
    <row r="882">
      <c r="B882" s="34"/>
      <c r="C882" s="34"/>
      <c r="D882" s="34"/>
      <c r="L882" s="18"/>
    </row>
    <row r="883">
      <c r="B883" s="34"/>
      <c r="C883" s="34"/>
      <c r="D883" s="34"/>
      <c r="L883" s="18"/>
    </row>
    <row r="884">
      <c r="B884" s="34"/>
      <c r="C884" s="34"/>
      <c r="D884" s="34"/>
      <c r="L884" s="18"/>
    </row>
    <row r="885">
      <c r="B885" s="34"/>
      <c r="C885" s="34"/>
      <c r="D885" s="34"/>
      <c r="L885" s="18"/>
    </row>
    <row r="886">
      <c r="B886" s="34"/>
      <c r="C886" s="34"/>
      <c r="D886" s="34"/>
      <c r="L886" s="18"/>
    </row>
    <row r="887">
      <c r="B887" s="34"/>
      <c r="C887" s="34"/>
      <c r="D887" s="34"/>
      <c r="L887" s="18"/>
    </row>
    <row r="888">
      <c r="B888" s="34"/>
      <c r="C888" s="34"/>
      <c r="D888" s="34"/>
      <c r="L888" s="18"/>
    </row>
    <row r="889">
      <c r="B889" s="34"/>
      <c r="C889" s="34"/>
      <c r="D889" s="34"/>
      <c r="L889" s="18"/>
    </row>
    <row r="890">
      <c r="B890" s="34"/>
      <c r="C890" s="34"/>
      <c r="D890" s="34"/>
      <c r="L890" s="18"/>
    </row>
    <row r="891">
      <c r="B891" s="34"/>
      <c r="C891" s="34"/>
      <c r="D891" s="34"/>
      <c r="L891" s="18"/>
    </row>
    <row r="892">
      <c r="B892" s="34"/>
      <c r="C892" s="34"/>
      <c r="D892" s="34"/>
      <c r="L892" s="18"/>
    </row>
    <row r="893">
      <c r="B893" s="34"/>
      <c r="C893" s="34"/>
      <c r="D893" s="34"/>
      <c r="L893" s="18"/>
    </row>
    <row r="894">
      <c r="B894" s="34"/>
      <c r="C894" s="34"/>
      <c r="D894" s="34"/>
      <c r="L894" s="18"/>
    </row>
    <row r="895">
      <c r="B895" s="34"/>
      <c r="C895" s="34"/>
      <c r="D895" s="34"/>
      <c r="L895" s="18"/>
    </row>
    <row r="896">
      <c r="B896" s="34"/>
      <c r="C896" s="34"/>
      <c r="D896" s="34"/>
      <c r="L896" s="18"/>
    </row>
    <row r="897">
      <c r="B897" s="34"/>
      <c r="C897" s="34"/>
      <c r="D897" s="34"/>
      <c r="L897" s="18"/>
    </row>
    <row r="898">
      <c r="B898" s="34"/>
      <c r="C898" s="34"/>
      <c r="D898" s="34"/>
      <c r="L898" s="18"/>
    </row>
    <row r="899">
      <c r="B899" s="34"/>
      <c r="C899" s="34"/>
      <c r="D899" s="34"/>
      <c r="L899" s="18"/>
    </row>
    <row r="900">
      <c r="B900" s="34"/>
      <c r="C900" s="34"/>
      <c r="D900" s="34"/>
      <c r="L900" s="18"/>
    </row>
    <row r="901">
      <c r="B901" s="34"/>
      <c r="C901" s="34"/>
      <c r="D901" s="34"/>
      <c r="L901" s="18"/>
    </row>
    <row r="902">
      <c r="B902" s="34"/>
      <c r="C902" s="34"/>
      <c r="D902" s="34"/>
      <c r="L902" s="18"/>
    </row>
    <row r="903">
      <c r="B903" s="34"/>
      <c r="C903" s="34"/>
      <c r="D903" s="34"/>
      <c r="L903" s="18"/>
    </row>
    <row r="904">
      <c r="B904" s="34"/>
      <c r="C904" s="34"/>
      <c r="D904" s="34"/>
      <c r="L904" s="18"/>
    </row>
    <row r="905">
      <c r="B905" s="34"/>
      <c r="C905" s="34"/>
      <c r="D905" s="34"/>
      <c r="L905" s="18"/>
    </row>
    <row r="906">
      <c r="B906" s="34"/>
      <c r="C906" s="34"/>
      <c r="D906" s="34"/>
      <c r="L906" s="18"/>
    </row>
    <row r="907">
      <c r="B907" s="34"/>
      <c r="C907" s="34"/>
      <c r="D907" s="34"/>
      <c r="L907" s="18"/>
    </row>
    <row r="908">
      <c r="B908" s="34"/>
      <c r="C908" s="34"/>
      <c r="D908" s="34"/>
      <c r="L908" s="18"/>
    </row>
    <row r="909">
      <c r="B909" s="34"/>
      <c r="C909" s="34"/>
      <c r="D909" s="34"/>
      <c r="L909" s="18"/>
    </row>
    <row r="910">
      <c r="B910" s="34"/>
      <c r="C910" s="34"/>
      <c r="D910" s="34"/>
      <c r="L910" s="18"/>
    </row>
    <row r="911">
      <c r="B911" s="34"/>
      <c r="C911" s="34"/>
      <c r="D911" s="34"/>
      <c r="L911" s="18"/>
    </row>
    <row r="912">
      <c r="B912" s="34"/>
      <c r="C912" s="34"/>
      <c r="D912" s="34"/>
      <c r="L912" s="18"/>
    </row>
    <row r="913">
      <c r="B913" s="34"/>
      <c r="C913" s="34"/>
      <c r="D913" s="34"/>
      <c r="L913" s="18"/>
    </row>
    <row r="914">
      <c r="B914" s="34"/>
      <c r="C914" s="34"/>
      <c r="D914" s="34"/>
      <c r="L914" s="18"/>
    </row>
    <row r="915">
      <c r="B915" s="34"/>
      <c r="C915" s="34"/>
      <c r="D915" s="34"/>
      <c r="L915" s="18"/>
    </row>
    <row r="916">
      <c r="B916" s="34"/>
      <c r="C916" s="34"/>
      <c r="D916" s="34"/>
      <c r="L916" s="18"/>
    </row>
    <row r="917">
      <c r="B917" s="34"/>
      <c r="C917" s="34"/>
      <c r="D917" s="34"/>
      <c r="L917" s="18"/>
    </row>
    <row r="918">
      <c r="B918" s="34"/>
      <c r="C918" s="34"/>
      <c r="D918" s="34"/>
      <c r="L918" s="18"/>
    </row>
    <row r="919">
      <c r="B919" s="34"/>
      <c r="C919" s="34"/>
      <c r="D919" s="34"/>
      <c r="L919" s="18"/>
    </row>
    <row r="920">
      <c r="B920" s="34"/>
      <c r="C920" s="34"/>
      <c r="D920" s="34"/>
      <c r="L920" s="18"/>
    </row>
    <row r="921">
      <c r="B921" s="34"/>
      <c r="C921" s="34"/>
      <c r="D921" s="34"/>
      <c r="L921" s="18"/>
    </row>
    <row r="922">
      <c r="B922" s="34"/>
      <c r="C922" s="34"/>
      <c r="D922" s="34"/>
      <c r="L922" s="18"/>
    </row>
    <row r="923">
      <c r="B923" s="34"/>
      <c r="C923" s="34"/>
      <c r="D923" s="34"/>
      <c r="L923" s="18"/>
    </row>
    <row r="924">
      <c r="B924" s="34"/>
      <c r="C924" s="34"/>
      <c r="D924" s="34"/>
      <c r="L924" s="18"/>
    </row>
    <row r="925">
      <c r="B925" s="34"/>
      <c r="C925" s="34"/>
      <c r="D925" s="34"/>
      <c r="L925" s="18"/>
    </row>
    <row r="926">
      <c r="B926" s="34"/>
      <c r="C926" s="34"/>
      <c r="D926" s="34"/>
      <c r="L926" s="18"/>
    </row>
    <row r="927">
      <c r="B927" s="34"/>
      <c r="C927" s="34"/>
      <c r="D927" s="34"/>
      <c r="L927" s="18"/>
    </row>
    <row r="928">
      <c r="B928" s="34"/>
      <c r="C928" s="34"/>
      <c r="D928" s="34"/>
      <c r="L928" s="18"/>
    </row>
    <row r="929">
      <c r="B929" s="34"/>
      <c r="C929" s="34"/>
      <c r="D929" s="34"/>
      <c r="L929" s="18"/>
    </row>
    <row r="930">
      <c r="B930" s="34"/>
      <c r="C930" s="34"/>
      <c r="D930" s="34"/>
      <c r="L930" s="18"/>
    </row>
    <row r="931">
      <c r="B931" s="34"/>
      <c r="C931" s="34"/>
      <c r="D931" s="34"/>
      <c r="L931" s="18"/>
    </row>
    <row r="932">
      <c r="B932" s="34"/>
      <c r="C932" s="34"/>
      <c r="D932" s="34"/>
      <c r="L932" s="18"/>
    </row>
    <row r="933">
      <c r="B933" s="34"/>
      <c r="C933" s="34"/>
      <c r="D933" s="34"/>
      <c r="L933" s="18"/>
    </row>
    <row r="934">
      <c r="B934" s="34"/>
      <c r="C934" s="34"/>
      <c r="D934" s="34"/>
      <c r="L934" s="18"/>
    </row>
    <row r="935">
      <c r="B935" s="34"/>
      <c r="C935" s="34"/>
      <c r="D935" s="34"/>
      <c r="L935" s="18"/>
    </row>
    <row r="936">
      <c r="B936" s="34"/>
      <c r="C936" s="34"/>
      <c r="D936" s="34"/>
      <c r="L936" s="18"/>
    </row>
    <row r="937">
      <c r="B937" s="34"/>
      <c r="C937" s="34"/>
      <c r="D937" s="34"/>
      <c r="L937" s="18"/>
    </row>
    <row r="938">
      <c r="B938" s="34"/>
      <c r="C938" s="34"/>
      <c r="D938" s="34"/>
      <c r="L938" s="18"/>
    </row>
    <row r="939">
      <c r="B939" s="34"/>
      <c r="C939" s="34"/>
      <c r="D939" s="34"/>
      <c r="L939" s="18"/>
    </row>
    <row r="940">
      <c r="B940" s="34"/>
      <c r="C940" s="34"/>
      <c r="D940" s="34"/>
      <c r="L940" s="18"/>
    </row>
    <row r="941">
      <c r="B941" s="34"/>
      <c r="C941" s="34"/>
      <c r="D941" s="34"/>
      <c r="L941" s="18"/>
    </row>
    <row r="942">
      <c r="B942" s="34"/>
      <c r="C942" s="34"/>
      <c r="D942" s="34"/>
      <c r="L942" s="18"/>
    </row>
    <row r="943">
      <c r="B943" s="34"/>
      <c r="C943" s="34"/>
      <c r="D943" s="34"/>
      <c r="L943" s="18"/>
    </row>
    <row r="944">
      <c r="B944" s="34"/>
      <c r="C944" s="34"/>
      <c r="D944" s="34"/>
      <c r="L944" s="18"/>
    </row>
    <row r="945">
      <c r="B945" s="34"/>
      <c r="C945" s="34"/>
      <c r="D945" s="34"/>
      <c r="L945" s="18"/>
    </row>
    <row r="946">
      <c r="B946" s="34"/>
      <c r="C946" s="34"/>
      <c r="D946" s="34"/>
      <c r="L946" s="18"/>
    </row>
    <row r="947">
      <c r="B947" s="34"/>
      <c r="C947" s="34"/>
      <c r="D947" s="34"/>
      <c r="L947" s="18"/>
    </row>
    <row r="948">
      <c r="B948" s="34"/>
      <c r="C948" s="34"/>
      <c r="D948" s="34"/>
      <c r="L948" s="18"/>
    </row>
    <row r="949">
      <c r="B949" s="34"/>
      <c r="C949" s="34"/>
      <c r="D949" s="34"/>
      <c r="L949" s="18"/>
    </row>
    <row r="950">
      <c r="B950" s="34"/>
      <c r="C950" s="34"/>
      <c r="D950" s="34"/>
      <c r="L950" s="18"/>
    </row>
    <row r="951">
      <c r="B951" s="34"/>
      <c r="C951" s="34"/>
      <c r="D951" s="34"/>
      <c r="L951" s="18"/>
    </row>
    <row r="952">
      <c r="B952" s="34"/>
      <c r="C952" s="34"/>
      <c r="D952" s="34"/>
      <c r="L952" s="18"/>
    </row>
    <row r="953">
      <c r="B953" s="34"/>
      <c r="C953" s="34"/>
      <c r="D953" s="34"/>
      <c r="L953" s="18"/>
    </row>
    <row r="954">
      <c r="B954" s="34"/>
      <c r="C954" s="34"/>
      <c r="D954" s="34"/>
      <c r="L954" s="18"/>
    </row>
    <row r="955">
      <c r="B955" s="34"/>
      <c r="C955" s="34"/>
      <c r="D955" s="34"/>
      <c r="L955" s="18"/>
    </row>
    <row r="956">
      <c r="B956" s="34"/>
      <c r="C956" s="34"/>
      <c r="D956" s="34"/>
      <c r="L956" s="18"/>
    </row>
    <row r="957">
      <c r="B957" s="34"/>
      <c r="C957" s="34"/>
      <c r="D957" s="34"/>
      <c r="L957" s="18"/>
    </row>
    <row r="958">
      <c r="B958" s="34"/>
      <c r="C958" s="34"/>
      <c r="D958" s="34"/>
      <c r="L958" s="18"/>
    </row>
    <row r="959">
      <c r="B959" s="34"/>
      <c r="C959" s="34"/>
      <c r="D959" s="34"/>
      <c r="L959" s="18"/>
    </row>
    <row r="960">
      <c r="B960" s="34"/>
      <c r="C960" s="34"/>
      <c r="D960" s="34"/>
      <c r="L960" s="18"/>
    </row>
    <row r="961">
      <c r="B961" s="34"/>
      <c r="C961" s="34"/>
      <c r="D961" s="34"/>
      <c r="L961" s="18"/>
    </row>
    <row r="962">
      <c r="B962" s="34"/>
      <c r="C962" s="34"/>
      <c r="D962" s="34"/>
      <c r="L962" s="18"/>
    </row>
    <row r="963">
      <c r="B963" s="34"/>
      <c r="C963" s="34"/>
      <c r="D963" s="34"/>
      <c r="L963" s="18"/>
    </row>
    <row r="964">
      <c r="B964" s="34"/>
      <c r="C964" s="34"/>
      <c r="D964" s="34"/>
      <c r="L964" s="18"/>
    </row>
    <row r="965">
      <c r="B965" s="34"/>
      <c r="C965" s="34"/>
      <c r="D965" s="34"/>
      <c r="L965" s="18"/>
    </row>
    <row r="966">
      <c r="B966" s="34"/>
      <c r="C966" s="34"/>
      <c r="D966" s="34"/>
      <c r="L966" s="18"/>
    </row>
    <row r="967">
      <c r="B967" s="34"/>
      <c r="C967" s="34"/>
      <c r="D967" s="34"/>
      <c r="L967" s="18"/>
    </row>
    <row r="968">
      <c r="B968" s="34"/>
      <c r="C968" s="34"/>
      <c r="D968" s="34"/>
      <c r="L968" s="18"/>
    </row>
    <row r="969">
      <c r="B969" s="34"/>
      <c r="C969" s="34"/>
      <c r="D969" s="34"/>
      <c r="L969" s="18"/>
    </row>
    <row r="970">
      <c r="B970" s="34"/>
      <c r="C970" s="34"/>
      <c r="D970" s="34"/>
      <c r="L970" s="18"/>
    </row>
    <row r="971">
      <c r="B971" s="34"/>
      <c r="C971" s="34"/>
      <c r="D971" s="34"/>
      <c r="L971" s="18"/>
    </row>
    <row r="972">
      <c r="B972" s="34"/>
      <c r="C972" s="34"/>
      <c r="D972" s="34"/>
      <c r="L972" s="18"/>
    </row>
    <row r="973">
      <c r="B973" s="34"/>
      <c r="C973" s="34"/>
      <c r="D973" s="34"/>
      <c r="L973" s="18"/>
    </row>
    <row r="974">
      <c r="B974" s="34"/>
      <c r="C974" s="34"/>
      <c r="D974" s="34"/>
      <c r="L974" s="18"/>
    </row>
    <row r="975">
      <c r="B975" s="34"/>
      <c r="C975" s="34"/>
      <c r="D975" s="34"/>
      <c r="L975" s="18"/>
    </row>
    <row r="976">
      <c r="B976" s="34"/>
      <c r="C976" s="34"/>
      <c r="D976" s="34"/>
      <c r="L976" s="18"/>
    </row>
    <row r="977">
      <c r="B977" s="34"/>
      <c r="C977" s="34"/>
      <c r="D977" s="34"/>
      <c r="L977" s="18"/>
    </row>
    <row r="978">
      <c r="B978" s="34"/>
      <c r="C978" s="34"/>
      <c r="D978" s="34"/>
      <c r="L978" s="18"/>
    </row>
    <row r="979">
      <c r="B979" s="34"/>
      <c r="C979" s="34"/>
      <c r="D979" s="34"/>
      <c r="L979" s="18"/>
    </row>
    <row r="980">
      <c r="B980" s="34"/>
      <c r="C980" s="34"/>
      <c r="D980" s="34"/>
      <c r="L980" s="18"/>
    </row>
    <row r="981">
      <c r="B981" s="34"/>
      <c r="C981" s="34"/>
      <c r="D981" s="34"/>
      <c r="L981" s="18"/>
    </row>
    <row r="982">
      <c r="B982" s="34"/>
      <c r="C982" s="34"/>
      <c r="D982" s="34"/>
      <c r="L982" s="18"/>
    </row>
    <row r="983">
      <c r="B983" s="34"/>
      <c r="C983" s="34"/>
      <c r="D983" s="34"/>
      <c r="L983" s="18"/>
    </row>
    <row r="984">
      <c r="B984" s="34"/>
      <c r="C984" s="34"/>
      <c r="D984" s="34"/>
      <c r="L984" s="18"/>
    </row>
    <row r="985">
      <c r="B985" s="34"/>
      <c r="C985" s="34"/>
      <c r="D985" s="34"/>
      <c r="L985" s="18"/>
    </row>
    <row r="986">
      <c r="B986" s="34"/>
      <c r="C986" s="34"/>
      <c r="D986" s="34"/>
      <c r="L986" s="18"/>
    </row>
    <row r="987">
      <c r="B987" s="34"/>
      <c r="C987" s="34"/>
      <c r="D987" s="34"/>
      <c r="L987" s="18"/>
    </row>
    <row r="988">
      <c r="B988" s="34"/>
      <c r="C988" s="34"/>
      <c r="D988" s="34"/>
      <c r="L988" s="18"/>
    </row>
    <row r="989">
      <c r="B989" s="34"/>
      <c r="C989" s="34"/>
      <c r="D989" s="34"/>
      <c r="L989" s="18"/>
    </row>
    <row r="990">
      <c r="B990" s="34"/>
      <c r="C990" s="34"/>
      <c r="D990" s="34"/>
      <c r="L990" s="18"/>
    </row>
    <row r="991">
      <c r="B991" s="34"/>
      <c r="C991" s="34"/>
      <c r="D991" s="34"/>
      <c r="L991" s="18"/>
    </row>
    <row r="992">
      <c r="B992" s="34"/>
      <c r="C992" s="34"/>
      <c r="D992" s="34"/>
      <c r="L992" s="18"/>
    </row>
    <row r="993">
      <c r="B993" s="34"/>
      <c r="C993" s="34"/>
      <c r="D993" s="34"/>
      <c r="L993" s="18"/>
    </row>
    <row r="994">
      <c r="B994" s="34"/>
      <c r="C994" s="34"/>
      <c r="D994" s="34"/>
      <c r="L994" s="18"/>
    </row>
    <row r="995">
      <c r="B995" s="34"/>
      <c r="C995" s="34"/>
      <c r="D995" s="34"/>
      <c r="L995" s="18"/>
    </row>
    <row r="996">
      <c r="B996" s="34"/>
      <c r="C996" s="34"/>
      <c r="D996" s="34"/>
      <c r="L996" s="18"/>
    </row>
    <row r="997">
      <c r="B997" s="34"/>
      <c r="C997" s="34"/>
      <c r="D997" s="34"/>
      <c r="L997" s="18"/>
    </row>
    <row r="998">
      <c r="B998" s="34"/>
      <c r="C998" s="34"/>
      <c r="D998" s="34"/>
      <c r="L998" s="18"/>
    </row>
    <row r="999">
      <c r="B999" s="34"/>
      <c r="C999" s="34"/>
      <c r="D999" s="34"/>
      <c r="L999" s="18"/>
    </row>
  </sheetData>
  <autoFilter ref="$A$2:$K$50">
    <sortState ref="A2:K50">
      <sortCondition ref="A2:A50"/>
    </sortState>
  </autoFilter>
  <customSheetViews>
    <customSheetView guid="{82158A12-FC44-40BE-964E-3860750E20AA}" filter="1" showAutoFilter="1">
      <autoFilter ref="$A$1:$K$999"/>
    </customSheetView>
    <customSheetView guid="{2F08DC9A-AD66-4160-BAD1-25698E7F8FCF}" filter="1" showAutoFilter="1">
      <autoFilter ref="$A$1:$K$999"/>
    </customSheetView>
    <customSheetView guid="{1CF5AE28-C44B-4C6B-AF7E-DC2CE4B77BF1}" filter="1" showAutoFilter="1">
      <autoFilter ref="$A$1:$G$999"/>
    </customSheetView>
  </customSheetViews>
  <conditionalFormatting sqref="C2:C99">
    <cfRule type="expression" dxfId="0" priority="1">
      <formula>C2&lt;B2</formula>
    </cfRule>
  </conditionalFormatting>
  <conditionalFormatting sqref="C2:C99">
    <cfRule type="expression" dxfId="1" priority="2">
      <formula>C2&gt;B2</formula>
    </cfRule>
  </conditionalFormatting>
  <conditionalFormatting sqref="F1:F999">
    <cfRule type="cellIs" dxfId="2" priority="3" operator="between">
      <formula>0</formula>
      <formula>0.2</formula>
    </cfRule>
  </conditionalFormatting>
  <conditionalFormatting sqref="F1:F999">
    <cfRule type="cellIs" dxfId="3" priority="4" operator="between">
      <formula>0.2</formula>
      <formula>0.5</formula>
    </cfRule>
  </conditionalFormatting>
  <conditionalFormatting sqref="F1:F999">
    <cfRule type="cellIs" dxfId="4" priority="5" operator="between">
      <formula>0.5</formula>
      <formula>1</formula>
    </cfRule>
  </conditionalFormatting>
  <conditionalFormatting sqref="E1:E58 G1:G999">
    <cfRule type="cellIs" dxfId="2" priority="6" operator="between">
      <formula>0</formula>
      <formula>0.2</formula>
    </cfRule>
  </conditionalFormatting>
  <conditionalFormatting sqref="E1:E58 G1:G999">
    <cfRule type="cellIs" dxfId="3" priority="7" operator="between">
      <formula>0.2</formula>
      <formula>0.5</formula>
    </cfRule>
  </conditionalFormatting>
  <conditionalFormatting sqref="E1:E58 G1:G999">
    <cfRule type="cellIs" dxfId="4" priority="8" operator="between">
      <formula>0.5</formula>
      <formula>1</formula>
    </cfRule>
  </conditionalFormatting>
  <conditionalFormatting sqref="E1:E58 G1:G999">
    <cfRule type="cellIs" dxfId="5" priority="9" operator="greaterThan">
      <formula>1</formula>
    </cfRule>
  </conditionalFormatting>
  <conditionalFormatting sqref="H1:H999">
    <cfRule type="cellIs" dxfId="2" priority="10" operator="between">
      <formula>0</formula>
      <formula>0.7</formula>
    </cfRule>
  </conditionalFormatting>
  <conditionalFormatting sqref="H1:H999">
    <cfRule type="cellIs" dxfId="3" priority="11" operator="between">
      <formula>0.7</formula>
      <formula>1.2</formula>
    </cfRule>
  </conditionalFormatting>
  <conditionalFormatting sqref="H1:H999">
    <cfRule type="cellIs" dxfId="4" priority="12" operator="between">
      <formula>1.2</formula>
      <formula>1.9</formula>
    </cfRule>
  </conditionalFormatting>
  <conditionalFormatting sqref="H1:H999">
    <cfRule type="cellIs" dxfId="5" priority="13" operator="greaterThan">
      <formula>2</formula>
    </cfRule>
  </conditionalFormatting>
  <conditionalFormatting sqref="B2:B58">
    <cfRule type="expression" dxfId="1" priority="14">
      <formula>B2&lt;#REF!</formula>
    </cfRule>
  </conditionalFormatting>
  <conditionalFormatting sqref="B2:B58">
    <cfRule type="expression" dxfId="0" priority="15">
      <formula>B2&gt;#REF!</formula>
    </cfRule>
  </conditionalFormatting>
  <conditionalFormatting sqref="F1:F999">
    <cfRule type="cellIs" dxfId="5" priority="16" operator="between">
      <formula>1</formula>
      <formula>2</formula>
    </cfRule>
  </conditionalFormatting>
  <conditionalFormatting sqref="F1:F999">
    <cfRule type="cellIs" dxfId="6" priority="17" operator="greaterThan">
      <formula>3</formula>
    </cfRule>
  </conditionalFormatting>
  <conditionalFormatting sqref="I1:I999">
    <cfRule type="cellIs" dxfId="2" priority="18" operator="between">
      <formula>0</formula>
      <formula>0.3</formula>
    </cfRule>
  </conditionalFormatting>
  <conditionalFormatting sqref="I1:I999">
    <cfRule type="cellIs" dxfId="3" priority="19" operator="between">
      <formula>0.3</formula>
      <formula>0.5</formula>
    </cfRule>
  </conditionalFormatting>
  <conditionalFormatting sqref="I1:I999">
    <cfRule type="cellIs" dxfId="4" priority="20" operator="between">
      <formula>0.5</formula>
      <formula>0.6</formula>
    </cfRule>
  </conditionalFormatting>
  <conditionalFormatting sqref="I1:I999">
    <cfRule type="cellIs" dxfId="5" priority="21" operator="between">
      <formula>0.6</formula>
      <formula>0.7</formula>
    </cfRule>
  </conditionalFormatting>
  <conditionalFormatting sqref="I1:I999">
    <cfRule type="cellIs" dxfId="6" priority="22" operator="greaterThan">
      <formula>0.7</formula>
    </cfRule>
  </conditionalFormatting>
  <printOptions gridLines="1" horizontalCentered="1"/>
  <pageMargins bottom="0.2" footer="0.0" header="0.0" left="0.0" right="0.0" top="0.0"/>
  <pageSetup cellComments="atEnd" orientation="landscape" pageOrder="overThenDown"/>
  <rowBreaks count="2" manualBreakCount="2">
    <brk man="1"/>
    <brk id="54" man="1"/>
  </rowBreaks>
  <colBreaks count="1" manualBreakCount="1">
    <brk id="11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14"/>
    <col customWidth="1" min="3" max="3" width="7.57"/>
    <col customWidth="1" min="4" max="4" width="15.14"/>
    <col customWidth="1" min="5" max="5" width="17.86"/>
    <col customWidth="1" min="6" max="6" width="13.71"/>
    <col customWidth="1" min="7" max="7" width="17.86"/>
    <col customWidth="1" min="8" max="8" width="6.0"/>
    <col customWidth="1" min="9" max="9" width="8.14"/>
    <col customWidth="1" min="10" max="10" width="23.43"/>
    <col customWidth="1" min="11" max="11" width="18.43"/>
    <col customWidth="1" min="12" max="13" width="24.86"/>
    <col customWidth="1" min="14" max="14" width="18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41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>
      <c r="A2" s="13" t="s">
        <v>16</v>
      </c>
      <c r="B2" s="14">
        <v>339.04</v>
      </c>
      <c r="C2" s="14">
        <v>297.8</v>
      </c>
      <c r="D2" s="14">
        <v>21.067969863</v>
      </c>
      <c r="E2" s="15" t="s">
        <v>17</v>
      </c>
      <c r="F2" s="16">
        <v>-0.06822262118491919</v>
      </c>
      <c r="G2" s="16">
        <v>0.39376966162817467</v>
      </c>
      <c r="H2" s="17">
        <v>0.73</v>
      </c>
      <c r="I2" s="16">
        <v>0.6952</v>
      </c>
      <c r="J2" s="17" t="s">
        <v>18</v>
      </c>
      <c r="K2" s="17">
        <v>10.0</v>
      </c>
      <c r="L2" s="42">
        <v>44361.0</v>
      </c>
      <c r="M2" s="12"/>
      <c r="N2" s="12"/>
      <c r="O2" s="12"/>
      <c r="P2" s="12"/>
    </row>
    <row r="3">
      <c r="A3" s="13" t="s">
        <v>19</v>
      </c>
      <c r="B3" s="14">
        <v>129.06</v>
      </c>
      <c r="C3" s="14">
        <v>125.98</v>
      </c>
      <c r="D3" s="14">
        <v>2153.538702426</v>
      </c>
      <c r="E3" s="15" t="s">
        <v>20</v>
      </c>
      <c r="F3" s="16">
        <v>-0.0448430493273543</v>
      </c>
      <c r="G3" s="16">
        <v>0.5362716515177499</v>
      </c>
      <c r="H3" s="17">
        <v>1.2</v>
      </c>
      <c r="I3" s="16">
        <v>0.5507</v>
      </c>
      <c r="J3" s="17" t="s">
        <v>18</v>
      </c>
      <c r="K3" s="17">
        <v>10.0</v>
      </c>
      <c r="L3" s="42">
        <v>44361.0</v>
      </c>
    </row>
    <row r="4">
      <c r="A4" s="19" t="s">
        <v>21</v>
      </c>
      <c r="B4" s="20">
        <v>240.56</v>
      </c>
      <c r="C4" s="20">
        <v>241.98</v>
      </c>
      <c r="D4" s="20">
        <v>138.214732893</v>
      </c>
      <c r="E4" s="21" t="s">
        <v>22</v>
      </c>
      <c r="F4" s="22">
        <v>0.04903730445246677</v>
      </c>
      <c r="G4" s="22">
        <v>-0.04220094140561594</v>
      </c>
      <c r="H4" s="23">
        <v>0.72</v>
      </c>
      <c r="I4" s="22">
        <v>0.471</v>
      </c>
      <c r="J4" s="23" t="s">
        <v>23</v>
      </c>
      <c r="K4" s="23">
        <v>15.0</v>
      </c>
      <c r="L4" s="43">
        <v>44361.0</v>
      </c>
    </row>
    <row r="5">
      <c r="A5" s="13" t="s">
        <v>24</v>
      </c>
      <c r="B5" s="14">
        <v>696.56</v>
      </c>
      <c r="C5" s="14">
        <v>668.0</v>
      </c>
      <c r="D5" s="14">
        <v>292.61761075</v>
      </c>
      <c r="E5" s="15" t="s">
        <v>25</v>
      </c>
      <c r="F5" s="16">
        <v>0.42266522635765497</v>
      </c>
      <c r="G5" s="16">
        <v>0.9528406981062013</v>
      </c>
      <c r="H5" s="17">
        <v>1.08</v>
      </c>
      <c r="I5" s="16">
        <v>0.6435</v>
      </c>
      <c r="J5" s="17" t="s">
        <v>18</v>
      </c>
      <c r="K5" s="17">
        <v>10.0</v>
      </c>
      <c r="L5" s="42">
        <v>44361.0</v>
      </c>
    </row>
    <row r="6">
      <c r="A6" s="19" t="s">
        <v>26</v>
      </c>
      <c r="B6" s="20">
        <v>8.7</v>
      </c>
      <c r="C6" s="20">
        <v>8.06</v>
      </c>
      <c r="D6" s="20">
        <v>18.725142677</v>
      </c>
      <c r="E6" s="21" t="s">
        <v>27</v>
      </c>
      <c r="F6" s="22">
        <v>0.47153167602245394</v>
      </c>
      <c r="G6" s="22">
        <v>0.3136588380716935</v>
      </c>
      <c r="H6" s="23">
        <v>1.09</v>
      </c>
      <c r="I6" s="22">
        <v>0.6517</v>
      </c>
      <c r="J6" s="23" t="s">
        <v>18</v>
      </c>
      <c r="K6" s="23">
        <v>10.0</v>
      </c>
      <c r="L6" s="43">
        <v>44361.0</v>
      </c>
    </row>
    <row r="7">
      <c r="A7" s="13" t="s">
        <v>28</v>
      </c>
      <c r="B7" s="14">
        <v>248.78</v>
      </c>
      <c r="C7" s="14">
        <v>243.39</v>
      </c>
      <c r="D7" s="14">
        <v>145.489006208</v>
      </c>
      <c r="E7" s="15" t="s">
        <v>29</v>
      </c>
      <c r="F7" s="16">
        <v>0.16510228640192526</v>
      </c>
      <c r="G7" s="16">
        <v>-0.09994086339444112</v>
      </c>
      <c r="H7" s="17">
        <v>1.62</v>
      </c>
      <c r="I7" s="16">
        <v>0.5608</v>
      </c>
      <c r="J7" s="17" t="s">
        <v>30</v>
      </c>
      <c r="K7" s="17">
        <v>6.0</v>
      </c>
      <c r="L7" s="42">
        <v>44361.0</v>
      </c>
    </row>
    <row r="8">
      <c r="A8" s="19" t="s">
        <v>31</v>
      </c>
      <c r="B8" s="20">
        <v>190.03</v>
      </c>
      <c r="C8" s="20">
        <v>191.52</v>
      </c>
      <c r="D8" s="20">
        <v>67.195633493</v>
      </c>
      <c r="E8" s="21" t="s">
        <v>32</v>
      </c>
      <c r="F8" s="22">
        <v>-0.0994200497100249</v>
      </c>
      <c r="G8" s="22">
        <v>0.34283059770826885</v>
      </c>
      <c r="H8" s="23">
        <v>1.02</v>
      </c>
      <c r="I8" s="22">
        <v>0.4209</v>
      </c>
      <c r="J8" s="23" t="s">
        <v>18</v>
      </c>
      <c r="K8" s="23">
        <v>10.0</v>
      </c>
      <c r="L8" s="43">
        <v>44361.0</v>
      </c>
    </row>
    <row r="9">
      <c r="A9" s="13" t="s">
        <v>33</v>
      </c>
      <c r="B9" s="14">
        <v>10.88</v>
      </c>
      <c r="C9" s="14">
        <v>10.33</v>
      </c>
      <c r="D9" s="14">
        <v>2.797352477</v>
      </c>
      <c r="E9" s="15" t="s">
        <v>34</v>
      </c>
      <c r="F9" s="16">
        <v>0.12698412698412692</v>
      </c>
      <c r="G9" s="16">
        <v>0.16717676271871573</v>
      </c>
      <c r="H9" s="17">
        <v>1.85</v>
      </c>
      <c r="I9" s="16">
        <v>0.5891</v>
      </c>
      <c r="J9" s="17" t="s">
        <v>35</v>
      </c>
      <c r="K9" s="17">
        <v>7.0</v>
      </c>
      <c r="L9" s="42">
        <v>44361.0</v>
      </c>
    </row>
    <row r="10">
      <c r="A10" s="19" t="s">
        <v>36</v>
      </c>
      <c r="B10" s="20">
        <v>53.36</v>
      </c>
      <c r="C10" s="20">
        <v>53.86</v>
      </c>
      <c r="D10" s="20">
        <v>11.446509858</v>
      </c>
      <c r="E10" s="21" t="s">
        <v>37</v>
      </c>
      <c r="F10" s="22">
        <v>0.39371980676328505</v>
      </c>
      <c r="G10" s="22">
        <v>0.07929969104016485</v>
      </c>
      <c r="H10" s="23">
        <v>1.29</v>
      </c>
      <c r="I10" s="22">
        <v>0.5214</v>
      </c>
      <c r="J10" s="23" t="s">
        <v>35</v>
      </c>
      <c r="K10" s="23">
        <v>7.0</v>
      </c>
      <c r="L10" s="43">
        <v>44361.0</v>
      </c>
    </row>
    <row r="11">
      <c r="A11" s="13" t="s">
        <v>38</v>
      </c>
      <c r="B11" s="14">
        <v>22.6</v>
      </c>
      <c r="C11" s="14">
        <v>20.33</v>
      </c>
      <c r="D11" s="14">
        <v>11.28648991</v>
      </c>
      <c r="E11" s="15" t="s">
        <v>39</v>
      </c>
      <c r="F11" s="16">
        <v>0.7568345323741008</v>
      </c>
      <c r="G11" s="16">
        <v>10.278551532033427</v>
      </c>
      <c r="H11" s="17">
        <v>2.29</v>
      </c>
      <c r="I11" s="16">
        <v>0.6317</v>
      </c>
      <c r="J11" s="17" t="s">
        <v>35</v>
      </c>
      <c r="K11" s="17">
        <v>7.0</v>
      </c>
      <c r="L11" s="42">
        <v>44361.0</v>
      </c>
    </row>
    <row r="12">
      <c r="A12" s="19" t="s">
        <v>40</v>
      </c>
      <c r="B12" s="20">
        <v>237.41</v>
      </c>
      <c r="C12" s="20">
        <v>233.09</v>
      </c>
      <c r="D12" s="20">
        <v>49.525950708</v>
      </c>
      <c r="E12" s="21" t="s">
        <v>41</v>
      </c>
      <c r="F12" s="22" t="e">
        <v>#VALUE!</v>
      </c>
      <c r="G12" s="22" t="e">
        <v>#VALUE!</v>
      </c>
      <c r="H12" s="23" t="e">
        <v>#N/A</v>
      </c>
      <c r="I12" s="22">
        <v>0.4337</v>
      </c>
      <c r="J12" s="23" t="s">
        <v>42</v>
      </c>
      <c r="K12" s="23">
        <v>5.0</v>
      </c>
      <c r="L12" s="43">
        <v>44361.0</v>
      </c>
    </row>
    <row r="13">
      <c r="A13" s="13" t="s">
        <v>43</v>
      </c>
      <c r="B13" s="14">
        <v>80.24</v>
      </c>
      <c r="C13" s="14">
        <v>80.55</v>
      </c>
      <c r="D13" s="14">
        <v>64.914343637</v>
      </c>
      <c r="E13" s="15" t="s">
        <v>44</v>
      </c>
      <c r="F13" s="16">
        <v>0.15359618717504342</v>
      </c>
      <c r="G13" s="16">
        <v>0.014435695538057755</v>
      </c>
      <c r="H13" s="17">
        <v>0.85</v>
      </c>
      <c r="I13" s="16">
        <v>0.5332</v>
      </c>
      <c r="J13" s="17" t="s">
        <v>30</v>
      </c>
      <c r="K13" s="17">
        <v>6.0</v>
      </c>
      <c r="L13" s="42">
        <v>44361.0</v>
      </c>
    </row>
    <row r="14">
      <c r="A14" s="19" t="s">
        <v>45</v>
      </c>
      <c r="B14" s="20">
        <v>108.7</v>
      </c>
      <c r="C14" s="20">
        <v>106.42</v>
      </c>
      <c r="D14" s="20">
        <v>209.580007416</v>
      </c>
      <c r="E14" s="21" t="s">
        <v>46</v>
      </c>
      <c r="F14" s="22">
        <v>0.27973920531430674</v>
      </c>
      <c r="G14" s="22">
        <v>0.04646464646464643</v>
      </c>
      <c r="H14" s="23">
        <v>1.31</v>
      </c>
      <c r="I14" s="22">
        <v>0.5682</v>
      </c>
      <c r="J14" s="23" t="s">
        <v>47</v>
      </c>
      <c r="K14" s="23">
        <v>10.0</v>
      </c>
      <c r="L14" s="43">
        <v>44361.0</v>
      </c>
    </row>
    <row r="15">
      <c r="A15" s="13" t="s">
        <v>48</v>
      </c>
      <c r="B15" s="14">
        <v>338.71</v>
      </c>
      <c r="C15" s="14">
        <v>357.5</v>
      </c>
      <c r="D15" s="14">
        <v>105.657939896</v>
      </c>
      <c r="E15" s="15" t="s">
        <v>49</v>
      </c>
      <c r="F15" s="16">
        <v>0.1734581497797357</v>
      </c>
      <c r="G15" s="16">
        <v>0.3033610720847293</v>
      </c>
      <c r="H15" s="17">
        <v>1.04</v>
      </c>
      <c r="I15" s="16">
        <v>0.3111</v>
      </c>
      <c r="J15" s="17" t="s">
        <v>50</v>
      </c>
      <c r="K15" s="17">
        <v>3.0</v>
      </c>
      <c r="L15" s="42">
        <v>44361.0</v>
      </c>
    </row>
    <row r="16">
      <c r="A16" s="19" t="s">
        <v>51</v>
      </c>
      <c r="B16" s="20">
        <v>68.99</v>
      </c>
      <c r="C16" s="20">
        <v>74.17</v>
      </c>
      <c r="D16" s="20">
        <v>5.073907044</v>
      </c>
      <c r="E16" s="21" t="s">
        <v>52</v>
      </c>
      <c r="F16" s="22">
        <v>0.20525059665871107</v>
      </c>
      <c r="G16" s="22">
        <v>0.5169105016880885</v>
      </c>
      <c r="H16" s="23">
        <v>0.75</v>
      </c>
      <c r="I16" s="22">
        <v>0.4347</v>
      </c>
      <c r="J16" s="23" t="s">
        <v>47</v>
      </c>
      <c r="K16" s="23">
        <v>10.0</v>
      </c>
      <c r="L16" s="43">
        <v>44361.0</v>
      </c>
    </row>
    <row r="17">
      <c r="A17" s="13" t="s">
        <v>53</v>
      </c>
      <c r="B17" s="14">
        <v>149.39</v>
      </c>
      <c r="C17" s="14">
        <v>138.26</v>
      </c>
      <c r="D17" s="14">
        <v>20.248826446</v>
      </c>
      <c r="E17" s="15" t="s">
        <v>54</v>
      </c>
      <c r="F17" s="16">
        <v>-0.11754308440123731</v>
      </c>
      <c r="G17" s="16">
        <v>0.46808407122701184</v>
      </c>
      <c r="H17" s="17">
        <v>1.16</v>
      </c>
      <c r="I17" s="16">
        <v>0.6157</v>
      </c>
      <c r="J17" s="17" t="s">
        <v>47</v>
      </c>
      <c r="K17" s="17">
        <v>10.0</v>
      </c>
      <c r="L17" s="42">
        <v>44361.0</v>
      </c>
    </row>
    <row r="18">
      <c r="A18" s="19" t="s">
        <v>55</v>
      </c>
      <c r="B18" s="20">
        <v>170.06</v>
      </c>
      <c r="C18" s="20">
        <v>167.28</v>
      </c>
      <c r="D18" s="20">
        <v>21.620136025</v>
      </c>
      <c r="E18" s="21" t="s">
        <v>56</v>
      </c>
      <c r="F18" s="22">
        <v>-0.05850826261723994</v>
      </c>
      <c r="G18" s="22">
        <v>1.414496185214417</v>
      </c>
      <c r="H18" s="23">
        <v>1.56</v>
      </c>
      <c r="I18" s="22">
        <v>0.4646</v>
      </c>
      <c r="J18" s="23" t="s">
        <v>18</v>
      </c>
      <c r="K18" s="23">
        <v>10.0</v>
      </c>
      <c r="L18" s="43">
        <v>44361.0</v>
      </c>
    </row>
    <row r="19">
      <c r="A19" s="13" t="s">
        <v>57</v>
      </c>
      <c r="B19" s="14">
        <v>15.03</v>
      </c>
      <c r="C19" s="14">
        <v>14.27</v>
      </c>
      <c r="D19" s="14">
        <v>58.929502713</v>
      </c>
      <c r="E19" s="15" t="s">
        <v>58</v>
      </c>
      <c r="F19" s="16">
        <v>0.6941666666666667</v>
      </c>
      <c r="G19" s="16">
        <v>0.05565268065268055</v>
      </c>
      <c r="H19" s="17">
        <v>1.16</v>
      </c>
      <c r="I19" s="16">
        <v>0.6095</v>
      </c>
      <c r="J19" s="17" t="s">
        <v>59</v>
      </c>
      <c r="K19" s="17">
        <v>8.0</v>
      </c>
      <c r="L19" s="42">
        <v>44361.0</v>
      </c>
    </row>
    <row r="20">
      <c r="A20" s="19" t="s">
        <v>60</v>
      </c>
      <c r="B20" s="20">
        <v>334.56</v>
      </c>
      <c r="C20" s="20">
        <v>326.33</v>
      </c>
      <c r="D20" s="20">
        <v>948.632828917</v>
      </c>
      <c r="E20" s="21" t="s">
        <v>61</v>
      </c>
      <c r="F20" s="22">
        <v>0.20694396258175599</v>
      </c>
      <c r="G20" s="22">
        <v>0.47519729425028207</v>
      </c>
      <c r="H20" s="23">
        <v>1.3</v>
      </c>
      <c r="I20" s="22">
        <v>0.5959</v>
      </c>
      <c r="J20" s="23" t="s">
        <v>18</v>
      </c>
      <c r="K20" s="23">
        <v>10.0</v>
      </c>
      <c r="L20" s="43">
        <v>44361.0</v>
      </c>
    </row>
    <row r="21">
      <c r="A21" s="13" t="s">
        <v>62</v>
      </c>
      <c r="B21" s="14">
        <v>40.22</v>
      </c>
      <c r="C21" s="14">
        <v>41.77</v>
      </c>
      <c r="D21" s="14">
        <v>58.943457508</v>
      </c>
      <c r="E21" s="15" t="s">
        <v>63</v>
      </c>
      <c r="F21" s="16">
        <v>0.5780179230363732</v>
      </c>
      <c r="G21" s="16">
        <v>0.7333809864188705</v>
      </c>
      <c r="H21" s="17">
        <v>2.15</v>
      </c>
      <c r="I21" s="16">
        <v>0.4703</v>
      </c>
      <c r="J21" s="17" t="s">
        <v>35</v>
      </c>
      <c r="K21" s="17">
        <v>7.0</v>
      </c>
      <c r="L21" s="42">
        <v>44361.0</v>
      </c>
    </row>
    <row r="22">
      <c r="A22" s="19" t="s">
        <v>64</v>
      </c>
      <c r="B22" s="20">
        <v>355.7</v>
      </c>
      <c r="C22" s="20">
        <v>323.21</v>
      </c>
      <c r="D22" s="20">
        <v>22.392934203</v>
      </c>
      <c r="E22" s="21" t="s">
        <v>65</v>
      </c>
      <c r="F22" s="22">
        <v>0.5381385584324704</v>
      </c>
      <c r="G22" s="22">
        <v>0.6965666498571188</v>
      </c>
      <c r="H22" s="23">
        <v>0.9</v>
      </c>
      <c r="I22" s="22">
        <v>0.6624</v>
      </c>
      <c r="J22" s="23" t="s">
        <v>18</v>
      </c>
      <c r="K22" s="23">
        <v>10.0</v>
      </c>
      <c r="L22" s="43">
        <v>44361.0</v>
      </c>
    </row>
    <row r="23">
      <c r="A23" s="13" t="s">
        <v>66</v>
      </c>
      <c r="B23" s="14">
        <v>42.68</v>
      </c>
      <c r="C23" s="14">
        <v>41.26</v>
      </c>
      <c r="D23" s="14">
        <v>2.510896854</v>
      </c>
      <c r="E23" s="15" t="s">
        <v>67</v>
      </c>
      <c r="F23" s="16">
        <v>0.08260869565217409</v>
      </c>
      <c r="G23" s="16">
        <v>1.7295330503335353</v>
      </c>
      <c r="H23" s="17">
        <v>3.12</v>
      </c>
      <c r="I23" s="16">
        <v>0.4986</v>
      </c>
      <c r="J23" s="17" t="s">
        <v>35</v>
      </c>
      <c r="K23" s="17">
        <v>7.0</v>
      </c>
      <c r="L23" s="42">
        <v>44361.0</v>
      </c>
    </row>
    <row r="24">
      <c r="A24" s="19" t="s">
        <v>68</v>
      </c>
      <c r="B24" s="20">
        <v>47.42</v>
      </c>
      <c r="C24" s="20">
        <v>50.8</v>
      </c>
      <c r="D24" s="20">
        <v>1.050562555</v>
      </c>
      <c r="E24" s="21" t="s">
        <v>69</v>
      </c>
      <c r="F24" s="22">
        <v>0.36756547542252616</v>
      </c>
      <c r="G24" s="22">
        <v>0.6957339211618259</v>
      </c>
      <c r="H24" s="23">
        <v>1.81</v>
      </c>
      <c r="I24" s="22">
        <v>0.3855</v>
      </c>
      <c r="J24" s="23" t="s">
        <v>70</v>
      </c>
      <c r="K24" s="23">
        <v>3.0</v>
      </c>
      <c r="L24" s="43">
        <v>44361.0</v>
      </c>
      <c r="M24" s="12">
        <v>260.0</v>
      </c>
    </row>
    <row r="25">
      <c r="A25" s="13" t="s">
        <v>71</v>
      </c>
      <c r="B25" s="14">
        <v>57.35</v>
      </c>
      <c r="C25" s="14">
        <v>56.75</v>
      </c>
      <c r="D25" s="14">
        <v>231.538920616</v>
      </c>
      <c r="E25" s="15" t="s">
        <v>72</v>
      </c>
      <c r="F25" s="16" t="e">
        <v>#VALUE!</v>
      </c>
      <c r="G25" s="16">
        <v>-0.008068582955118336</v>
      </c>
      <c r="H25" s="17">
        <v>0.61</v>
      </c>
      <c r="I25" s="16">
        <v>0.5072</v>
      </c>
      <c r="J25" s="17" t="s">
        <v>18</v>
      </c>
      <c r="K25" s="17">
        <v>10.0</v>
      </c>
      <c r="L25" s="42">
        <v>44361.0</v>
      </c>
    </row>
    <row r="26">
      <c r="A26" s="19" t="s">
        <v>73</v>
      </c>
      <c r="B26" s="20">
        <v>93.34</v>
      </c>
      <c r="C26" s="20">
        <v>95.79</v>
      </c>
      <c r="D26" s="20">
        <v>28.555458409</v>
      </c>
      <c r="E26" s="21" t="s">
        <v>135</v>
      </c>
      <c r="F26" s="22">
        <v>0.22548596112311026</v>
      </c>
      <c r="G26" s="22">
        <v>0.1820199778024418</v>
      </c>
      <c r="H26" s="23">
        <v>1.5</v>
      </c>
      <c r="I26" s="22">
        <v>0.3967</v>
      </c>
      <c r="J26" s="23" t="s">
        <v>75</v>
      </c>
      <c r="K26" s="23">
        <v>1.0</v>
      </c>
      <c r="L26" s="43">
        <v>44361.0</v>
      </c>
    </row>
    <row r="27">
      <c r="A27" s="13" t="s">
        <v>76</v>
      </c>
      <c r="B27" s="14">
        <v>59.01</v>
      </c>
      <c r="C27" s="14">
        <v>64.43</v>
      </c>
      <c r="D27" s="14">
        <v>6.0329447</v>
      </c>
      <c r="E27" s="15" t="s">
        <v>77</v>
      </c>
      <c r="F27" s="16">
        <v>0.5164556962025316</v>
      </c>
      <c r="G27" s="16">
        <v>0.7384615384615384</v>
      </c>
      <c r="H27" s="17">
        <v>1.89</v>
      </c>
      <c r="I27" s="16">
        <v>0.36</v>
      </c>
      <c r="J27" s="17" t="s">
        <v>75</v>
      </c>
      <c r="K27" s="17">
        <v>1.0</v>
      </c>
      <c r="L27" s="42">
        <v>44361.0</v>
      </c>
    </row>
    <row r="28">
      <c r="A28" s="19" t="s">
        <v>78</v>
      </c>
      <c r="B28" s="20">
        <v>57.38</v>
      </c>
      <c r="C28" s="20">
        <v>59.88</v>
      </c>
      <c r="D28" s="20">
        <v>33.933184201</v>
      </c>
      <c r="E28" s="21" t="s">
        <v>79</v>
      </c>
      <c r="F28" s="22">
        <v>0.2354651162790698</v>
      </c>
      <c r="G28" s="22">
        <v>-0.5153519130845536</v>
      </c>
      <c r="H28" s="23">
        <v>1.25</v>
      </c>
      <c r="I28" s="22">
        <v>0.3699</v>
      </c>
      <c r="J28" s="23" t="s">
        <v>30</v>
      </c>
      <c r="K28" s="23">
        <v>6.0</v>
      </c>
      <c r="L28" s="43">
        <v>44361.0</v>
      </c>
    </row>
    <row r="29">
      <c r="A29" s="13" t="s">
        <v>80</v>
      </c>
      <c r="B29" s="14">
        <v>47.76</v>
      </c>
      <c r="C29" s="14">
        <v>49.71</v>
      </c>
      <c r="D29" s="14">
        <v>88.377171911</v>
      </c>
      <c r="E29" s="15" t="s">
        <v>81</v>
      </c>
      <c r="F29" s="16">
        <v>0.2177165354330709</v>
      </c>
      <c r="G29" s="16">
        <v>-0.03289734443123273</v>
      </c>
      <c r="H29" s="17">
        <v>0.61</v>
      </c>
      <c r="I29" s="16">
        <v>0.3837</v>
      </c>
      <c r="J29" s="17" t="s">
        <v>82</v>
      </c>
      <c r="K29" s="17">
        <v>12.0</v>
      </c>
      <c r="L29" s="42">
        <v>44361.0</v>
      </c>
    </row>
    <row r="30">
      <c r="A30" s="19" t="s">
        <v>83</v>
      </c>
      <c r="B30" s="20">
        <v>257.27</v>
      </c>
      <c r="C30" s="20">
        <v>250.01</v>
      </c>
      <c r="D30" s="20">
        <v>1937.648217505</v>
      </c>
      <c r="E30" s="21" t="s">
        <v>84</v>
      </c>
      <c r="F30" s="22">
        <v>0.15476190476190477</v>
      </c>
      <c r="G30" s="22">
        <v>0.19103369503141054</v>
      </c>
      <c r="H30" s="23">
        <v>0.79</v>
      </c>
      <c r="I30" s="22">
        <v>0.624</v>
      </c>
      <c r="J30" s="23" t="s">
        <v>18</v>
      </c>
      <c r="K30" s="23">
        <v>10.0</v>
      </c>
      <c r="L30" s="43">
        <v>44361.0</v>
      </c>
    </row>
    <row r="31">
      <c r="A31" s="13" t="s">
        <v>85</v>
      </c>
      <c r="B31" s="14">
        <v>32.88</v>
      </c>
      <c r="C31" s="14">
        <v>32.29</v>
      </c>
      <c r="D31" s="14">
        <v>36.300081875</v>
      </c>
      <c r="E31" s="15" t="s">
        <v>86</v>
      </c>
      <c r="F31" s="16">
        <v>0.36972111553784864</v>
      </c>
      <c r="G31" s="16">
        <v>0.09097035040431277</v>
      </c>
      <c r="H31" s="17">
        <v>2.08</v>
      </c>
      <c r="I31" s="16">
        <v>0.5588</v>
      </c>
      <c r="J31" s="17" t="s">
        <v>35</v>
      </c>
      <c r="K31" s="17">
        <v>7.0</v>
      </c>
      <c r="L31" s="42">
        <v>44361.0</v>
      </c>
    </row>
    <row r="32">
      <c r="A32" s="19" t="s">
        <v>87</v>
      </c>
      <c r="B32" s="20">
        <v>495.83</v>
      </c>
      <c r="C32" s="20">
        <v>495.02</v>
      </c>
      <c r="D32" s="20">
        <v>219.85240437</v>
      </c>
      <c r="E32" s="21" t="s">
        <v>88</v>
      </c>
      <c r="F32" s="22">
        <v>-0.09783289490166606</v>
      </c>
      <c r="G32" s="22">
        <v>0.2418515950069349</v>
      </c>
      <c r="H32" s="23">
        <v>0.75</v>
      </c>
      <c r="I32" s="22">
        <v>0.4614</v>
      </c>
      <c r="J32" s="23" t="s">
        <v>89</v>
      </c>
      <c r="K32" s="23">
        <v>9.0</v>
      </c>
      <c r="L32" s="43">
        <v>44361.0</v>
      </c>
    </row>
    <row r="33">
      <c r="A33" s="13" t="s">
        <v>90</v>
      </c>
      <c r="B33" s="14">
        <v>220.31</v>
      </c>
      <c r="C33" s="14">
        <v>198.23</v>
      </c>
      <c r="D33" s="14">
        <v>22.78298387</v>
      </c>
      <c r="E33" s="15" t="s">
        <v>91</v>
      </c>
      <c r="F33" s="16">
        <v>0.2631281761716544</v>
      </c>
      <c r="G33" s="16">
        <v>0.32279289011096907</v>
      </c>
      <c r="H33" s="17">
        <v>1.08</v>
      </c>
      <c r="I33" s="16">
        <v>0.7134</v>
      </c>
      <c r="J33" s="17" t="s">
        <v>23</v>
      </c>
      <c r="K33" s="17">
        <v>15.0</v>
      </c>
      <c r="L33" s="42">
        <v>44361.0</v>
      </c>
    </row>
    <row r="34">
      <c r="A34" s="19" t="s">
        <v>92</v>
      </c>
      <c r="B34" s="20">
        <v>710.69</v>
      </c>
      <c r="C34" s="20">
        <v>647.12</v>
      </c>
      <c r="D34" s="20">
        <v>442.986885132</v>
      </c>
      <c r="E34" s="21" t="s">
        <v>93</v>
      </c>
      <c r="F34" s="22">
        <v>0.35009172029972335</v>
      </c>
      <c r="G34" s="22">
        <v>0.8379870129870128</v>
      </c>
      <c r="H34" s="23">
        <v>1.37</v>
      </c>
      <c r="I34" s="22">
        <v>0.7356</v>
      </c>
      <c r="J34" s="23" t="s">
        <v>18</v>
      </c>
      <c r="K34" s="23">
        <v>10.0</v>
      </c>
      <c r="L34" s="43">
        <v>44361.0</v>
      </c>
    </row>
    <row r="35">
      <c r="A35" s="13" t="s">
        <v>94</v>
      </c>
      <c r="B35" s="14">
        <v>120.62</v>
      </c>
      <c r="C35" s="14">
        <v>127.47</v>
      </c>
      <c r="D35" s="14">
        <v>151.171602002</v>
      </c>
      <c r="E35" s="15" t="s">
        <v>95</v>
      </c>
      <c r="F35" s="16">
        <v>-0.029213768576146285</v>
      </c>
      <c r="G35" s="16">
        <v>2.647173093959803</v>
      </c>
      <c r="H35" s="17" t="e">
        <v>#N/A</v>
      </c>
      <c r="I35" s="16">
        <v>0.4228</v>
      </c>
      <c r="J35" s="17" t="s">
        <v>70</v>
      </c>
      <c r="K35" s="17">
        <v>3.0</v>
      </c>
      <c r="L35" s="42">
        <v>44361.0</v>
      </c>
    </row>
    <row r="36">
      <c r="A36" s="19" t="s">
        <v>96</v>
      </c>
      <c r="B36" s="20">
        <v>54.46</v>
      </c>
      <c r="C36" s="20">
        <v>56.43</v>
      </c>
      <c r="D36" s="20">
        <v>14.321133565</v>
      </c>
      <c r="E36" s="21" t="s">
        <v>97</v>
      </c>
      <c r="F36" s="22">
        <v>0.2358572671888598</v>
      </c>
      <c r="G36" s="22">
        <v>0.18954248366013074</v>
      </c>
      <c r="H36" s="23">
        <v>1.45</v>
      </c>
      <c r="I36" s="22">
        <v>0.4147</v>
      </c>
      <c r="J36" s="23" t="e">
        <v>#N/A</v>
      </c>
      <c r="K36" s="23" t="e">
        <v>#N/A</v>
      </c>
      <c r="L36" s="43">
        <v>44361.0</v>
      </c>
    </row>
    <row r="37">
      <c r="A37" s="13" t="s">
        <v>98</v>
      </c>
      <c r="B37" s="14">
        <v>130.01</v>
      </c>
      <c r="C37" s="14">
        <v>129.17</v>
      </c>
      <c r="D37" s="14">
        <v>7.962081184</v>
      </c>
      <c r="E37" s="15" t="s">
        <v>99</v>
      </c>
      <c r="F37" s="16">
        <v>0.3610169491525422</v>
      </c>
      <c r="G37" s="16">
        <v>0.38861209964412813</v>
      </c>
      <c r="H37" s="17">
        <v>2.02</v>
      </c>
      <c r="I37" s="16">
        <v>0.525</v>
      </c>
      <c r="J37" s="17" t="s">
        <v>59</v>
      </c>
      <c r="K37" s="17">
        <v>8.0</v>
      </c>
      <c r="L37" s="42">
        <v>44361.0</v>
      </c>
    </row>
    <row r="38">
      <c r="A38" s="19" t="s">
        <v>100</v>
      </c>
      <c r="B38" s="20">
        <v>24.72</v>
      </c>
      <c r="C38" s="20">
        <v>22.8</v>
      </c>
      <c r="D38" s="20">
        <v>46.336859742</v>
      </c>
      <c r="E38" s="21" t="s">
        <v>101</v>
      </c>
      <c r="F38" s="22">
        <v>0.09715639810426527</v>
      </c>
      <c r="G38" s="22" t="e">
        <v>#VALUE!</v>
      </c>
      <c r="H38" s="23" t="e">
        <v>#N/A</v>
      </c>
      <c r="I38" s="22">
        <v>0.6439</v>
      </c>
      <c r="J38" s="23" t="s">
        <v>18</v>
      </c>
      <c r="K38" s="23">
        <v>10.0</v>
      </c>
      <c r="L38" s="43">
        <v>44361.0</v>
      </c>
    </row>
    <row r="39">
      <c r="A39" s="13" t="s">
        <v>102</v>
      </c>
      <c r="B39" s="14">
        <v>429.44</v>
      </c>
      <c r="C39" s="14">
        <v>433.18</v>
      </c>
      <c r="D39" s="14">
        <v>17.233230621</v>
      </c>
      <c r="E39" s="15" t="s">
        <v>103</v>
      </c>
      <c r="F39" s="16">
        <v>0.15543695797198132</v>
      </c>
      <c r="G39" s="16">
        <v>0.5665372292518714</v>
      </c>
      <c r="H39" s="17">
        <v>0.78</v>
      </c>
      <c r="I39" s="16">
        <v>0.5208</v>
      </c>
      <c r="J39" s="17" t="s">
        <v>89</v>
      </c>
      <c r="K39" s="17">
        <v>9.0</v>
      </c>
      <c r="L39" s="42">
        <v>44361.0</v>
      </c>
    </row>
    <row r="40">
      <c r="A40" s="19" t="s">
        <v>104</v>
      </c>
      <c r="B40" s="20">
        <v>272.2</v>
      </c>
      <c r="C40" s="20">
        <v>258.68</v>
      </c>
      <c r="D40" s="20">
        <v>319.760452791</v>
      </c>
      <c r="E40" s="21" t="s">
        <v>105</v>
      </c>
      <c r="F40" s="22">
        <v>0.1617604197027105</v>
      </c>
      <c r="G40" s="22">
        <v>0.30640970116933736</v>
      </c>
      <c r="H40" s="23">
        <v>1.16</v>
      </c>
      <c r="I40" s="22">
        <v>0.6503</v>
      </c>
      <c r="J40" s="23" t="s">
        <v>18</v>
      </c>
      <c r="K40" s="23">
        <v>10.0</v>
      </c>
      <c r="L40" s="43">
        <v>44361.0</v>
      </c>
    </row>
    <row r="41">
      <c r="A41" s="13" t="s">
        <v>106</v>
      </c>
      <c r="B41" s="14">
        <v>134.94</v>
      </c>
      <c r="C41" s="14">
        <v>133.02</v>
      </c>
      <c r="D41" s="14">
        <v>152.268726196</v>
      </c>
      <c r="E41" s="15" t="s">
        <v>107</v>
      </c>
      <c r="F41" s="16">
        <v>-0.12515890442621055</v>
      </c>
      <c r="G41" s="16">
        <v>0.5212806748466257</v>
      </c>
      <c r="H41" s="17">
        <v>1.31</v>
      </c>
      <c r="I41" s="16">
        <v>0.5583</v>
      </c>
      <c r="J41" s="17" t="s">
        <v>18</v>
      </c>
      <c r="K41" s="17">
        <v>10.0</v>
      </c>
      <c r="L41" s="42">
        <v>44361.0</v>
      </c>
    </row>
    <row r="42">
      <c r="A42" s="19" t="s">
        <v>108</v>
      </c>
      <c r="B42" s="20">
        <v>87.31</v>
      </c>
      <c r="C42" s="20">
        <v>87.63</v>
      </c>
      <c r="D42" s="20">
        <v>102.08433536</v>
      </c>
      <c r="E42" s="21" t="s">
        <v>109</v>
      </c>
      <c r="F42" s="22" t="e">
        <v>#VALUE!</v>
      </c>
      <c r="G42" s="22" t="e">
        <v>#VALUE!</v>
      </c>
      <c r="H42" s="23">
        <v>0.62</v>
      </c>
      <c r="I42" s="22">
        <v>0.4863</v>
      </c>
      <c r="J42" s="23" t="s">
        <v>35</v>
      </c>
      <c r="K42" s="23">
        <v>7.0</v>
      </c>
      <c r="L42" s="43">
        <v>44361.0</v>
      </c>
    </row>
    <row r="43">
      <c r="A43" s="13" t="s">
        <v>110</v>
      </c>
      <c r="B43" s="14">
        <v>243.91</v>
      </c>
      <c r="C43" s="14">
        <v>243.4</v>
      </c>
      <c r="D43" s="14">
        <v>12.649962942</v>
      </c>
      <c r="E43" s="15" t="s">
        <v>111</v>
      </c>
      <c r="F43" s="16">
        <v>-0.23161094224924006</v>
      </c>
      <c r="G43" s="16">
        <v>-0.059667918927693464</v>
      </c>
      <c r="H43" s="17">
        <v>0.94</v>
      </c>
      <c r="I43" s="16">
        <v>0.5201</v>
      </c>
      <c r="J43" s="17" t="s">
        <v>47</v>
      </c>
      <c r="K43" s="17">
        <v>10.0</v>
      </c>
      <c r="L43" s="42">
        <v>44361.0</v>
      </c>
    </row>
    <row r="44">
      <c r="A44" s="19" t="s">
        <v>112</v>
      </c>
      <c r="B44" s="20">
        <v>228.25</v>
      </c>
      <c r="C44" s="20">
        <v>213.74</v>
      </c>
      <c r="D44" s="20">
        <v>103.93788295</v>
      </c>
      <c r="E44" s="21" t="s">
        <v>113</v>
      </c>
      <c r="F44" s="22">
        <v>-0.004029008863819557</v>
      </c>
      <c r="G44" s="22">
        <v>2.66183924692252</v>
      </c>
      <c r="H44" s="23">
        <v>2.42</v>
      </c>
      <c r="I44" s="22">
        <v>0.5504</v>
      </c>
      <c r="J44" s="23" t="s">
        <v>18</v>
      </c>
      <c r="K44" s="23">
        <v>10.0</v>
      </c>
      <c r="L44" s="43">
        <v>44361.0</v>
      </c>
    </row>
    <row r="45">
      <c r="A45" s="13" t="s">
        <v>114</v>
      </c>
      <c r="B45" s="14">
        <v>63.41</v>
      </c>
      <c r="C45" s="14">
        <v>63.34</v>
      </c>
      <c r="D45" s="14">
        <v>13.393384075</v>
      </c>
      <c r="E45" s="15" t="s">
        <v>115</v>
      </c>
      <c r="F45" s="16">
        <v>0.7647814910025706</v>
      </c>
      <c r="G45" s="16">
        <v>0.37669902912621345</v>
      </c>
      <c r="H45" s="17">
        <v>1.46</v>
      </c>
      <c r="I45" s="16">
        <v>0.5585</v>
      </c>
      <c r="J45" s="17" t="s">
        <v>35</v>
      </c>
      <c r="K45" s="17">
        <v>7.0</v>
      </c>
      <c r="L45" s="42">
        <v>44361.0</v>
      </c>
    </row>
    <row r="46">
      <c r="A46" s="19" t="s">
        <v>116</v>
      </c>
      <c r="B46" s="20">
        <v>158.0</v>
      </c>
      <c r="C46" s="20">
        <v>147.53</v>
      </c>
      <c r="D46" s="20">
        <v>24.427422938</v>
      </c>
      <c r="E46" s="21" t="s">
        <v>117</v>
      </c>
      <c r="F46" s="22">
        <v>-0.2039933444259567</v>
      </c>
      <c r="G46" s="22">
        <v>1.5092920353982302</v>
      </c>
      <c r="H46" s="23">
        <v>0.23</v>
      </c>
      <c r="I46" s="22">
        <v>0.5575</v>
      </c>
      <c r="J46" s="23" t="s">
        <v>23</v>
      </c>
      <c r="K46" s="23">
        <v>15.0</v>
      </c>
      <c r="L46" s="43">
        <v>44361.0</v>
      </c>
    </row>
    <row r="47">
      <c r="A47" s="13" t="s">
        <v>118</v>
      </c>
      <c r="B47" s="14">
        <v>233.02</v>
      </c>
      <c r="C47" s="14">
        <v>226.27</v>
      </c>
      <c r="D47" s="14">
        <v>115.280565291</v>
      </c>
      <c r="E47" s="15" t="s">
        <v>119</v>
      </c>
      <c r="F47" s="16">
        <v>0.27014218009478663</v>
      </c>
      <c r="G47" s="16">
        <v>0.23343527013251775</v>
      </c>
      <c r="H47" s="17">
        <v>1.0</v>
      </c>
      <c r="I47" s="16">
        <v>0.6793</v>
      </c>
      <c r="J47" s="17" t="s">
        <v>70</v>
      </c>
      <c r="K47" s="17">
        <v>3.0</v>
      </c>
      <c r="L47" s="42">
        <v>44361.0</v>
      </c>
    </row>
    <row r="48">
      <c r="A48" s="19" t="s">
        <v>120</v>
      </c>
      <c r="B48" s="20">
        <v>232.26</v>
      </c>
      <c r="C48" s="20">
        <v>229.1</v>
      </c>
      <c r="D48" s="20">
        <v>495.405155436</v>
      </c>
      <c r="E48" s="21" t="s">
        <v>121</v>
      </c>
      <c r="F48" s="22">
        <v>0.07188024796301291</v>
      </c>
      <c r="G48" s="22">
        <v>-0.02135292107960369</v>
      </c>
      <c r="H48" s="23">
        <v>1.0</v>
      </c>
      <c r="I48" s="22">
        <v>0.6089</v>
      </c>
      <c r="J48" s="23" t="s">
        <v>122</v>
      </c>
      <c r="K48" s="23">
        <v>13.0</v>
      </c>
      <c r="L48" s="43">
        <v>44361.0</v>
      </c>
    </row>
    <row r="49">
      <c r="A49" s="13" t="s">
        <v>123</v>
      </c>
      <c r="B49" s="14">
        <v>302.03</v>
      </c>
      <c r="C49" s="14">
        <v>277.41</v>
      </c>
      <c r="D49" s="14">
        <v>46.186185789</v>
      </c>
      <c r="E49" s="15" t="s">
        <v>124</v>
      </c>
      <c r="F49" s="16">
        <v>0.09266778122760934</v>
      </c>
      <c r="G49" s="16">
        <v>0.28613805582747465</v>
      </c>
      <c r="H49" s="17">
        <v>0.74</v>
      </c>
      <c r="I49" s="16">
        <v>0.6882</v>
      </c>
      <c r="J49" s="17" t="s">
        <v>18</v>
      </c>
      <c r="K49" s="17">
        <v>10.0</v>
      </c>
      <c r="L49" s="42">
        <v>44361.0</v>
      </c>
    </row>
    <row r="50">
      <c r="A50" s="19" t="s">
        <v>125</v>
      </c>
      <c r="B50" s="20">
        <v>140.2</v>
      </c>
      <c r="C50" s="20">
        <v>141.2</v>
      </c>
      <c r="D50" s="20">
        <v>392.860720448</v>
      </c>
      <c r="E50" s="21" t="s">
        <v>126</v>
      </c>
      <c r="F50" s="22">
        <v>-0.007773780472464796</v>
      </c>
      <c r="G50" s="22">
        <v>0.0274104887832417</v>
      </c>
      <c r="H50" s="23">
        <v>0.46</v>
      </c>
      <c r="I50" s="22">
        <v>0.4876</v>
      </c>
      <c r="J50" s="23" t="s">
        <v>70</v>
      </c>
      <c r="K50" s="23">
        <v>3.0</v>
      </c>
      <c r="L50" s="43">
        <v>44361.0</v>
      </c>
    </row>
    <row r="51">
      <c r="A51" s="13" t="s">
        <v>127</v>
      </c>
      <c r="B51" s="14">
        <v>52.23</v>
      </c>
      <c r="C51" s="14">
        <v>49.46</v>
      </c>
      <c r="D51" s="14">
        <v>20.943232223</v>
      </c>
      <c r="E51" s="15" t="s">
        <v>128</v>
      </c>
      <c r="F51" s="16">
        <v>0.15663956639566398</v>
      </c>
      <c r="G51" s="16" t="e">
        <v>#VALUE!</v>
      </c>
      <c r="H51" s="17" t="e">
        <v>#N/A</v>
      </c>
      <c r="I51" s="16">
        <v>0.5202</v>
      </c>
      <c r="J51" s="17" t="s">
        <v>89</v>
      </c>
      <c r="K51" s="17">
        <v>9.0</v>
      </c>
      <c r="L51" s="42">
        <v>44361.0</v>
      </c>
    </row>
    <row r="52">
      <c r="A52" s="19" t="s">
        <v>129</v>
      </c>
      <c r="B52" s="20">
        <v>19.51</v>
      </c>
      <c r="C52" s="20">
        <v>17.62</v>
      </c>
      <c r="D52" s="20">
        <v>8.724635454</v>
      </c>
      <c r="E52" s="21" t="s">
        <v>130</v>
      </c>
      <c r="F52" s="22">
        <v>2.347169811320754</v>
      </c>
      <c r="G52" s="22">
        <v>0.09860439660676822</v>
      </c>
      <c r="H52" s="23" t="e">
        <v>#N/A</v>
      </c>
      <c r="I52" s="22">
        <v>0.5772</v>
      </c>
      <c r="J52" s="23" t="s">
        <v>23</v>
      </c>
      <c r="K52" s="23">
        <v>15.0</v>
      </c>
      <c r="L52" s="43">
        <v>44361.0</v>
      </c>
    </row>
    <row r="53">
      <c r="A53" s="13" t="s">
        <v>131</v>
      </c>
      <c r="B53" s="14">
        <v>88.75</v>
      </c>
      <c r="C53" s="14">
        <v>92.2</v>
      </c>
      <c r="D53" s="14">
        <v>31.99290175</v>
      </c>
      <c r="E53" s="15" t="s">
        <v>132</v>
      </c>
      <c r="F53" s="16">
        <v>0.276536312849162</v>
      </c>
      <c r="G53" s="16">
        <v>0.4326666666666667</v>
      </c>
      <c r="H53" s="17">
        <v>1.65</v>
      </c>
      <c r="I53" s="16">
        <v>0.393</v>
      </c>
      <c r="J53" s="17" t="s">
        <v>75</v>
      </c>
      <c r="K53" s="17">
        <v>1.0</v>
      </c>
      <c r="L53" s="42">
        <v>44361.0</v>
      </c>
    </row>
    <row r="54">
      <c r="A54" s="19"/>
      <c r="B54" s="20"/>
      <c r="C54" s="20"/>
      <c r="D54" s="20"/>
      <c r="E54" s="21"/>
      <c r="F54" s="22"/>
      <c r="G54" s="22"/>
      <c r="H54" s="23"/>
      <c r="I54" s="44"/>
      <c r="J54" s="23"/>
      <c r="K54" s="23"/>
      <c r="L54" s="45"/>
    </row>
    <row r="55">
      <c r="A55" s="29"/>
      <c r="B55" s="30"/>
      <c r="C55" s="30"/>
      <c r="D55" s="30"/>
      <c r="E55" s="31"/>
      <c r="F55" s="32"/>
      <c r="G55" s="32"/>
      <c r="H55" s="33"/>
      <c r="I55" s="27"/>
      <c r="J55" s="33"/>
      <c r="K55" s="33"/>
      <c r="L55" s="18"/>
    </row>
    <row r="56">
      <c r="A56" s="29"/>
      <c r="B56" s="30"/>
      <c r="C56" s="30"/>
      <c r="D56" s="30"/>
      <c r="E56" s="31"/>
      <c r="F56" s="32"/>
      <c r="G56" s="32"/>
      <c r="H56" s="33"/>
      <c r="I56" s="27"/>
      <c r="J56" s="33"/>
      <c r="K56" s="33"/>
      <c r="L56" s="18"/>
    </row>
    <row r="57">
      <c r="A57" s="29"/>
      <c r="B57" s="30"/>
      <c r="C57" s="30"/>
      <c r="D57" s="30"/>
      <c r="E57" s="31"/>
      <c r="F57" s="32"/>
      <c r="G57" s="32"/>
      <c r="H57" s="33"/>
      <c r="I57" s="27"/>
      <c r="J57" s="33"/>
      <c r="K57" s="33"/>
      <c r="L57" s="18"/>
    </row>
    <row r="58">
      <c r="A58" s="29"/>
      <c r="B58" s="30"/>
      <c r="C58" s="30"/>
      <c r="D58" s="30"/>
      <c r="E58" s="31"/>
      <c r="F58" s="32"/>
      <c r="G58" s="32"/>
      <c r="H58" s="33"/>
      <c r="I58" s="27"/>
      <c r="J58" s="33"/>
      <c r="K58" s="33"/>
      <c r="L58" s="18"/>
    </row>
    <row r="59">
      <c r="A59" s="29" t="str">
        <f>FinanceData!A59</f>
        <v/>
      </c>
      <c r="B59" s="34"/>
      <c r="C59" s="34"/>
      <c r="D59" s="34"/>
      <c r="I59" s="46"/>
      <c r="L59" s="18"/>
    </row>
    <row r="60">
      <c r="A60" s="29" t="str">
        <f>FinanceData!A60</f>
        <v/>
      </c>
      <c r="B60" s="34"/>
      <c r="C60" s="34"/>
      <c r="D60" s="34"/>
      <c r="I60" s="46"/>
      <c r="L60" s="18"/>
    </row>
    <row r="61">
      <c r="A61" s="29" t="str">
        <f>FinanceData!A61</f>
        <v/>
      </c>
      <c r="B61" s="34"/>
      <c r="C61" s="34"/>
      <c r="D61" s="34"/>
      <c r="I61" s="46"/>
      <c r="L61" s="18"/>
    </row>
    <row r="62">
      <c r="A62" s="29" t="str">
        <f>FinanceData!A62</f>
        <v/>
      </c>
      <c r="B62" s="34"/>
      <c r="C62" s="34"/>
      <c r="D62" s="34"/>
      <c r="I62" s="46"/>
      <c r="L62" s="18"/>
    </row>
    <row r="63">
      <c r="A63" s="29" t="str">
        <f>FinanceData!A63</f>
        <v/>
      </c>
      <c r="B63" s="34"/>
      <c r="C63" s="34"/>
      <c r="D63" s="34"/>
      <c r="I63" s="46"/>
      <c r="L63" s="18"/>
    </row>
    <row r="64">
      <c r="A64" s="29" t="str">
        <f>FinanceData!A64</f>
        <v/>
      </c>
      <c r="B64" s="34"/>
      <c r="C64" s="34"/>
      <c r="D64" s="34"/>
      <c r="I64" s="46"/>
      <c r="L64" s="18"/>
    </row>
    <row r="65">
      <c r="A65" s="29" t="str">
        <f>FinanceData!A65</f>
        <v/>
      </c>
      <c r="B65" s="34"/>
      <c r="C65" s="34"/>
      <c r="D65" s="34"/>
      <c r="I65" s="46"/>
      <c r="L65" s="18"/>
    </row>
    <row r="66">
      <c r="A66" s="29" t="str">
        <f>FinanceData!A66</f>
        <v/>
      </c>
      <c r="B66" s="34"/>
      <c r="C66" s="34"/>
      <c r="D66" s="34"/>
      <c r="I66" s="46"/>
      <c r="L66" s="18"/>
    </row>
    <row r="67">
      <c r="A67" s="29" t="str">
        <f>FinanceData!A67</f>
        <v/>
      </c>
      <c r="B67" s="34"/>
      <c r="C67" s="34"/>
      <c r="D67" s="34"/>
      <c r="I67" s="46"/>
      <c r="L67" s="18"/>
    </row>
    <row r="68">
      <c r="A68" s="29" t="str">
        <f>FinanceData!A68</f>
        <v/>
      </c>
      <c r="B68" s="34"/>
      <c r="C68" s="34"/>
      <c r="D68" s="34"/>
      <c r="I68" s="46"/>
      <c r="L68" s="18"/>
    </row>
    <row r="69">
      <c r="A69" s="29" t="str">
        <f>FinanceData!A69</f>
        <v/>
      </c>
      <c r="B69" s="34"/>
      <c r="C69" s="34"/>
      <c r="D69" s="34"/>
      <c r="I69" s="46"/>
      <c r="L69" s="18"/>
    </row>
    <row r="70">
      <c r="A70" s="29" t="str">
        <f>FinanceData!A70</f>
        <v/>
      </c>
      <c r="B70" s="34"/>
      <c r="C70" s="34"/>
      <c r="D70" s="34"/>
      <c r="I70" s="46"/>
      <c r="L70" s="18"/>
    </row>
    <row r="71">
      <c r="A71" s="29" t="str">
        <f>FinanceData!A71</f>
        <v/>
      </c>
      <c r="B71" s="34"/>
      <c r="C71" s="34"/>
      <c r="D71" s="34"/>
      <c r="I71" s="46"/>
      <c r="L71" s="18"/>
    </row>
    <row r="72">
      <c r="A72" s="29" t="str">
        <f>FinanceData!A72</f>
        <v/>
      </c>
      <c r="B72" s="34"/>
      <c r="C72" s="34"/>
      <c r="D72" s="34"/>
      <c r="I72" s="46"/>
      <c r="L72" s="18"/>
    </row>
    <row r="73">
      <c r="A73" s="29" t="str">
        <f>FinanceData!A73</f>
        <v/>
      </c>
      <c r="B73" s="34"/>
      <c r="C73" s="34"/>
      <c r="D73" s="34"/>
      <c r="I73" s="46"/>
      <c r="L73" s="18"/>
    </row>
    <row r="74">
      <c r="A74" s="29" t="str">
        <f>FinanceData!A74</f>
        <v/>
      </c>
      <c r="B74" s="34"/>
      <c r="C74" s="34"/>
      <c r="D74" s="34"/>
      <c r="I74" s="46"/>
      <c r="L74" s="18"/>
    </row>
    <row r="75">
      <c r="A75" s="29" t="str">
        <f>FinanceData!A75</f>
        <v/>
      </c>
      <c r="B75" s="34"/>
      <c r="C75" s="34"/>
      <c r="D75" s="34"/>
      <c r="I75" s="46"/>
      <c r="L75" s="18"/>
    </row>
    <row r="76">
      <c r="A76" s="29" t="str">
        <f>FinanceData!A76</f>
        <v/>
      </c>
      <c r="B76" s="34"/>
      <c r="C76" s="34"/>
      <c r="D76" s="34"/>
      <c r="I76" s="46"/>
      <c r="L76" s="18"/>
    </row>
    <row r="77">
      <c r="A77" s="29" t="str">
        <f>FinanceData!A77</f>
        <v/>
      </c>
      <c r="B77" s="34"/>
      <c r="C77" s="34"/>
      <c r="D77" s="34"/>
      <c r="I77" s="46"/>
      <c r="L77" s="18"/>
    </row>
    <row r="78">
      <c r="A78" s="29" t="str">
        <f>FinanceData!A78</f>
        <v/>
      </c>
      <c r="B78" s="34"/>
      <c r="C78" s="34"/>
      <c r="D78" s="34"/>
      <c r="I78" s="46"/>
      <c r="L78" s="18"/>
    </row>
    <row r="79">
      <c r="A79" s="29" t="str">
        <f>FinanceData!A79</f>
        <v/>
      </c>
      <c r="B79" s="34"/>
      <c r="C79" s="34"/>
      <c r="D79" s="34"/>
      <c r="I79" s="46"/>
      <c r="L79" s="18"/>
    </row>
    <row r="80">
      <c r="A80" s="29" t="str">
        <f>FinanceData!A80</f>
        <v/>
      </c>
      <c r="B80" s="34"/>
      <c r="C80" s="34"/>
      <c r="D80" s="34"/>
      <c r="I80" s="46"/>
      <c r="L80" s="18"/>
    </row>
    <row r="81">
      <c r="A81" s="29" t="str">
        <f>FinanceData!A81</f>
        <v/>
      </c>
      <c r="B81" s="34"/>
      <c r="C81" s="34"/>
      <c r="D81" s="34"/>
      <c r="I81" s="46"/>
      <c r="L81" s="18"/>
    </row>
    <row r="82">
      <c r="A82" s="29" t="str">
        <f>FinanceData!A82</f>
        <v/>
      </c>
      <c r="B82" s="34"/>
      <c r="C82" s="34"/>
      <c r="D82" s="34"/>
      <c r="I82" s="46"/>
      <c r="L82" s="18"/>
    </row>
    <row r="83">
      <c r="A83" s="29" t="str">
        <f>FinanceData!A83</f>
        <v/>
      </c>
      <c r="B83" s="34"/>
      <c r="C83" s="34"/>
      <c r="D83" s="34"/>
      <c r="I83" s="46"/>
      <c r="L83" s="18"/>
    </row>
    <row r="84">
      <c r="A84" s="29" t="str">
        <f>FinanceData!A84</f>
        <v/>
      </c>
      <c r="B84" s="34"/>
      <c r="C84" s="34"/>
      <c r="D84" s="34"/>
      <c r="I84" s="46"/>
      <c r="L84" s="18"/>
    </row>
    <row r="85">
      <c r="A85" s="29" t="str">
        <f>FinanceData!A85</f>
        <v/>
      </c>
      <c r="B85" s="34"/>
      <c r="C85" s="34"/>
      <c r="D85" s="34"/>
      <c r="I85" s="46"/>
      <c r="L85" s="18"/>
    </row>
    <row r="86">
      <c r="A86" s="29" t="str">
        <f>FinanceData!A86</f>
        <v/>
      </c>
      <c r="B86" s="34"/>
      <c r="C86" s="34"/>
      <c r="D86" s="34"/>
      <c r="I86" s="46"/>
      <c r="L86" s="18"/>
    </row>
    <row r="87">
      <c r="A87" s="29" t="str">
        <f>FinanceData!A87</f>
        <v/>
      </c>
      <c r="B87" s="34"/>
      <c r="C87" s="34"/>
      <c r="D87" s="34"/>
      <c r="I87" s="46"/>
      <c r="L87" s="18"/>
    </row>
    <row r="88">
      <c r="A88" s="29" t="str">
        <f>FinanceData!A88</f>
        <v/>
      </c>
      <c r="B88" s="34"/>
      <c r="C88" s="34"/>
      <c r="D88" s="34"/>
      <c r="I88" s="46"/>
      <c r="L88" s="18"/>
    </row>
    <row r="89">
      <c r="A89" s="29" t="str">
        <f>FinanceData!A89</f>
        <v/>
      </c>
      <c r="B89" s="34"/>
      <c r="C89" s="34"/>
      <c r="D89" s="34"/>
      <c r="I89" s="46"/>
      <c r="L89" s="18"/>
    </row>
    <row r="90">
      <c r="A90" s="29" t="str">
        <f>FinanceData!A90</f>
        <v/>
      </c>
      <c r="B90" s="34"/>
      <c r="C90" s="34"/>
      <c r="D90" s="34"/>
      <c r="I90" s="46"/>
      <c r="L90" s="18"/>
    </row>
    <row r="91">
      <c r="A91" s="29" t="str">
        <f>FinanceData!A91</f>
        <v/>
      </c>
      <c r="B91" s="34"/>
      <c r="C91" s="34"/>
      <c r="D91" s="34"/>
      <c r="I91" s="46"/>
      <c r="L91" s="18"/>
    </row>
    <row r="92">
      <c r="A92" s="29" t="str">
        <f>FinanceData!A92</f>
        <v/>
      </c>
      <c r="B92" s="34"/>
      <c r="C92" s="34"/>
      <c r="D92" s="34"/>
      <c r="I92" s="46"/>
      <c r="L92" s="18"/>
    </row>
    <row r="93">
      <c r="A93" s="29" t="str">
        <f>FinanceData!A93</f>
        <v/>
      </c>
      <c r="B93" s="34"/>
      <c r="C93" s="34"/>
      <c r="D93" s="34"/>
      <c r="I93" s="46"/>
      <c r="L93" s="18"/>
    </row>
    <row r="94">
      <c r="A94" s="29" t="str">
        <f>FinanceData!A94</f>
        <v/>
      </c>
      <c r="B94" s="34"/>
      <c r="C94" s="34"/>
      <c r="D94" s="34"/>
      <c r="I94" s="46"/>
      <c r="L94" s="18"/>
    </row>
    <row r="95">
      <c r="A95" s="29" t="str">
        <f>FinanceData!A95</f>
        <v/>
      </c>
      <c r="B95" s="34"/>
      <c r="C95" s="34"/>
      <c r="D95" s="34"/>
      <c r="I95" s="46"/>
      <c r="L95" s="18"/>
    </row>
    <row r="96">
      <c r="A96" s="29" t="str">
        <f>FinanceData!A96</f>
        <v/>
      </c>
      <c r="B96" s="34"/>
      <c r="C96" s="34"/>
      <c r="D96" s="34"/>
      <c r="I96" s="46"/>
      <c r="L96" s="18"/>
    </row>
    <row r="97">
      <c r="A97" s="29" t="str">
        <f>FinanceData!A97</f>
        <v/>
      </c>
      <c r="B97" s="34"/>
      <c r="C97" s="34"/>
      <c r="D97" s="34"/>
      <c r="I97" s="46"/>
      <c r="L97" s="18"/>
    </row>
    <row r="98">
      <c r="A98" s="29" t="str">
        <f>FinanceData!A98</f>
        <v/>
      </c>
      <c r="B98" s="34"/>
      <c r="C98" s="34"/>
      <c r="D98" s="34"/>
      <c r="I98" s="46"/>
      <c r="L98" s="18"/>
    </row>
    <row r="99">
      <c r="A99" s="29" t="str">
        <f>FinanceData!A99</f>
        <v/>
      </c>
      <c r="B99" s="34"/>
      <c r="C99" s="34"/>
      <c r="D99" s="34"/>
      <c r="I99" s="46"/>
      <c r="L99" s="18"/>
    </row>
    <row r="100">
      <c r="B100" s="34"/>
      <c r="C100" s="34"/>
      <c r="D100" s="34"/>
      <c r="I100" s="46"/>
      <c r="L100" s="18"/>
    </row>
    <row r="101">
      <c r="B101" s="34"/>
      <c r="C101" s="34"/>
      <c r="D101" s="34"/>
      <c r="I101" s="46"/>
      <c r="L101" s="18"/>
    </row>
    <row r="102">
      <c r="B102" s="34"/>
      <c r="C102" s="34"/>
      <c r="D102" s="34"/>
      <c r="I102" s="46"/>
      <c r="L102" s="18"/>
    </row>
    <row r="103">
      <c r="B103" s="34"/>
      <c r="C103" s="34"/>
      <c r="D103" s="34"/>
      <c r="I103" s="46"/>
      <c r="L103" s="18"/>
    </row>
    <row r="104">
      <c r="B104" s="34"/>
      <c r="C104" s="34"/>
      <c r="D104" s="34"/>
      <c r="I104" s="46"/>
      <c r="L104" s="18"/>
    </row>
    <row r="105">
      <c r="B105" s="34"/>
      <c r="C105" s="34"/>
      <c r="D105" s="34"/>
      <c r="I105" s="46"/>
      <c r="L105" s="18"/>
    </row>
    <row r="106">
      <c r="B106" s="34"/>
      <c r="C106" s="34"/>
      <c r="D106" s="34"/>
      <c r="I106" s="46"/>
      <c r="L106" s="18"/>
    </row>
    <row r="107">
      <c r="B107" s="34"/>
      <c r="C107" s="34"/>
      <c r="D107" s="34"/>
      <c r="I107" s="46"/>
      <c r="L107" s="18"/>
    </row>
    <row r="108">
      <c r="B108" s="34"/>
      <c r="C108" s="34"/>
      <c r="D108" s="34"/>
      <c r="I108" s="46"/>
      <c r="L108" s="18"/>
    </row>
    <row r="109">
      <c r="B109" s="34"/>
      <c r="C109" s="34"/>
      <c r="D109" s="34"/>
      <c r="I109" s="46"/>
      <c r="L109" s="18"/>
    </row>
    <row r="110">
      <c r="B110" s="34"/>
      <c r="C110" s="34"/>
      <c r="D110" s="34"/>
      <c r="I110" s="46"/>
      <c r="L110" s="18"/>
    </row>
    <row r="111">
      <c r="B111" s="34"/>
      <c r="C111" s="34"/>
      <c r="D111" s="34"/>
      <c r="I111" s="46"/>
      <c r="L111" s="18"/>
    </row>
    <row r="112">
      <c r="B112" s="34"/>
      <c r="C112" s="34"/>
      <c r="D112" s="34"/>
      <c r="I112" s="46"/>
      <c r="L112" s="18"/>
    </row>
    <row r="113">
      <c r="B113" s="34"/>
      <c r="C113" s="34"/>
      <c r="D113" s="34"/>
      <c r="I113" s="46"/>
      <c r="L113" s="18"/>
    </row>
    <row r="114">
      <c r="B114" s="34"/>
      <c r="C114" s="34"/>
      <c r="D114" s="34"/>
      <c r="I114" s="46"/>
      <c r="L114" s="18"/>
    </row>
    <row r="115">
      <c r="B115" s="34"/>
      <c r="C115" s="34"/>
      <c r="D115" s="34"/>
      <c r="I115" s="46"/>
      <c r="L115" s="18"/>
    </row>
    <row r="116">
      <c r="B116" s="34"/>
      <c r="C116" s="34"/>
      <c r="D116" s="34"/>
      <c r="I116" s="46"/>
      <c r="L116" s="18"/>
    </row>
    <row r="117">
      <c r="B117" s="34"/>
      <c r="C117" s="34"/>
      <c r="D117" s="34"/>
      <c r="I117" s="46"/>
      <c r="L117" s="18"/>
    </row>
    <row r="118">
      <c r="B118" s="34"/>
      <c r="C118" s="34"/>
      <c r="D118" s="34"/>
      <c r="I118" s="46"/>
      <c r="L118" s="18"/>
    </row>
    <row r="119">
      <c r="B119" s="34"/>
      <c r="C119" s="34"/>
      <c r="D119" s="34"/>
      <c r="I119" s="46"/>
      <c r="L119" s="18"/>
    </row>
    <row r="120">
      <c r="B120" s="34"/>
      <c r="C120" s="34"/>
      <c r="D120" s="34"/>
      <c r="I120" s="46"/>
      <c r="L120" s="18"/>
    </row>
    <row r="121">
      <c r="B121" s="34"/>
      <c r="C121" s="34"/>
      <c r="D121" s="34"/>
      <c r="I121" s="46"/>
      <c r="L121" s="18"/>
    </row>
    <row r="122">
      <c r="B122" s="34"/>
      <c r="C122" s="34"/>
      <c r="D122" s="34"/>
      <c r="I122" s="46"/>
      <c r="L122" s="18"/>
    </row>
    <row r="123">
      <c r="B123" s="34"/>
      <c r="C123" s="34"/>
      <c r="D123" s="34"/>
      <c r="I123" s="46"/>
      <c r="L123" s="18"/>
    </row>
    <row r="124">
      <c r="B124" s="34"/>
      <c r="C124" s="34"/>
      <c r="D124" s="34"/>
      <c r="I124" s="46"/>
      <c r="L124" s="18"/>
    </row>
    <row r="125">
      <c r="B125" s="34"/>
      <c r="C125" s="34"/>
      <c r="D125" s="34"/>
      <c r="I125" s="46"/>
      <c r="L125" s="18"/>
    </row>
    <row r="126">
      <c r="B126" s="34"/>
      <c r="C126" s="34"/>
      <c r="D126" s="34"/>
      <c r="I126" s="46"/>
      <c r="L126" s="18"/>
    </row>
    <row r="127">
      <c r="B127" s="34"/>
      <c r="C127" s="34"/>
      <c r="D127" s="34"/>
      <c r="I127" s="46"/>
      <c r="L127" s="18"/>
    </row>
    <row r="128">
      <c r="B128" s="34"/>
      <c r="C128" s="34"/>
      <c r="D128" s="34"/>
      <c r="I128" s="46"/>
      <c r="L128" s="18"/>
    </row>
    <row r="129">
      <c r="B129" s="34"/>
      <c r="C129" s="34"/>
      <c r="D129" s="34"/>
      <c r="I129" s="46"/>
      <c r="L129" s="18"/>
    </row>
    <row r="130">
      <c r="B130" s="34"/>
      <c r="C130" s="34"/>
      <c r="D130" s="34"/>
      <c r="I130" s="46"/>
      <c r="L130" s="18"/>
    </row>
    <row r="131">
      <c r="B131" s="34"/>
      <c r="C131" s="34"/>
      <c r="D131" s="34"/>
      <c r="I131" s="46"/>
      <c r="L131" s="18"/>
    </row>
    <row r="132">
      <c r="B132" s="34"/>
      <c r="C132" s="34"/>
      <c r="D132" s="34"/>
      <c r="I132" s="46"/>
      <c r="L132" s="18"/>
    </row>
    <row r="133">
      <c r="B133" s="34"/>
      <c r="C133" s="34"/>
      <c r="D133" s="34"/>
      <c r="I133" s="46"/>
      <c r="L133" s="18"/>
    </row>
    <row r="134">
      <c r="B134" s="34"/>
      <c r="C134" s="34"/>
      <c r="D134" s="34"/>
      <c r="I134" s="46"/>
      <c r="L134" s="18"/>
    </row>
    <row r="135">
      <c r="B135" s="34"/>
      <c r="C135" s="34"/>
      <c r="D135" s="34"/>
      <c r="I135" s="46"/>
      <c r="L135" s="18"/>
    </row>
    <row r="136">
      <c r="B136" s="34"/>
      <c r="C136" s="34"/>
      <c r="D136" s="34"/>
      <c r="I136" s="46"/>
      <c r="L136" s="18"/>
    </row>
    <row r="137">
      <c r="B137" s="34"/>
      <c r="C137" s="34"/>
      <c r="D137" s="34"/>
      <c r="I137" s="46"/>
      <c r="L137" s="18"/>
    </row>
    <row r="138">
      <c r="B138" s="34"/>
      <c r="C138" s="34"/>
      <c r="D138" s="34"/>
      <c r="I138" s="46"/>
      <c r="L138" s="18"/>
    </row>
    <row r="139">
      <c r="B139" s="34"/>
      <c r="C139" s="34"/>
      <c r="D139" s="34"/>
      <c r="I139" s="46"/>
      <c r="L139" s="18"/>
    </row>
    <row r="140">
      <c r="B140" s="34"/>
      <c r="C140" s="34"/>
      <c r="D140" s="34"/>
      <c r="I140" s="46"/>
      <c r="L140" s="18"/>
    </row>
    <row r="141">
      <c r="B141" s="34"/>
      <c r="C141" s="34"/>
      <c r="D141" s="34"/>
      <c r="I141" s="46"/>
      <c r="L141" s="18"/>
    </row>
    <row r="142">
      <c r="B142" s="34"/>
      <c r="C142" s="34"/>
      <c r="D142" s="34"/>
      <c r="I142" s="46"/>
      <c r="L142" s="18"/>
    </row>
    <row r="143">
      <c r="B143" s="34"/>
      <c r="C143" s="34"/>
      <c r="D143" s="34"/>
      <c r="I143" s="46"/>
      <c r="L143" s="18"/>
    </row>
    <row r="144">
      <c r="B144" s="34"/>
      <c r="C144" s="34"/>
      <c r="D144" s="34"/>
      <c r="I144" s="46"/>
      <c r="L144" s="18"/>
    </row>
    <row r="145">
      <c r="B145" s="34"/>
      <c r="C145" s="34"/>
      <c r="D145" s="34"/>
      <c r="I145" s="46"/>
      <c r="L145" s="18"/>
    </row>
    <row r="146">
      <c r="B146" s="34"/>
      <c r="C146" s="34"/>
      <c r="D146" s="34"/>
      <c r="I146" s="46"/>
      <c r="L146" s="18"/>
    </row>
    <row r="147">
      <c r="B147" s="34"/>
      <c r="C147" s="34"/>
      <c r="D147" s="34"/>
      <c r="I147" s="46"/>
      <c r="L147" s="18"/>
    </row>
    <row r="148">
      <c r="B148" s="34"/>
      <c r="C148" s="34"/>
      <c r="D148" s="34"/>
      <c r="I148" s="46"/>
      <c r="L148" s="18"/>
    </row>
    <row r="149">
      <c r="B149" s="34"/>
      <c r="C149" s="34"/>
      <c r="D149" s="34"/>
      <c r="I149" s="46"/>
      <c r="L149" s="18"/>
    </row>
    <row r="150">
      <c r="B150" s="34"/>
      <c r="C150" s="34"/>
      <c r="D150" s="34"/>
      <c r="I150" s="46"/>
      <c r="L150" s="18"/>
    </row>
    <row r="151">
      <c r="B151" s="34"/>
      <c r="C151" s="34"/>
      <c r="D151" s="34"/>
      <c r="I151" s="46"/>
      <c r="L151" s="18"/>
    </row>
    <row r="152">
      <c r="B152" s="34"/>
      <c r="C152" s="34"/>
      <c r="D152" s="34"/>
      <c r="I152" s="46"/>
      <c r="L152" s="18"/>
    </row>
    <row r="153">
      <c r="B153" s="34"/>
      <c r="C153" s="34"/>
      <c r="D153" s="34"/>
      <c r="I153" s="46"/>
      <c r="L153" s="18"/>
    </row>
    <row r="154">
      <c r="B154" s="34"/>
      <c r="C154" s="34"/>
      <c r="D154" s="34"/>
      <c r="I154" s="46"/>
      <c r="L154" s="18"/>
    </row>
    <row r="155">
      <c r="B155" s="34"/>
      <c r="C155" s="34"/>
      <c r="D155" s="34"/>
      <c r="I155" s="46"/>
      <c r="L155" s="18"/>
    </row>
    <row r="156">
      <c r="B156" s="34"/>
      <c r="C156" s="34"/>
      <c r="D156" s="34"/>
      <c r="I156" s="46"/>
      <c r="L156" s="18"/>
    </row>
    <row r="157">
      <c r="B157" s="34"/>
      <c r="C157" s="34"/>
      <c r="D157" s="34"/>
      <c r="I157" s="46"/>
      <c r="L157" s="18"/>
    </row>
    <row r="158">
      <c r="B158" s="34"/>
      <c r="C158" s="34"/>
      <c r="D158" s="34"/>
      <c r="I158" s="46"/>
      <c r="L158" s="18"/>
    </row>
    <row r="159">
      <c r="B159" s="34"/>
      <c r="C159" s="34"/>
      <c r="D159" s="34"/>
      <c r="I159" s="46"/>
      <c r="L159" s="18"/>
    </row>
    <row r="160">
      <c r="B160" s="34"/>
      <c r="C160" s="34"/>
      <c r="D160" s="34"/>
      <c r="I160" s="46"/>
      <c r="L160" s="18"/>
    </row>
    <row r="161">
      <c r="B161" s="34"/>
      <c r="C161" s="34"/>
      <c r="D161" s="34"/>
      <c r="I161" s="46"/>
      <c r="L161" s="18"/>
    </row>
    <row r="162">
      <c r="B162" s="34"/>
      <c r="C162" s="34"/>
      <c r="D162" s="34"/>
      <c r="I162" s="46"/>
      <c r="L162" s="18"/>
    </row>
    <row r="163">
      <c r="B163" s="34"/>
      <c r="C163" s="34"/>
      <c r="D163" s="34"/>
      <c r="I163" s="46"/>
      <c r="L163" s="18"/>
    </row>
    <row r="164">
      <c r="B164" s="34"/>
      <c r="C164" s="34"/>
      <c r="D164" s="34"/>
      <c r="I164" s="46"/>
      <c r="L164" s="18"/>
    </row>
    <row r="165">
      <c r="B165" s="34"/>
      <c r="C165" s="34"/>
      <c r="D165" s="34"/>
      <c r="I165" s="46"/>
      <c r="L165" s="18"/>
    </row>
    <row r="166">
      <c r="B166" s="34"/>
      <c r="C166" s="34"/>
      <c r="D166" s="34"/>
      <c r="I166" s="46"/>
      <c r="L166" s="18"/>
    </row>
    <row r="167">
      <c r="B167" s="34"/>
      <c r="C167" s="34"/>
      <c r="D167" s="34"/>
      <c r="I167" s="46"/>
      <c r="L167" s="18"/>
    </row>
    <row r="168">
      <c r="B168" s="34"/>
      <c r="C168" s="34"/>
      <c r="D168" s="34"/>
      <c r="I168" s="46"/>
      <c r="L168" s="18"/>
    </row>
    <row r="169">
      <c r="B169" s="34"/>
      <c r="C169" s="34"/>
      <c r="D169" s="34"/>
      <c r="I169" s="46"/>
      <c r="L169" s="18"/>
    </row>
    <row r="170">
      <c r="B170" s="34"/>
      <c r="C170" s="34"/>
      <c r="D170" s="34"/>
      <c r="I170" s="46"/>
      <c r="L170" s="18"/>
    </row>
    <row r="171">
      <c r="B171" s="34"/>
      <c r="C171" s="34"/>
      <c r="D171" s="34"/>
      <c r="I171" s="46"/>
      <c r="L171" s="18"/>
    </row>
    <row r="172">
      <c r="B172" s="34"/>
      <c r="C172" s="34"/>
      <c r="D172" s="34"/>
      <c r="I172" s="46"/>
      <c r="L172" s="18"/>
    </row>
    <row r="173">
      <c r="B173" s="34"/>
      <c r="C173" s="34"/>
      <c r="D173" s="34"/>
      <c r="I173" s="46"/>
      <c r="L173" s="18"/>
    </row>
    <row r="174">
      <c r="B174" s="34"/>
      <c r="C174" s="34"/>
      <c r="D174" s="34"/>
      <c r="I174" s="46"/>
      <c r="L174" s="18"/>
    </row>
    <row r="175">
      <c r="B175" s="34"/>
      <c r="C175" s="34"/>
      <c r="D175" s="34"/>
      <c r="I175" s="46"/>
      <c r="L175" s="18"/>
    </row>
    <row r="176">
      <c r="B176" s="34"/>
      <c r="C176" s="34"/>
      <c r="D176" s="34"/>
      <c r="I176" s="46"/>
      <c r="L176" s="18"/>
    </row>
    <row r="177">
      <c r="B177" s="34"/>
      <c r="C177" s="34"/>
      <c r="D177" s="34"/>
      <c r="I177" s="46"/>
      <c r="L177" s="18"/>
    </row>
    <row r="178">
      <c r="B178" s="34"/>
      <c r="C178" s="34"/>
      <c r="D178" s="34"/>
      <c r="I178" s="46"/>
      <c r="L178" s="18"/>
    </row>
    <row r="179">
      <c r="B179" s="34"/>
      <c r="C179" s="34"/>
      <c r="D179" s="34"/>
      <c r="I179" s="46"/>
      <c r="L179" s="18"/>
    </row>
    <row r="180">
      <c r="B180" s="34"/>
      <c r="C180" s="34"/>
      <c r="D180" s="34"/>
      <c r="I180" s="46"/>
      <c r="L180" s="18"/>
    </row>
    <row r="181">
      <c r="B181" s="34"/>
      <c r="C181" s="34"/>
      <c r="D181" s="34"/>
      <c r="I181" s="46"/>
      <c r="L181" s="18"/>
    </row>
    <row r="182">
      <c r="B182" s="34"/>
      <c r="C182" s="34"/>
      <c r="D182" s="34"/>
      <c r="I182" s="46"/>
      <c r="L182" s="18"/>
    </row>
    <row r="183">
      <c r="B183" s="34"/>
      <c r="C183" s="34"/>
      <c r="D183" s="34"/>
      <c r="I183" s="46"/>
      <c r="L183" s="18"/>
    </row>
    <row r="184">
      <c r="B184" s="34"/>
      <c r="C184" s="34"/>
      <c r="D184" s="34"/>
      <c r="I184" s="46"/>
      <c r="L184" s="18"/>
    </row>
    <row r="185">
      <c r="B185" s="34"/>
      <c r="C185" s="34"/>
      <c r="D185" s="34"/>
      <c r="I185" s="46"/>
      <c r="L185" s="18"/>
    </row>
    <row r="186">
      <c r="B186" s="34"/>
      <c r="C186" s="34"/>
      <c r="D186" s="34"/>
      <c r="I186" s="46"/>
      <c r="L186" s="18"/>
    </row>
    <row r="187">
      <c r="B187" s="34"/>
      <c r="C187" s="34"/>
      <c r="D187" s="34"/>
      <c r="I187" s="46"/>
      <c r="L187" s="18"/>
    </row>
    <row r="188">
      <c r="B188" s="34"/>
      <c r="C188" s="34"/>
      <c r="D188" s="34"/>
      <c r="I188" s="46"/>
      <c r="L188" s="18"/>
    </row>
    <row r="189">
      <c r="B189" s="34"/>
      <c r="C189" s="34"/>
      <c r="D189" s="34"/>
      <c r="I189" s="46"/>
      <c r="L189" s="18"/>
    </row>
    <row r="190">
      <c r="B190" s="34"/>
      <c r="C190" s="34"/>
      <c r="D190" s="34"/>
      <c r="I190" s="46"/>
      <c r="L190" s="18"/>
    </row>
    <row r="191">
      <c r="B191" s="34"/>
      <c r="C191" s="34"/>
      <c r="D191" s="34"/>
      <c r="I191" s="46"/>
      <c r="L191" s="18"/>
    </row>
    <row r="192">
      <c r="B192" s="34"/>
      <c r="C192" s="34"/>
      <c r="D192" s="34"/>
      <c r="I192" s="46"/>
      <c r="L192" s="18"/>
    </row>
    <row r="193">
      <c r="B193" s="34"/>
      <c r="C193" s="34"/>
      <c r="D193" s="34"/>
      <c r="I193" s="46"/>
      <c r="L193" s="18"/>
    </row>
    <row r="194">
      <c r="B194" s="34"/>
      <c r="C194" s="34"/>
      <c r="D194" s="34"/>
      <c r="I194" s="46"/>
      <c r="L194" s="18"/>
    </row>
    <row r="195">
      <c r="B195" s="34"/>
      <c r="C195" s="34"/>
      <c r="D195" s="34"/>
      <c r="I195" s="46"/>
      <c r="L195" s="18"/>
    </row>
    <row r="196">
      <c r="B196" s="34"/>
      <c r="C196" s="34"/>
      <c r="D196" s="34"/>
      <c r="I196" s="46"/>
      <c r="L196" s="18"/>
    </row>
    <row r="197">
      <c r="B197" s="34"/>
      <c r="C197" s="34"/>
      <c r="D197" s="34"/>
      <c r="I197" s="46"/>
      <c r="L197" s="18"/>
    </row>
    <row r="198">
      <c r="B198" s="34"/>
      <c r="C198" s="34"/>
      <c r="D198" s="34"/>
      <c r="I198" s="46"/>
      <c r="L198" s="18"/>
    </row>
    <row r="199">
      <c r="B199" s="34"/>
      <c r="C199" s="34"/>
      <c r="D199" s="34"/>
      <c r="I199" s="46"/>
      <c r="L199" s="18"/>
    </row>
    <row r="200">
      <c r="B200" s="34"/>
      <c r="C200" s="34"/>
      <c r="D200" s="34"/>
      <c r="I200" s="46"/>
      <c r="L200" s="18"/>
    </row>
    <row r="201">
      <c r="B201" s="34"/>
      <c r="C201" s="34"/>
      <c r="D201" s="34"/>
      <c r="I201" s="46"/>
      <c r="L201" s="18"/>
    </row>
    <row r="202">
      <c r="B202" s="34"/>
      <c r="C202" s="34"/>
      <c r="D202" s="34"/>
      <c r="I202" s="46"/>
      <c r="L202" s="18"/>
    </row>
    <row r="203">
      <c r="B203" s="34"/>
      <c r="C203" s="34"/>
      <c r="D203" s="34"/>
      <c r="I203" s="46"/>
      <c r="L203" s="18"/>
    </row>
    <row r="204">
      <c r="B204" s="34"/>
      <c r="C204" s="34"/>
      <c r="D204" s="34"/>
      <c r="I204" s="46"/>
      <c r="L204" s="18"/>
    </row>
    <row r="205">
      <c r="B205" s="34"/>
      <c r="C205" s="34"/>
      <c r="D205" s="34"/>
      <c r="I205" s="46"/>
      <c r="L205" s="18"/>
    </row>
    <row r="206">
      <c r="B206" s="34"/>
      <c r="C206" s="34"/>
      <c r="D206" s="34"/>
      <c r="I206" s="46"/>
      <c r="L206" s="18"/>
    </row>
    <row r="207">
      <c r="B207" s="34"/>
      <c r="C207" s="34"/>
      <c r="D207" s="34"/>
      <c r="I207" s="46"/>
      <c r="L207" s="18"/>
    </row>
    <row r="208">
      <c r="B208" s="34"/>
      <c r="C208" s="34"/>
      <c r="D208" s="34"/>
      <c r="I208" s="46"/>
      <c r="L208" s="18"/>
    </row>
    <row r="209">
      <c r="B209" s="34"/>
      <c r="C209" s="34"/>
      <c r="D209" s="34"/>
      <c r="I209" s="46"/>
      <c r="L209" s="18"/>
    </row>
    <row r="210">
      <c r="B210" s="34"/>
      <c r="C210" s="34"/>
      <c r="D210" s="34"/>
      <c r="I210" s="46"/>
      <c r="L210" s="18"/>
    </row>
    <row r="211">
      <c r="B211" s="34"/>
      <c r="C211" s="34"/>
      <c r="D211" s="34"/>
      <c r="I211" s="46"/>
      <c r="L211" s="18"/>
    </row>
    <row r="212">
      <c r="B212" s="34"/>
      <c r="C212" s="34"/>
      <c r="D212" s="34"/>
      <c r="I212" s="46"/>
      <c r="L212" s="18"/>
    </row>
    <row r="213">
      <c r="B213" s="34"/>
      <c r="C213" s="34"/>
      <c r="D213" s="34"/>
      <c r="I213" s="46"/>
      <c r="L213" s="18"/>
    </row>
    <row r="214">
      <c r="B214" s="34"/>
      <c r="C214" s="34"/>
      <c r="D214" s="34"/>
      <c r="I214" s="46"/>
      <c r="L214" s="18"/>
    </row>
    <row r="215">
      <c r="B215" s="34"/>
      <c r="C215" s="34"/>
      <c r="D215" s="34"/>
      <c r="I215" s="46"/>
      <c r="L215" s="18"/>
    </row>
    <row r="216">
      <c r="B216" s="34"/>
      <c r="C216" s="34"/>
      <c r="D216" s="34"/>
      <c r="I216" s="46"/>
      <c r="L216" s="18"/>
    </row>
    <row r="217">
      <c r="B217" s="34"/>
      <c r="C217" s="34"/>
      <c r="D217" s="34"/>
      <c r="I217" s="46"/>
      <c r="L217" s="18"/>
    </row>
    <row r="218">
      <c r="B218" s="34"/>
      <c r="C218" s="34"/>
      <c r="D218" s="34"/>
      <c r="I218" s="46"/>
      <c r="L218" s="18"/>
    </row>
    <row r="219">
      <c r="B219" s="34"/>
      <c r="C219" s="34"/>
      <c r="D219" s="34"/>
      <c r="I219" s="46"/>
      <c r="L219" s="18"/>
    </row>
    <row r="220">
      <c r="B220" s="34"/>
      <c r="C220" s="34"/>
      <c r="D220" s="34"/>
      <c r="I220" s="46"/>
      <c r="L220" s="18"/>
    </row>
    <row r="221">
      <c r="B221" s="34"/>
      <c r="C221" s="34"/>
      <c r="D221" s="34"/>
      <c r="I221" s="46"/>
      <c r="L221" s="18"/>
    </row>
    <row r="222">
      <c r="B222" s="34"/>
      <c r="C222" s="34"/>
      <c r="D222" s="34"/>
      <c r="I222" s="46"/>
      <c r="L222" s="18"/>
    </row>
    <row r="223">
      <c r="B223" s="34"/>
      <c r="C223" s="34"/>
      <c r="D223" s="34"/>
      <c r="I223" s="46"/>
      <c r="L223" s="18"/>
    </row>
    <row r="224">
      <c r="B224" s="34"/>
      <c r="C224" s="34"/>
      <c r="D224" s="34"/>
      <c r="I224" s="46"/>
      <c r="L224" s="18"/>
    </row>
    <row r="225">
      <c r="B225" s="34"/>
      <c r="C225" s="34"/>
      <c r="D225" s="34"/>
      <c r="I225" s="46"/>
      <c r="L225" s="18"/>
    </row>
    <row r="226">
      <c r="B226" s="34"/>
      <c r="C226" s="34"/>
      <c r="D226" s="34"/>
      <c r="I226" s="46"/>
      <c r="L226" s="18"/>
    </row>
    <row r="227">
      <c r="B227" s="34"/>
      <c r="C227" s="34"/>
      <c r="D227" s="34"/>
      <c r="I227" s="46"/>
      <c r="L227" s="18"/>
    </row>
    <row r="228">
      <c r="B228" s="34"/>
      <c r="C228" s="34"/>
      <c r="D228" s="34"/>
      <c r="I228" s="46"/>
      <c r="L228" s="18"/>
    </row>
    <row r="229">
      <c r="B229" s="34"/>
      <c r="C229" s="34"/>
      <c r="D229" s="34"/>
      <c r="I229" s="46"/>
      <c r="L229" s="18"/>
    </row>
    <row r="230">
      <c r="B230" s="34"/>
      <c r="C230" s="34"/>
      <c r="D230" s="34"/>
      <c r="I230" s="46"/>
      <c r="L230" s="18"/>
    </row>
    <row r="231">
      <c r="B231" s="34"/>
      <c r="C231" s="34"/>
      <c r="D231" s="34"/>
      <c r="I231" s="46"/>
      <c r="L231" s="18"/>
    </row>
    <row r="232">
      <c r="B232" s="34"/>
      <c r="C232" s="34"/>
      <c r="D232" s="34"/>
      <c r="I232" s="46"/>
      <c r="L232" s="18"/>
    </row>
    <row r="233">
      <c r="B233" s="34"/>
      <c r="C233" s="34"/>
      <c r="D233" s="34"/>
      <c r="I233" s="46"/>
      <c r="L233" s="18"/>
    </row>
    <row r="234">
      <c r="B234" s="34"/>
      <c r="C234" s="34"/>
      <c r="D234" s="34"/>
      <c r="I234" s="46"/>
      <c r="L234" s="18"/>
    </row>
    <row r="235">
      <c r="B235" s="34"/>
      <c r="C235" s="34"/>
      <c r="D235" s="34"/>
      <c r="I235" s="46"/>
      <c r="L235" s="18"/>
    </row>
    <row r="236">
      <c r="B236" s="34"/>
      <c r="C236" s="34"/>
      <c r="D236" s="34"/>
      <c r="I236" s="46"/>
      <c r="L236" s="18"/>
    </row>
    <row r="237">
      <c r="B237" s="34"/>
      <c r="C237" s="34"/>
      <c r="D237" s="34"/>
      <c r="I237" s="46"/>
      <c r="L237" s="18"/>
    </row>
    <row r="238">
      <c r="B238" s="34"/>
      <c r="C238" s="34"/>
      <c r="D238" s="34"/>
      <c r="I238" s="46"/>
      <c r="L238" s="18"/>
    </row>
    <row r="239">
      <c r="B239" s="34"/>
      <c r="C239" s="34"/>
      <c r="D239" s="34"/>
      <c r="I239" s="46"/>
      <c r="L239" s="18"/>
    </row>
    <row r="240">
      <c r="B240" s="34"/>
      <c r="C240" s="34"/>
      <c r="D240" s="34"/>
      <c r="I240" s="46"/>
      <c r="L240" s="18"/>
    </row>
    <row r="241">
      <c r="B241" s="34"/>
      <c r="C241" s="34"/>
      <c r="D241" s="34"/>
      <c r="I241" s="46"/>
      <c r="L241" s="18"/>
    </row>
    <row r="242">
      <c r="B242" s="34"/>
      <c r="C242" s="34"/>
      <c r="D242" s="34"/>
      <c r="I242" s="46"/>
      <c r="L242" s="18"/>
    </row>
    <row r="243">
      <c r="B243" s="34"/>
      <c r="C243" s="34"/>
      <c r="D243" s="34"/>
      <c r="I243" s="46"/>
      <c r="L243" s="18"/>
    </row>
    <row r="244">
      <c r="B244" s="34"/>
      <c r="C244" s="34"/>
      <c r="D244" s="34"/>
      <c r="I244" s="46"/>
      <c r="L244" s="18"/>
    </row>
    <row r="245">
      <c r="B245" s="34"/>
      <c r="C245" s="34"/>
      <c r="D245" s="34"/>
      <c r="I245" s="46"/>
      <c r="L245" s="18"/>
    </row>
    <row r="246">
      <c r="B246" s="34"/>
      <c r="C246" s="34"/>
      <c r="D246" s="34"/>
      <c r="I246" s="46"/>
      <c r="L246" s="18"/>
    </row>
    <row r="247">
      <c r="B247" s="34"/>
      <c r="C247" s="34"/>
      <c r="D247" s="34"/>
      <c r="I247" s="46"/>
      <c r="L247" s="18"/>
    </row>
    <row r="248">
      <c r="B248" s="34"/>
      <c r="C248" s="34"/>
      <c r="D248" s="34"/>
      <c r="I248" s="46"/>
      <c r="L248" s="18"/>
    </row>
    <row r="249">
      <c r="B249" s="34"/>
      <c r="C249" s="34"/>
      <c r="D249" s="34"/>
      <c r="I249" s="46"/>
      <c r="L249" s="18"/>
    </row>
    <row r="250">
      <c r="B250" s="34"/>
      <c r="C250" s="34"/>
      <c r="D250" s="34"/>
      <c r="I250" s="46"/>
      <c r="L250" s="18"/>
    </row>
    <row r="251">
      <c r="B251" s="34"/>
      <c r="C251" s="34"/>
      <c r="D251" s="34"/>
      <c r="I251" s="46"/>
      <c r="L251" s="18"/>
    </row>
    <row r="252">
      <c r="B252" s="34"/>
      <c r="C252" s="34"/>
      <c r="D252" s="34"/>
      <c r="I252" s="46"/>
      <c r="L252" s="18"/>
    </row>
    <row r="253">
      <c r="B253" s="34"/>
      <c r="C253" s="34"/>
      <c r="D253" s="34"/>
      <c r="I253" s="46"/>
      <c r="L253" s="18"/>
    </row>
    <row r="254">
      <c r="B254" s="34"/>
      <c r="C254" s="34"/>
      <c r="D254" s="34"/>
      <c r="I254" s="46"/>
      <c r="L254" s="18"/>
    </row>
    <row r="255">
      <c r="B255" s="34"/>
      <c r="C255" s="34"/>
      <c r="D255" s="34"/>
      <c r="I255" s="46"/>
      <c r="L255" s="18"/>
    </row>
    <row r="256">
      <c r="B256" s="34"/>
      <c r="C256" s="34"/>
      <c r="D256" s="34"/>
      <c r="I256" s="46"/>
      <c r="L256" s="18"/>
    </row>
    <row r="257">
      <c r="B257" s="34"/>
      <c r="C257" s="34"/>
      <c r="D257" s="34"/>
      <c r="I257" s="46"/>
      <c r="L257" s="18"/>
    </row>
    <row r="258">
      <c r="B258" s="34"/>
      <c r="C258" s="34"/>
      <c r="D258" s="34"/>
      <c r="I258" s="46"/>
      <c r="L258" s="18"/>
    </row>
    <row r="259">
      <c r="B259" s="34"/>
      <c r="C259" s="34"/>
      <c r="D259" s="34"/>
      <c r="I259" s="46"/>
      <c r="L259" s="18"/>
    </row>
    <row r="260">
      <c r="B260" s="34"/>
      <c r="C260" s="34"/>
      <c r="D260" s="34"/>
      <c r="I260" s="46"/>
      <c r="L260" s="18"/>
    </row>
    <row r="261">
      <c r="B261" s="34"/>
      <c r="C261" s="34"/>
      <c r="D261" s="34"/>
      <c r="I261" s="46"/>
      <c r="L261" s="18"/>
    </row>
    <row r="262">
      <c r="B262" s="34"/>
      <c r="C262" s="34"/>
      <c r="D262" s="34"/>
      <c r="I262" s="46"/>
      <c r="L262" s="18"/>
    </row>
    <row r="263">
      <c r="B263" s="34"/>
      <c r="C263" s="34"/>
      <c r="D263" s="34"/>
      <c r="I263" s="46"/>
      <c r="L263" s="18"/>
    </row>
    <row r="264">
      <c r="B264" s="34"/>
      <c r="C264" s="34"/>
      <c r="D264" s="34"/>
      <c r="I264" s="46"/>
      <c r="L264" s="18"/>
    </row>
    <row r="265">
      <c r="B265" s="34"/>
      <c r="C265" s="34"/>
      <c r="D265" s="34"/>
      <c r="I265" s="46"/>
      <c r="L265" s="18"/>
    </row>
    <row r="266">
      <c r="B266" s="34"/>
      <c r="C266" s="34"/>
      <c r="D266" s="34"/>
      <c r="I266" s="46"/>
      <c r="L266" s="18"/>
    </row>
    <row r="267">
      <c r="B267" s="34"/>
      <c r="C267" s="34"/>
      <c r="D267" s="34"/>
      <c r="I267" s="46"/>
      <c r="L267" s="18"/>
    </row>
    <row r="268">
      <c r="B268" s="34"/>
      <c r="C268" s="34"/>
      <c r="D268" s="34"/>
      <c r="I268" s="46"/>
      <c r="L268" s="18"/>
    </row>
    <row r="269">
      <c r="B269" s="34"/>
      <c r="C269" s="34"/>
      <c r="D269" s="34"/>
      <c r="I269" s="46"/>
      <c r="L269" s="18"/>
    </row>
    <row r="270">
      <c r="B270" s="34"/>
      <c r="C270" s="34"/>
      <c r="D270" s="34"/>
      <c r="I270" s="46"/>
      <c r="L270" s="18"/>
    </row>
    <row r="271">
      <c r="B271" s="34"/>
      <c r="C271" s="34"/>
      <c r="D271" s="34"/>
      <c r="I271" s="46"/>
      <c r="L271" s="18"/>
    </row>
    <row r="272">
      <c r="B272" s="34"/>
      <c r="C272" s="34"/>
      <c r="D272" s="34"/>
      <c r="I272" s="46"/>
      <c r="L272" s="18"/>
    </row>
    <row r="273">
      <c r="B273" s="34"/>
      <c r="C273" s="34"/>
      <c r="D273" s="34"/>
      <c r="I273" s="46"/>
      <c r="L273" s="18"/>
    </row>
    <row r="274">
      <c r="B274" s="34"/>
      <c r="C274" s="34"/>
      <c r="D274" s="34"/>
      <c r="I274" s="46"/>
      <c r="L274" s="18"/>
    </row>
    <row r="275">
      <c r="B275" s="34"/>
      <c r="C275" s="34"/>
      <c r="D275" s="34"/>
      <c r="I275" s="46"/>
      <c r="L275" s="18"/>
    </row>
    <row r="276">
      <c r="B276" s="34"/>
      <c r="C276" s="34"/>
      <c r="D276" s="34"/>
      <c r="I276" s="46"/>
      <c r="L276" s="18"/>
    </row>
    <row r="277">
      <c r="B277" s="34"/>
      <c r="C277" s="34"/>
      <c r="D277" s="34"/>
      <c r="I277" s="46"/>
      <c r="L277" s="18"/>
    </row>
    <row r="278">
      <c r="B278" s="34"/>
      <c r="C278" s="34"/>
      <c r="D278" s="34"/>
      <c r="I278" s="46"/>
      <c r="L278" s="18"/>
    </row>
    <row r="279">
      <c r="B279" s="34"/>
      <c r="C279" s="34"/>
      <c r="D279" s="34"/>
      <c r="I279" s="46"/>
      <c r="L279" s="18"/>
    </row>
    <row r="280">
      <c r="B280" s="34"/>
      <c r="C280" s="34"/>
      <c r="D280" s="34"/>
      <c r="I280" s="46"/>
      <c r="L280" s="18"/>
    </row>
    <row r="281">
      <c r="B281" s="34"/>
      <c r="C281" s="34"/>
      <c r="D281" s="34"/>
      <c r="I281" s="46"/>
      <c r="L281" s="18"/>
    </row>
    <row r="282">
      <c r="B282" s="34"/>
      <c r="C282" s="34"/>
      <c r="D282" s="34"/>
      <c r="I282" s="46"/>
      <c r="L282" s="18"/>
    </row>
    <row r="283">
      <c r="B283" s="34"/>
      <c r="C283" s="34"/>
      <c r="D283" s="34"/>
      <c r="I283" s="46"/>
      <c r="L283" s="18"/>
    </row>
    <row r="284">
      <c r="B284" s="34"/>
      <c r="C284" s="34"/>
      <c r="D284" s="34"/>
      <c r="I284" s="46"/>
      <c r="L284" s="18"/>
    </row>
    <row r="285">
      <c r="B285" s="34"/>
      <c r="C285" s="34"/>
      <c r="D285" s="34"/>
      <c r="I285" s="46"/>
      <c r="L285" s="18"/>
    </row>
    <row r="286">
      <c r="B286" s="34"/>
      <c r="C286" s="34"/>
      <c r="D286" s="34"/>
      <c r="I286" s="46"/>
      <c r="L286" s="18"/>
    </row>
    <row r="287">
      <c r="B287" s="34"/>
      <c r="C287" s="34"/>
      <c r="D287" s="34"/>
      <c r="I287" s="46"/>
      <c r="L287" s="18"/>
    </row>
    <row r="288">
      <c r="B288" s="34"/>
      <c r="C288" s="34"/>
      <c r="D288" s="34"/>
      <c r="I288" s="46"/>
      <c r="L288" s="18"/>
    </row>
    <row r="289">
      <c r="B289" s="34"/>
      <c r="C289" s="34"/>
      <c r="D289" s="34"/>
      <c r="I289" s="46"/>
      <c r="L289" s="18"/>
    </row>
    <row r="290">
      <c r="B290" s="34"/>
      <c r="C290" s="34"/>
      <c r="D290" s="34"/>
      <c r="I290" s="46"/>
      <c r="L290" s="18"/>
    </row>
    <row r="291">
      <c r="B291" s="34"/>
      <c r="C291" s="34"/>
      <c r="D291" s="34"/>
      <c r="I291" s="46"/>
      <c r="L291" s="18"/>
    </row>
    <row r="292">
      <c r="B292" s="34"/>
      <c r="C292" s="34"/>
      <c r="D292" s="34"/>
      <c r="I292" s="46"/>
      <c r="L292" s="18"/>
    </row>
    <row r="293">
      <c r="B293" s="34"/>
      <c r="C293" s="34"/>
      <c r="D293" s="34"/>
      <c r="I293" s="46"/>
      <c r="L293" s="18"/>
    </row>
    <row r="294">
      <c r="B294" s="34"/>
      <c r="C294" s="34"/>
      <c r="D294" s="34"/>
      <c r="I294" s="46"/>
      <c r="L294" s="18"/>
    </row>
    <row r="295">
      <c r="B295" s="34"/>
      <c r="C295" s="34"/>
      <c r="D295" s="34"/>
      <c r="I295" s="46"/>
      <c r="L295" s="18"/>
    </row>
    <row r="296">
      <c r="B296" s="34"/>
      <c r="C296" s="34"/>
      <c r="D296" s="34"/>
      <c r="I296" s="46"/>
      <c r="L296" s="18"/>
    </row>
    <row r="297">
      <c r="B297" s="34"/>
      <c r="C297" s="34"/>
      <c r="D297" s="34"/>
      <c r="I297" s="46"/>
      <c r="L297" s="18"/>
    </row>
    <row r="298">
      <c r="B298" s="34"/>
      <c r="C298" s="34"/>
      <c r="D298" s="34"/>
      <c r="I298" s="46"/>
      <c r="L298" s="18"/>
    </row>
    <row r="299">
      <c r="B299" s="34"/>
      <c r="C299" s="34"/>
      <c r="D299" s="34"/>
      <c r="I299" s="46"/>
      <c r="L299" s="18"/>
    </row>
    <row r="300">
      <c r="B300" s="34"/>
      <c r="C300" s="34"/>
      <c r="D300" s="34"/>
      <c r="I300" s="46"/>
      <c r="L300" s="18"/>
    </row>
    <row r="301">
      <c r="B301" s="34"/>
      <c r="C301" s="34"/>
      <c r="D301" s="34"/>
      <c r="I301" s="46"/>
      <c r="L301" s="18"/>
    </row>
    <row r="302">
      <c r="B302" s="34"/>
      <c r="C302" s="34"/>
      <c r="D302" s="34"/>
      <c r="I302" s="46"/>
      <c r="L302" s="18"/>
    </row>
    <row r="303">
      <c r="B303" s="34"/>
      <c r="C303" s="34"/>
      <c r="D303" s="34"/>
      <c r="I303" s="46"/>
      <c r="L303" s="18"/>
    </row>
    <row r="304">
      <c r="B304" s="34"/>
      <c r="C304" s="34"/>
      <c r="D304" s="34"/>
      <c r="I304" s="46"/>
      <c r="L304" s="18"/>
    </row>
    <row r="305">
      <c r="B305" s="34"/>
      <c r="C305" s="34"/>
      <c r="D305" s="34"/>
      <c r="I305" s="46"/>
      <c r="L305" s="18"/>
    </row>
    <row r="306">
      <c r="B306" s="34"/>
      <c r="C306" s="34"/>
      <c r="D306" s="34"/>
      <c r="I306" s="46"/>
      <c r="L306" s="18"/>
    </row>
    <row r="307">
      <c r="B307" s="34"/>
      <c r="C307" s="34"/>
      <c r="D307" s="34"/>
      <c r="I307" s="46"/>
      <c r="L307" s="18"/>
    </row>
    <row r="308">
      <c r="B308" s="34"/>
      <c r="C308" s="34"/>
      <c r="D308" s="34"/>
      <c r="I308" s="46"/>
      <c r="L308" s="18"/>
    </row>
    <row r="309">
      <c r="B309" s="34"/>
      <c r="C309" s="34"/>
      <c r="D309" s="34"/>
      <c r="I309" s="46"/>
      <c r="L309" s="18"/>
    </row>
    <row r="310">
      <c r="B310" s="34"/>
      <c r="C310" s="34"/>
      <c r="D310" s="34"/>
      <c r="I310" s="46"/>
      <c r="L310" s="18"/>
    </row>
    <row r="311">
      <c r="B311" s="34"/>
      <c r="C311" s="34"/>
      <c r="D311" s="34"/>
      <c r="I311" s="46"/>
      <c r="L311" s="18"/>
    </row>
    <row r="312">
      <c r="B312" s="34"/>
      <c r="C312" s="34"/>
      <c r="D312" s="34"/>
      <c r="I312" s="46"/>
      <c r="L312" s="18"/>
    </row>
    <row r="313">
      <c r="B313" s="34"/>
      <c r="C313" s="34"/>
      <c r="D313" s="34"/>
      <c r="I313" s="46"/>
      <c r="L313" s="18"/>
    </row>
    <row r="314">
      <c r="B314" s="34"/>
      <c r="C314" s="34"/>
      <c r="D314" s="34"/>
      <c r="I314" s="46"/>
      <c r="L314" s="18"/>
    </row>
    <row r="315">
      <c r="B315" s="34"/>
      <c r="C315" s="34"/>
      <c r="D315" s="34"/>
      <c r="I315" s="46"/>
      <c r="L315" s="18"/>
    </row>
    <row r="316">
      <c r="B316" s="34"/>
      <c r="C316" s="34"/>
      <c r="D316" s="34"/>
      <c r="I316" s="46"/>
      <c r="L316" s="18"/>
    </row>
    <row r="317">
      <c r="B317" s="34"/>
      <c r="C317" s="34"/>
      <c r="D317" s="34"/>
      <c r="I317" s="46"/>
      <c r="L317" s="18"/>
    </row>
    <row r="318">
      <c r="B318" s="34"/>
      <c r="C318" s="34"/>
      <c r="D318" s="34"/>
      <c r="I318" s="46"/>
      <c r="L318" s="18"/>
    </row>
    <row r="319">
      <c r="B319" s="34"/>
      <c r="C319" s="34"/>
      <c r="D319" s="34"/>
      <c r="I319" s="46"/>
      <c r="L319" s="18"/>
    </row>
    <row r="320">
      <c r="B320" s="34"/>
      <c r="C320" s="34"/>
      <c r="D320" s="34"/>
      <c r="I320" s="46"/>
      <c r="L320" s="18"/>
    </row>
    <row r="321">
      <c r="B321" s="34"/>
      <c r="C321" s="34"/>
      <c r="D321" s="34"/>
      <c r="I321" s="46"/>
      <c r="L321" s="18"/>
    </row>
    <row r="322">
      <c r="B322" s="34"/>
      <c r="C322" s="34"/>
      <c r="D322" s="34"/>
      <c r="I322" s="46"/>
      <c r="L322" s="18"/>
    </row>
    <row r="323">
      <c r="B323" s="34"/>
      <c r="C323" s="34"/>
      <c r="D323" s="34"/>
      <c r="I323" s="46"/>
      <c r="L323" s="18"/>
    </row>
    <row r="324">
      <c r="B324" s="34"/>
      <c r="C324" s="34"/>
      <c r="D324" s="34"/>
      <c r="I324" s="46"/>
      <c r="L324" s="18"/>
    </row>
    <row r="325">
      <c r="B325" s="34"/>
      <c r="C325" s="34"/>
      <c r="D325" s="34"/>
      <c r="I325" s="46"/>
      <c r="L325" s="18"/>
    </row>
    <row r="326">
      <c r="B326" s="34"/>
      <c r="C326" s="34"/>
      <c r="D326" s="34"/>
      <c r="I326" s="46"/>
      <c r="L326" s="18"/>
    </row>
    <row r="327">
      <c r="B327" s="34"/>
      <c r="C327" s="34"/>
      <c r="D327" s="34"/>
      <c r="I327" s="46"/>
      <c r="L327" s="18"/>
    </row>
    <row r="328">
      <c r="B328" s="34"/>
      <c r="C328" s="34"/>
      <c r="D328" s="34"/>
      <c r="I328" s="46"/>
      <c r="L328" s="18"/>
    </row>
    <row r="329">
      <c r="B329" s="34"/>
      <c r="C329" s="34"/>
      <c r="D329" s="34"/>
      <c r="I329" s="46"/>
      <c r="L329" s="18"/>
    </row>
    <row r="330">
      <c r="B330" s="34"/>
      <c r="C330" s="34"/>
      <c r="D330" s="34"/>
      <c r="I330" s="46"/>
      <c r="L330" s="18"/>
    </row>
    <row r="331">
      <c r="B331" s="34"/>
      <c r="C331" s="34"/>
      <c r="D331" s="34"/>
      <c r="I331" s="46"/>
      <c r="L331" s="18"/>
    </row>
    <row r="332">
      <c r="B332" s="34"/>
      <c r="C332" s="34"/>
      <c r="D332" s="34"/>
      <c r="I332" s="46"/>
      <c r="L332" s="18"/>
    </row>
    <row r="333">
      <c r="B333" s="34"/>
      <c r="C333" s="34"/>
      <c r="D333" s="34"/>
      <c r="I333" s="46"/>
      <c r="L333" s="18"/>
    </row>
    <row r="334">
      <c r="B334" s="34"/>
      <c r="C334" s="34"/>
      <c r="D334" s="34"/>
      <c r="I334" s="46"/>
      <c r="L334" s="18"/>
    </row>
    <row r="335">
      <c r="B335" s="34"/>
      <c r="C335" s="34"/>
      <c r="D335" s="34"/>
      <c r="I335" s="46"/>
      <c r="L335" s="18"/>
    </row>
    <row r="336">
      <c r="B336" s="34"/>
      <c r="C336" s="34"/>
      <c r="D336" s="34"/>
      <c r="I336" s="46"/>
      <c r="L336" s="18"/>
    </row>
    <row r="337">
      <c r="B337" s="34"/>
      <c r="C337" s="34"/>
      <c r="D337" s="34"/>
      <c r="I337" s="46"/>
      <c r="L337" s="18"/>
    </row>
    <row r="338">
      <c r="B338" s="34"/>
      <c r="C338" s="34"/>
      <c r="D338" s="34"/>
      <c r="I338" s="46"/>
      <c r="L338" s="18"/>
    </row>
    <row r="339">
      <c r="B339" s="34"/>
      <c r="C339" s="34"/>
      <c r="D339" s="34"/>
      <c r="I339" s="46"/>
      <c r="L339" s="18"/>
    </row>
    <row r="340">
      <c r="B340" s="34"/>
      <c r="C340" s="34"/>
      <c r="D340" s="34"/>
      <c r="I340" s="46"/>
      <c r="L340" s="18"/>
    </row>
    <row r="341">
      <c r="B341" s="34"/>
      <c r="C341" s="34"/>
      <c r="D341" s="34"/>
      <c r="I341" s="46"/>
      <c r="L341" s="18"/>
    </row>
    <row r="342">
      <c r="B342" s="34"/>
      <c r="C342" s="34"/>
      <c r="D342" s="34"/>
      <c r="I342" s="46"/>
      <c r="L342" s="18"/>
    </row>
    <row r="343">
      <c r="B343" s="34"/>
      <c r="C343" s="34"/>
      <c r="D343" s="34"/>
      <c r="I343" s="46"/>
      <c r="L343" s="18"/>
    </row>
    <row r="344">
      <c r="B344" s="34"/>
      <c r="C344" s="34"/>
      <c r="D344" s="34"/>
      <c r="I344" s="46"/>
      <c r="L344" s="18"/>
    </row>
    <row r="345">
      <c r="B345" s="34"/>
      <c r="C345" s="34"/>
      <c r="D345" s="34"/>
      <c r="I345" s="46"/>
      <c r="L345" s="18"/>
    </row>
    <row r="346">
      <c r="B346" s="34"/>
      <c r="C346" s="34"/>
      <c r="D346" s="34"/>
      <c r="I346" s="46"/>
      <c r="L346" s="18"/>
    </row>
    <row r="347">
      <c r="B347" s="34"/>
      <c r="C347" s="34"/>
      <c r="D347" s="34"/>
      <c r="I347" s="46"/>
      <c r="L347" s="18"/>
    </row>
    <row r="348">
      <c r="B348" s="34"/>
      <c r="C348" s="34"/>
      <c r="D348" s="34"/>
      <c r="I348" s="46"/>
      <c r="L348" s="18"/>
    </row>
    <row r="349">
      <c r="B349" s="34"/>
      <c r="C349" s="34"/>
      <c r="D349" s="34"/>
      <c r="I349" s="46"/>
      <c r="L349" s="18"/>
    </row>
    <row r="350">
      <c r="B350" s="34"/>
      <c r="C350" s="34"/>
      <c r="D350" s="34"/>
      <c r="I350" s="46"/>
      <c r="L350" s="18"/>
    </row>
    <row r="351">
      <c r="B351" s="34"/>
      <c r="C351" s="34"/>
      <c r="D351" s="34"/>
      <c r="I351" s="46"/>
      <c r="L351" s="18"/>
    </row>
    <row r="352">
      <c r="B352" s="34"/>
      <c r="C352" s="34"/>
      <c r="D352" s="34"/>
      <c r="I352" s="46"/>
      <c r="L352" s="18"/>
    </row>
    <row r="353">
      <c r="B353" s="34"/>
      <c r="C353" s="34"/>
      <c r="D353" s="34"/>
      <c r="I353" s="46"/>
      <c r="L353" s="18"/>
    </row>
    <row r="354">
      <c r="B354" s="34"/>
      <c r="C354" s="34"/>
      <c r="D354" s="34"/>
      <c r="I354" s="46"/>
      <c r="L354" s="18"/>
    </row>
    <row r="355">
      <c r="B355" s="34"/>
      <c r="C355" s="34"/>
      <c r="D355" s="34"/>
      <c r="I355" s="46"/>
      <c r="L355" s="18"/>
    </row>
    <row r="356">
      <c r="B356" s="34"/>
      <c r="C356" s="34"/>
      <c r="D356" s="34"/>
      <c r="I356" s="46"/>
      <c r="L356" s="18"/>
    </row>
    <row r="357">
      <c r="B357" s="34"/>
      <c r="C357" s="34"/>
      <c r="D357" s="34"/>
      <c r="I357" s="46"/>
      <c r="L357" s="18"/>
    </row>
    <row r="358">
      <c r="B358" s="34"/>
      <c r="C358" s="34"/>
      <c r="D358" s="34"/>
      <c r="I358" s="46"/>
      <c r="L358" s="18"/>
    </row>
    <row r="359">
      <c r="B359" s="34"/>
      <c r="C359" s="34"/>
      <c r="D359" s="34"/>
      <c r="I359" s="46"/>
      <c r="L359" s="18"/>
    </row>
    <row r="360">
      <c r="B360" s="34"/>
      <c r="C360" s="34"/>
      <c r="D360" s="34"/>
      <c r="I360" s="46"/>
      <c r="L360" s="18"/>
    </row>
    <row r="361">
      <c r="B361" s="34"/>
      <c r="C361" s="34"/>
      <c r="D361" s="34"/>
      <c r="I361" s="46"/>
      <c r="L361" s="18"/>
    </row>
    <row r="362">
      <c r="B362" s="34"/>
      <c r="C362" s="34"/>
      <c r="D362" s="34"/>
      <c r="I362" s="46"/>
      <c r="L362" s="18"/>
    </row>
    <row r="363">
      <c r="B363" s="34"/>
      <c r="C363" s="34"/>
      <c r="D363" s="34"/>
      <c r="I363" s="46"/>
      <c r="L363" s="18"/>
    </row>
    <row r="364">
      <c r="B364" s="34"/>
      <c r="C364" s="34"/>
      <c r="D364" s="34"/>
      <c r="I364" s="46"/>
      <c r="L364" s="18"/>
    </row>
    <row r="365">
      <c r="B365" s="34"/>
      <c r="C365" s="34"/>
      <c r="D365" s="34"/>
      <c r="I365" s="46"/>
      <c r="L365" s="18"/>
    </row>
    <row r="366">
      <c r="B366" s="34"/>
      <c r="C366" s="34"/>
      <c r="D366" s="34"/>
      <c r="I366" s="46"/>
      <c r="L366" s="18"/>
    </row>
    <row r="367">
      <c r="B367" s="34"/>
      <c r="C367" s="34"/>
      <c r="D367" s="34"/>
      <c r="I367" s="46"/>
      <c r="L367" s="18"/>
    </row>
    <row r="368">
      <c r="B368" s="34"/>
      <c r="C368" s="34"/>
      <c r="D368" s="34"/>
      <c r="I368" s="46"/>
      <c r="L368" s="18"/>
    </row>
    <row r="369">
      <c r="B369" s="34"/>
      <c r="C369" s="34"/>
      <c r="D369" s="34"/>
      <c r="I369" s="46"/>
      <c r="L369" s="18"/>
    </row>
    <row r="370">
      <c r="B370" s="34"/>
      <c r="C370" s="34"/>
      <c r="D370" s="34"/>
      <c r="I370" s="46"/>
      <c r="L370" s="18"/>
    </row>
    <row r="371">
      <c r="B371" s="34"/>
      <c r="C371" s="34"/>
      <c r="D371" s="34"/>
      <c r="I371" s="46"/>
      <c r="L371" s="18"/>
    </row>
    <row r="372">
      <c r="B372" s="34"/>
      <c r="C372" s="34"/>
      <c r="D372" s="34"/>
      <c r="I372" s="46"/>
      <c r="L372" s="18"/>
    </row>
    <row r="373">
      <c r="B373" s="34"/>
      <c r="C373" s="34"/>
      <c r="D373" s="34"/>
      <c r="I373" s="46"/>
      <c r="L373" s="18"/>
    </row>
    <row r="374">
      <c r="B374" s="34"/>
      <c r="C374" s="34"/>
      <c r="D374" s="34"/>
      <c r="I374" s="46"/>
      <c r="L374" s="18"/>
    </row>
    <row r="375">
      <c r="B375" s="34"/>
      <c r="C375" s="34"/>
      <c r="D375" s="34"/>
      <c r="I375" s="46"/>
      <c r="L375" s="18"/>
    </row>
    <row r="376">
      <c r="B376" s="34"/>
      <c r="C376" s="34"/>
      <c r="D376" s="34"/>
      <c r="I376" s="46"/>
      <c r="L376" s="18"/>
    </row>
    <row r="377">
      <c r="B377" s="34"/>
      <c r="C377" s="34"/>
      <c r="D377" s="34"/>
      <c r="I377" s="46"/>
      <c r="L377" s="18"/>
    </row>
    <row r="378">
      <c r="B378" s="34"/>
      <c r="C378" s="34"/>
      <c r="D378" s="34"/>
      <c r="I378" s="46"/>
      <c r="L378" s="18"/>
    </row>
    <row r="379">
      <c r="B379" s="34"/>
      <c r="C379" s="34"/>
      <c r="D379" s="34"/>
      <c r="I379" s="46"/>
      <c r="L379" s="18"/>
    </row>
    <row r="380">
      <c r="B380" s="34"/>
      <c r="C380" s="34"/>
      <c r="D380" s="34"/>
      <c r="I380" s="46"/>
      <c r="L380" s="18"/>
    </row>
    <row r="381">
      <c r="B381" s="34"/>
      <c r="C381" s="34"/>
      <c r="D381" s="34"/>
      <c r="I381" s="46"/>
      <c r="L381" s="18"/>
    </row>
    <row r="382">
      <c r="B382" s="34"/>
      <c r="C382" s="34"/>
      <c r="D382" s="34"/>
      <c r="I382" s="46"/>
      <c r="L382" s="18"/>
    </row>
    <row r="383">
      <c r="B383" s="34"/>
      <c r="C383" s="34"/>
      <c r="D383" s="34"/>
      <c r="I383" s="46"/>
      <c r="L383" s="18"/>
    </row>
    <row r="384">
      <c r="B384" s="34"/>
      <c r="C384" s="34"/>
      <c r="D384" s="34"/>
      <c r="I384" s="46"/>
      <c r="L384" s="18"/>
    </row>
    <row r="385">
      <c r="B385" s="34"/>
      <c r="C385" s="34"/>
      <c r="D385" s="34"/>
      <c r="I385" s="46"/>
      <c r="L385" s="18"/>
    </row>
    <row r="386">
      <c r="B386" s="34"/>
      <c r="C386" s="34"/>
      <c r="D386" s="34"/>
      <c r="I386" s="46"/>
      <c r="L386" s="18"/>
    </row>
    <row r="387">
      <c r="B387" s="34"/>
      <c r="C387" s="34"/>
      <c r="D387" s="34"/>
      <c r="I387" s="46"/>
      <c r="L387" s="18"/>
    </row>
    <row r="388">
      <c r="B388" s="34"/>
      <c r="C388" s="34"/>
      <c r="D388" s="34"/>
      <c r="I388" s="46"/>
      <c r="L388" s="18"/>
    </row>
    <row r="389">
      <c r="B389" s="34"/>
      <c r="C389" s="34"/>
      <c r="D389" s="34"/>
      <c r="I389" s="46"/>
      <c r="L389" s="18"/>
    </row>
    <row r="390">
      <c r="B390" s="34"/>
      <c r="C390" s="34"/>
      <c r="D390" s="34"/>
      <c r="I390" s="46"/>
      <c r="L390" s="18"/>
    </row>
    <row r="391">
      <c r="B391" s="34"/>
      <c r="C391" s="34"/>
      <c r="D391" s="34"/>
      <c r="I391" s="46"/>
      <c r="L391" s="18"/>
    </row>
    <row r="392">
      <c r="B392" s="34"/>
      <c r="C392" s="34"/>
      <c r="D392" s="34"/>
      <c r="I392" s="46"/>
      <c r="L392" s="18"/>
    </row>
    <row r="393">
      <c r="B393" s="34"/>
      <c r="C393" s="34"/>
      <c r="D393" s="34"/>
      <c r="I393" s="46"/>
      <c r="L393" s="18"/>
    </row>
    <row r="394">
      <c r="B394" s="34"/>
      <c r="C394" s="34"/>
      <c r="D394" s="34"/>
      <c r="I394" s="46"/>
      <c r="L394" s="18"/>
    </row>
    <row r="395">
      <c r="B395" s="34"/>
      <c r="C395" s="34"/>
      <c r="D395" s="34"/>
      <c r="I395" s="46"/>
      <c r="L395" s="18"/>
    </row>
    <row r="396">
      <c r="B396" s="34"/>
      <c r="C396" s="34"/>
      <c r="D396" s="34"/>
      <c r="I396" s="46"/>
      <c r="L396" s="18"/>
    </row>
    <row r="397">
      <c r="B397" s="34"/>
      <c r="C397" s="34"/>
      <c r="D397" s="34"/>
      <c r="I397" s="46"/>
      <c r="L397" s="18"/>
    </row>
    <row r="398">
      <c r="B398" s="34"/>
      <c r="C398" s="34"/>
      <c r="D398" s="34"/>
      <c r="I398" s="46"/>
      <c r="L398" s="18"/>
    </row>
    <row r="399">
      <c r="B399" s="34"/>
      <c r="C399" s="34"/>
      <c r="D399" s="34"/>
      <c r="I399" s="46"/>
      <c r="L399" s="18"/>
    </row>
    <row r="400">
      <c r="B400" s="34"/>
      <c r="C400" s="34"/>
      <c r="D400" s="34"/>
      <c r="I400" s="46"/>
      <c r="L400" s="18"/>
    </row>
    <row r="401">
      <c r="B401" s="34"/>
      <c r="C401" s="34"/>
      <c r="D401" s="34"/>
      <c r="I401" s="46"/>
      <c r="L401" s="18"/>
    </row>
    <row r="402">
      <c r="B402" s="34"/>
      <c r="C402" s="34"/>
      <c r="D402" s="34"/>
      <c r="I402" s="46"/>
      <c r="L402" s="18"/>
    </row>
    <row r="403">
      <c r="B403" s="34"/>
      <c r="C403" s="34"/>
      <c r="D403" s="34"/>
      <c r="I403" s="46"/>
      <c r="L403" s="18"/>
    </row>
    <row r="404">
      <c r="B404" s="34"/>
      <c r="C404" s="34"/>
      <c r="D404" s="34"/>
      <c r="I404" s="46"/>
      <c r="L404" s="18"/>
    </row>
    <row r="405">
      <c r="B405" s="34"/>
      <c r="C405" s="34"/>
      <c r="D405" s="34"/>
      <c r="I405" s="46"/>
      <c r="L405" s="18"/>
    </row>
    <row r="406">
      <c r="B406" s="34"/>
      <c r="C406" s="34"/>
      <c r="D406" s="34"/>
      <c r="I406" s="46"/>
      <c r="L406" s="18"/>
    </row>
    <row r="407">
      <c r="B407" s="34"/>
      <c r="C407" s="34"/>
      <c r="D407" s="34"/>
      <c r="I407" s="46"/>
      <c r="L407" s="18"/>
    </row>
    <row r="408">
      <c r="B408" s="34"/>
      <c r="C408" s="34"/>
      <c r="D408" s="34"/>
      <c r="I408" s="46"/>
      <c r="L408" s="18"/>
    </row>
    <row r="409">
      <c r="B409" s="34"/>
      <c r="C409" s="34"/>
      <c r="D409" s="34"/>
      <c r="I409" s="46"/>
      <c r="L409" s="18"/>
    </row>
    <row r="410">
      <c r="B410" s="34"/>
      <c r="C410" s="34"/>
      <c r="D410" s="34"/>
      <c r="I410" s="46"/>
      <c r="L410" s="18"/>
    </row>
    <row r="411">
      <c r="B411" s="34"/>
      <c r="C411" s="34"/>
      <c r="D411" s="34"/>
      <c r="I411" s="46"/>
      <c r="L411" s="18"/>
    </row>
    <row r="412">
      <c r="B412" s="34"/>
      <c r="C412" s="34"/>
      <c r="D412" s="34"/>
      <c r="I412" s="46"/>
      <c r="L412" s="18"/>
    </row>
    <row r="413">
      <c r="B413" s="34"/>
      <c r="C413" s="34"/>
      <c r="D413" s="34"/>
      <c r="I413" s="46"/>
      <c r="L413" s="18"/>
    </row>
    <row r="414">
      <c r="B414" s="34"/>
      <c r="C414" s="34"/>
      <c r="D414" s="34"/>
      <c r="I414" s="46"/>
      <c r="L414" s="18"/>
    </row>
    <row r="415">
      <c r="B415" s="34"/>
      <c r="C415" s="34"/>
      <c r="D415" s="34"/>
      <c r="I415" s="46"/>
      <c r="L415" s="18"/>
    </row>
    <row r="416">
      <c r="B416" s="34"/>
      <c r="C416" s="34"/>
      <c r="D416" s="34"/>
      <c r="I416" s="46"/>
      <c r="L416" s="18"/>
    </row>
    <row r="417">
      <c r="B417" s="34"/>
      <c r="C417" s="34"/>
      <c r="D417" s="34"/>
      <c r="I417" s="46"/>
      <c r="L417" s="18"/>
    </row>
    <row r="418">
      <c r="B418" s="34"/>
      <c r="C418" s="34"/>
      <c r="D418" s="34"/>
      <c r="I418" s="46"/>
      <c r="L418" s="18"/>
    </row>
    <row r="419">
      <c r="B419" s="34"/>
      <c r="C419" s="34"/>
      <c r="D419" s="34"/>
      <c r="I419" s="46"/>
      <c r="L419" s="18"/>
    </row>
    <row r="420">
      <c r="B420" s="34"/>
      <c r="C420" s="34"/>
      <c r="D420" s="34"/>
      <c r="I420" s="46"/>
      <c r="L420" s="18"/>
    </row>
    <row r="421">
      <c r="B421" s="34"/>
      <c r="C421" s="34"/>
      <c r="D421" s="34"/>
      <c r="I421" s="46"/>
      <c r="L421" s="18"/>
    </row>
    <row r="422">
      <c r="B422" s="34"/>
      <c r="C422" s="34"/>
      <c r="D422" s="34"/>
      <c r="I422" s="46"/>
      <c r="L422" s="18"/>
    </row>
    <row r="423">
      <c r="B423" s="34"/>
      <c r="C423" s="34"/>
      <c r="D423" s="34"/>
      <c r="I423" s="46"/>
      <c r="L423" s="18"/>
    </row>
    <row r="424">
      <c r="B424" s="34"/>
      <c r="C424" s="34"/>
      <c r="D424" s="34"/>
      <c r="I424" s="46"/>
      <c r="L424" s="18"/>
    </row>
    <row r="425">
      <c r="B425" s="34"/>
      <c r="C425" s="34"/>
      <c r="D425" s="34"/>
      <c r="I425" s="46"/>
      <c r="L425" s="18"/>
    </row>
    <row r="426">
      <c r="B426" s="34"/>
      <c r="C426" s="34"/>
      <c r="D426" s="34"/>
      <c r="I426" s="46"/>
      <c r="L426" s="18"/>
    </row>
    <row r="427">
      <c r="B427" s="34"/>
      <c r="C427" s="34"/>
      <c r="D427" s="34"/>
      <c r="I427" s="46"/>
      <c r="L427" s="18"/>
    </row>
    <row r="428">
      <c r="B428" s="34"/>
      <c r="C428" s="34"/>
      <c r="D428" s="34"/>
      <c r="I428" s="46"/>
      <c r="L428" s="18"/>
    </row>
    <row r="429">
      <c r="B429" s="34"/>
      <c r="C429" s="34"/>
      <c r="D429" s="34"/>
      <c r="I429" s="46"/>
      <c r="L429" s="18"/>
    </row>
    <row r="430">
      <c r="B430" s="34"/>
      <c r="C430" s="34"/>
      <c r="D430" s="34"/>
      <c r="I430" s="46"/>
      <c r="L430" s="18"/>
    </row>
    <row r="431">
      <c r="B431" s="34"/>
      <c r="C431" s="34"/>
      <c r="D431" s="34"/>
      <c r="I431" s="46"/>
      <c r="L431" s="18"/>
    </row>
    <row r="432">
      <c r="B432" s="34"/>
      <c r="C432" s="34"/>
      <c r="D432" s="34"/>
      <c r="I432" s="46"/>
      <c r="L432" s="18"/>
    </row>
    <row r="433">
      <c r="B433" s="34"/>
      <c r="C433" s="34"/>
      <c r="D433" s="34"/>
      <c r="I433" s="46"/>
      <c r="L433" s="18"/>
    </row>
    <row r="434">
      <c r="B434" s="34"/>
      <c r="C434" s="34"/>
      <c r="D434" s="34"/>
      <c r="I434" s="46"/>
      <c r="L434" s="18"/>
    </row>
    <row r="435">
      <c r="B435" s="34"/>
      <c r="C435" s="34"/>
      <c r="D435" s="34"/>
      <c r="I435" s="46"/>
      <c r="L435" s="18"/>
    </row>
    <row r="436">
      <c r="B436" s="34"/>
      <c r="C436" s="34"/>
      <c r="D436" s="34"/>
      <c r="I436" s="46"/>
      <c r="L436" s="18"/>
    </row>
    <row r="437">
      <c r="B437" s="34"/>
      <c r="C437" s="34"/>
      <c r="D437" s="34"/>
      <c r="I437" s="46"/>
      <c r="L437" s="18"/>
    </row>
    <row r="438">
      <c r="B438" s="34"/>
      <c r="C438" s="34"/>
      <c r="D438" s="34"/>
      <c r="I438" s="46"/>
      <c r="L438" s="18"/>
    </row>
    <row r="439">
      <c r="B439" s="34"/>
      <c r="C439" s="34"/>
      <c r="D439" s="34"/>
      <c r="I439" s="46"/>
      <c r="L439" s="18"/>
    </row>
    <row r="440">
      <c r="B440" s="34"/>
      <c r="C440" s="34"/>
      <c r="D440" s="34"/>
      <c r="I440" s="46"/>
      <c r="L440" s="18"/>
    </row>
    <row r="441">
      <c r="B441" s="34"/>
      <c r="C441" s="34"/>
      <c r="D441" s="34"/>
      <c r="I441" s="46"/>
      <c r="L441" s="18"/>
    </row>
    <row r="442">
      <c r="B442" s="34"/>
      <c r="C442" s="34"/>
      <c r="D442" s="34"/>
      <c r="I442" s="46"/>
      <c r="L442" s="18"/>
    </row>
    <row r="443">
      <c r="B443" s="34"/>
      <c r="C443" s="34"/>
      <c r="D443" s="34"/>
      <c r="I443" s="46"/>
      <c r="L443" s="18"/>
    </row>
    <row r="444">
      <c r="B444" s="34"/>
      <c r="C444" s="34"/>
      <c r="D444" s="34"/>
      <c r="I444" s="46"/>
      <c r="L444" s="18"/>
    </row>
    <row r="445">
      <c r="B445" s="34"/>
      <c r="C445" s="34"/>
      <c r="D445" s="34"/>
      <c r="I445" s="46"/>
      <c r="L445" s="18"/>
    </row>
    <row r="446">
      <c r="B446" s="34"/>
      <c r="C446" s="34"/>
      <c r="D446" s="34"/>
      <c r="I446" s="46"/>
      <c r="L446" s="18"/>
    </row>
    <row r="447">
      <c r="B447" s="34"/>
      <c r="C447" s="34"/>
      <c r="D447" s="34"/>
      <c r="I447" s="46"/>
      <c r="L447" s="18"/>
    </row>
    <row r="448">
      <c r="B448" s="34"/>
      <c r="C448" s="34"/>
      <c r="D448" s="34"/>
      <c r="I448" s="46"/>
      <c r="L448" s="18"/>
    </row>
    <row r="449">
      <c r="B449" s="34"/>
      <c r="C449" s="34"/>
      <c r="D449" s="34"/>
      <c r="I449" s="46"/>
      <c r="L449" s="18"/>
    </row>
    <row r="450">
      <c r="B450" s="34"/>
      <c r="C450" s="34"/>
      <c r="D450" s="34"/>
      <c r="I450" s="46"/>
      <c r="L450" s="18"/>
    </row>
    <row r="451">
      <c r="B451" s="34"/>
      <c r="C451" s="34"/>
      <c r="D451" s="34"/>
      <c r="I451" s="46"/>
      <c r="L451" s="18"/>
    </row>
    <row r="452">
      <c r="B452" s="34"/>
      <c r="C452" s="34"/>
      <c r="D452" s="34"/>
      <c r="I452" s="46"/>
      <c r="L452" s="18"/>
    </row>
    <row r="453">
      <c r="B453" s="34"/>
      <c r="C453" s="34"/>
      <c r="D453" s="34"/>
      <c r="I453" s="46"/>
      <c r="L453" s="18"/>
    </row>
    <row r="454">
      <c r="B454" s="34"/>
      <c r="C454" s="34"/>
      <c r="D454" s="34"/>
      <c r="I454" s="46"/>
      <c r="L454" s="18"/>
    </row>
    <row r="455">
      <c r="B455" s="34"/>
      <c r="C455" s="34"/>
      <c r="D455" s="34"/>
      <c r="I455" s="46"/>
      <c r="L455" s="18"/>
    </row>
    <row r="456">
      <c r="B456" s="34"/>
      <c r="C456" s="34"/>
      <c r="D456" s="34"/>
      <c r="I456" s="46"/>
      <c r="L456" s="18"/>
    </row>
    <row r="457">
      <c r="B457" s="34"/>
      <c r="C457" s="34"/>
      <c r="D457" s="34"/>
      <c r="I457" s="46"/>
      <c r="L457" s="18"/>
    </row>
    <row r="458">
      <c r="B458" s="34"/>
      <c r="C458" s="34"/>
      <c r="D458" s="34"/>
      <c r="I458" s="46"/>
      <c r="L458" s="18"/>
    </row>
    <row r="459">
      <c r="B459" s="34"/>
      <c r="C459" s="34"/>
      <c r="D459" s="34"/>
      <c r="I459" s="46"/>
      <c r="L459" s="18"/>
    </row>
    <row r="460">
      <c r="B460" s="34"/>
      <c r="C460" s="34"/>
      <c r="D460" s="34"/>
      <c r="I460" s="46"/>
      <c r="L460" s="18"/>
    </row>
    <row r="461">
      <c r="B461" s="34"/>
      <c r="C461" s="34"/>
      <c r="D461" s="34"/>
      <c r="I461" s="46"/>
      <c r="L461" s="18"/>
    </row>
    <row r="462">
      <c r="B462" s="34"/>
      <c r="C462" s="34"/>
      <c r="D462" s="34"/>
      <c r="I462" s="46"/>
      <c r="L462" s="18"/>
    </row>
    <row r="463">
      <c r="B463" s="34"/>
      <c r="C463" s="34"/>
      <c r="D463" s="34"/>
      <c r="I463" s="46"/>
      <c r="L463" s="18"/>
    </row>
    <row r="464">
      <c r="B464" s="34"/>
      <c r="C464" s="34"/>
      <c r="D464" s="34"/>
      <c r="I464" s="46"/>
      <c r="L464" s="18"/>
    </row>
    <row r="465">
      <c r="B465" s="34"/>
      <c r="C465" s="34"/>
      <c r="D465" s="34"/>
      <c r="I465" s="46"/>
      <c r="L465" s="18"/>
    </row>
    <row r="466">
      <c r="B466" s="34"/>
      <c r="C466" s="34"/>
      <c r="D466" s="34"/>
      <c r="I466" s="46"/>
      <c r="L466" s="18"/>
    </row>
    <row r="467">
      <c r="B467" s="34"/>
      <c r="C467" s="34"/>
      <c r="D467" s="34"/>
      <c r="I467" s="46"/>
      <c r="L467" s="18"/>
    </row>
    <row r="468">
      <c r="B468" s="34"/>
      <c r="C468" s="34"/>
      <c r="D468" s="34"/>
      <c r="I468" s="46"/>
      <c r="L468" s="18"/>
    </row>
    <row r="469">
      <c r="B469" s="34"/>
      <c r="C469" s="34"/>
      <c r="D469" s="34"/>
      <c r="I469" s="46"/>
      <c r="L469" s="18"/>
    </row>
    <row r="470">
      <c r="B470" s="34"/>
      <c r="C470" s="34"/>
      <c r="D470" s="34"/>
      <c r="I470" s="46"/>
      <c r="L470" s="18"/>
    </row>
    <row r="471">
      <c r="B471" s="34"/>
      <c r="C471" s="34"/>
      <c r="D471" s="34"/>
      <c r="I471" s="46"/>
      <c r="L471" s="18"/>
    </row>
    <row r="472">
      <c r="B472" s="34"/>
      <c r="C472" s="34"/>
      <c r="D472" s="34"/>
      <c r="I472" s="46"/>
      <c r="L472" s="18"/>
    </row>
    <row r="473">
      <c r="B473" s="34"/>
      <c r="C473" s="34"/>
      <c r="D473" s="34"/>
      <c r="I473" s="46"/>
      <c r="L473" s="18"/>
    </row>
    <row r="474">
      <c r="B474" s="34"/>
      <c r="C474" s="34"/>
      <c r="D474" s="34"/>
      <c r="I474" s="46"/>
      <c r="L474" s="18"/>
    </row>
    <row r="475">
      <c r="B475" s="34"/>
      <c r="C475" s="34"/>
      <c r="D475" s="34"/>
      <c r="I475" s="46"/>
      <c r="L475" s="18"/>
    </row>
    <row r="476">
      <c r="B476" s="34"/>
      <c r="C476" s="34"/>
      <c r="D476" s="34"/>
      <c r="I476" s="46"/>
      <c r="L476" s="18"/>
    </row>
    <row r="477">
      <c r="B477" s="34"/>
      <c r="C477" s="34"/>
      <c r="D477" s="34"/>
      <c r="I477" s="46"/>
      <c r="L477" s="18"/>
    </row>
    <row r="478">
      <c r="B478" s="34"/>
      <c r="C478" s="34"/>
      <c r="D478" s="34"/>
      <c r="I478" s="46"/>
      <c r="L478" s="18"/>
    </row>
    <row r="479">
      <c r="B479" s="34"/>
      <c r="C479" s="34"/>
      <c r="D479" s="34"/>
      <c r="I479" s="46"/>
      <c r="L479" s="18"/>
    </row>
    <row r="480">
      <c r="B480" s="34"/>
      <c r="C480" s="34"/>
      <c r="D480" s="34"/>
      <c r="I480" s="46"/>
      <c r="L480" s="18"/>
    </row>
    <row r="481">
      <c r="B481" s="34"/>
      <c r="C481" s="34"/>
      <c r="D481" s="34"/>
      <c r="I481" s="46"/>
      <c r="L481" s="18"/>
    </row>
    <row r="482">
      <c r="B482" s="34"/>
      <c r="C482" s="34"/>
      <c r="D482" s="34"/>
      <c r="I482" s="46"/>
      <c r="L482" s="18"/>
    </row>
    <row r="483">
      <c r="B483" s="34"/>
      <c r="C483" s="34"/>
      <c r="D483" s="34"/>
      <c r="I483" s="46"/>
      <c r="L483" s="18"/>
    </row>
    <row r="484">
      <c r="B484" s="34"/>
      <c r="C484" s="34"/>
      <c r="D484" s="34"/>
      <c r="I484" s="46"/>
      <c r="L484" s="18"/>
    </row>
    <row r="485">
      <c r="B485" s="34"/>
      <c r="C485" s="34"/>
      <c r="D485" s="34"/>
      <c r="I485" s="46"/>
      <c r="L485" s="18"/>
    </row>
    <row r="486">
      <c r="B486" s="34"/>
      <c r="C486" s="34"/>
      <c r="D486" s="34"/>
      <c r="I486" s="46"/>
      <c r="L486" s="18"/>
    </row>
    <row r="487">
      <c r="B487" s="34"/>
      <c r="C487" s="34"/>
      <c r="D487" s="34"/>
      <c r="I487" s="46"/>
      <c r="L487" s="18"/>
    </row>
    <row r="488">
      <c r="B488" s="34"/>
      <c r="C488" s="34"/>
      <c r="D488" s="34"/>
      <c r="I488" s="46"/>
      <c r="L488" s="18"/>
    </row>
    <row r="489">
      <c r="B489" s="34"/>
      <c r="C489" s="34"/>
      <c r="D489" s="34"/>
      <c r="I489" s="46"/>
      <c r="L489" s="18"/>
    </row>
    <row r="490">
      <c r="B490" s="34"/>
      <c r="C490" s="34"/>
      <c r="D490" s="34"/>
      <c r="I490" s="46"/>
      <c r="L490" s="18"/>
    </row>
    <row r="491">
      <c r="B491" s="34"/>
      <c r="C491" s="34"/>
      <c r="D491" s="34"/>
      <c r="I491" s="46"/>
      <c r="L491" s="18"/>
    </row>
    <row r="492">
      <c r="B492" s="34"/>
      <c r="C492" s="34"/>
      <c r="D492" s="34"/>
      <c r="I492" s="46"/>
      <c r="L492" s="18"/>
    </row>
    <row r="493">
      <c r="B493" s="34"/>
      <c r="C493" s="34"/>
      <c r="D493" s="34"/>
      <c r="I493" s="46"/>
      <c r="L493" s="18"/>
    </row>
    <row r="494">
      <c r="B494" s="34"/>
      <c r="C494" s="34"/>
      <c r="D494" s="34"/>
      <c r="I494" s="46"/>
      <c r="L494" s="18"/>
    </row>
    <row r="495">
      <c r="B495" s="34"/>
      <c r="C495" s="34"/>
      <c r="D495" s="34"/>
      <c r="I495" s="46"/>
      <c r="L495" s="18"/>
    </row>
    <row r="496">
      <c r="B496" s="34"/>
      <c r="C496" s="34"/>
      <c r="D496" s="34"/>
      <c r="I496" s="46"/>
      <c r="L496" s="18"/>
    </row>
    <row r="497">
      <c r="B497" s="34"/>
      <c r="C497" s="34"/>
      <c r="D497" s="34"/>
      <c r="I497" s="46"/>
      <c r="L497" s="18"/>
    </row>
    <row r="498">
      <c r="B498" s="34"/>
      <c r="C498" s="34"/>
      <c r="D498" s="34"/>
      <c r="I498" s="46"/>
      <c r="L498" s="18"/>
    </row>
    <row r="499">
      <c r="B499" s="34"/>
      <c r="C499" s="34"/>
      <c r="D499" s="34"/>
      <c r="I499" s="46"/>
      <c r="L499" s="18"/>
    </row>
    <row r="500">
      <c r="B500" s="34"/>
      <c r="C500" s="34"/>
      <c r="D500" s="34"/>
      <c r="I500" s="46"/>
      <c r="L500" s="18"/>
    </row>
    <row r="501">
      <c r="B501" s="34"/>
      <c r="C501" s="34"/>
      <c r="D501" s="34"/>
      <c r="I501" s="46"/>
      <c r="L501" s="18"/>
    </row>
    <row r="502">
      <c r="B502" s="34"/>
      <c r="C502" s="34"/>
      <c r="D502" s="34"/>
      <c r="I502" s="46"/>
      <c r="L502" s="18"/>
    </row>
    <row r="503">
      <c r="B503" s="34"/>
      <c r="C503" s="34"/>
      <c r="D503" s="34"/>
      <c r="I503" s="46"/>
      <c r="L503" s="18"/>
    </row>
    <row r="504">
      <c r="B504" s="34"/>
      <c r="C504" s="34"/>
      <c r="D504" s="34"/>
      <c r="I504" s="46"/>
      <c r="L504" s="18"/>
    </row>
    <row r="505">
      <c r="B505" s="34"/>
      <c r="C505" s="34"/>
      <c r="D505" s="34"/>
      <c r="I505" s="46"/>
      <c r="L505" s="18"/>
    </row>
    <row r="506">
      <c r="B506" s="34"/>
      <c r="C506" s="34"/>
      <c r="D506" s="34"/>
      <c r="I506" s="46"/>
      <c r="L506" s="18"/>
    </row>
    <row r="507">
      <c r="B507" s="34"/>
      <c r="C507" s="34"/>
      <c r="D507" s="34"/>
      <c r="I507" s="46"/>
      <c r="L507" s="18"/>
    </row>
    <row r="508">
      <c r="B508" s="34"/>
      <c r="C508" s="34"/>
      <c r="D508" s="34"/>
      <c r="I508" s="46"/>
      <c r="L508" s="18"/>
    </row>
    <row r="509">
      <c r="B509" s="34"/>
      <c r="C509" s="34"/>
      <c r="D509" s="34"/>
      <c r="I509" s="46"/>
      <c r="L509" s="18"/>
    </row>
    <row r="510">
      <c r="B510" s="34"/>
      <c r="C510" s="34"/>
      <c r="D510" s="34"/>
      <c r="I510" s="46"/>
      <c r="L510" s="18"/>
    </row>
    <row r="511">
      <c r="B511" s="34"/>
      <c r="C511" s="34"/>
      <c r="D511" s="34"/>
      <c r="I511" s="46"/>
      <c r="L511" s="18"/>
    </row>
    <row r="512">
      <c r="B512" s="34"/>
      <c r="C512" s="34"/>
      <c r="D512" s="34"/>
      <c r="I512" s="46"/>
      <c r="L512" s="18"/>
    </row>
    <row r="513">
      <c r="B513" s="34"/>
      <c r="C513" s="34"/>
      <c r="D513" s="34"/>
      <c r="I513" s="46"/>
      <c r="L513" s="18"/>
    </row>
    <row r="514">
      <c r="B514" s="34"/>
      <c r="C514" s="34"/>
      <c r="D514" s="34"/>
      <c r="I514" s="46"/>
      <c r="L514" s="18"/>
    </row>
    <row r="515">
      <c r="B515" s="34"/>
      <c r="C515" s="34"/>
      <c r="D515" s="34"/>
      <c r="I515" s="46"/>
      <c r="L515" s="18"/>
    </row>
    <row r="516">
      <c r="B516" s="34"/>
      <c r="C516" s="34"/>
      <c r="D516" s="34"/>
      <c r="I516" s="46"/>
      <c r="L516" s="18"/>
    </row>
    <row r="517">
      <c r="B517" s="34"/>
      <c r="C517" s="34"/>
      <c r="D517" s="34"/>
      <c r="I517" s="46"/>
      <c r="L517" s="18"/>
    </row>
    <row r="518">
      <c r="B518" s="34"/>
      <c r="C518" s="34"/>
      <c r="D518" s="34"/>
      <c r="I518" s="46"/>
      <c r="L518" s="18"/>
    </row>
    <row r="519">
      <c r="B519" s="34"/>
      <c r="C519" s="34"/>
      <c r="D519" s="34"/>
      <c r="I519" s="46"/>
      <c r="L519" s="18"/>
    </row>
    <row r="520">
      <c r="B520" s="34"/>
      <c r="C520" s="34"/>
      <c r="D520" s="34"/>
      <c r="I520" s="46"/>
      <c r="L520" s="18"/>
    </row>
    <row r="521">
      <c r="B521" s="34"/>
      <c r="C521" s="34"/>
      <c r="D521" s="34"/>
      <c r="I521" s="46"/>
      <c r="L521" s="18"/>
    </row>
    <row r="522">
      <c r="B522" s="34"/>
      <c r="C522" s="34"/>
      <c r="D522" s="34"/>
      <c r="I522" s="46"/>
      <c r="L522" s="18"/>
    </row>
    <row r="523">
      <c r="B523" s="34"/>
      <c r="C523" s="34"/>
      <c r="D523" s="34"/>
      <c r="I523" s="46"/>
      <c r="L523" s="18"/>
    </row>
    <row r="524">
      <c r="B524" s="34"/>
      <c r="C524" s="34"/>
      <c r="D524" s="34"/>
      <c r="I524" s="46"/>
      <c r="L524" s="18"/>
    </row>
    <row r="525">
      <c r="B525" s="34"/>
      <c r="C525" s="34"/>
      <c r="D525" s="34"/>
      <c r="I525" s="46"/>
      <c r="L525" s="18"/>
    </row>
    <row r="526">
      <c r="B526" s="34"/>
      <c r="C526" s="34"/>
      <c r="D526" s="34"/>
      <c r="I526" s="46"/>
      <c r="L526" s="18"/>
    </row>
    <row r="527">
      <c r="B527" s="34"/>
      <c r="C527" s="34"/>
      <c r="D527" s="34"/>
      <c r="I527" s="46"/>
      <c r="L527" s="18"/>
    </row>
    <row r="528">
      <c r="B528" s="34"/>
      <c r="C528" s="34"/>
      <c r="D528" s="34"/>
      <c r="I528" s="46"/>
      <c r="L528" s="18"/>
    </row>
    <row r="529">
      <c r="B529" s="34"/>
      <c r="C529" s="34"/>
      <c r="D529" s="34"/>
      <c r="I529" s="46"/>
      <c r="L529" s="18"/>
    </row>
    <row r="530">
      <c r="B530" s="34"/>
      <c r="C530" s="34"/>
      <c r="D530" s="34"/>
      <c r="I530" s="46"/>
      <c r="L530" s="18"/>
    </row>
    <row r="531">
      <c r="B531" s="34"/>
      <c r="C531" s="34"/>
      <c r="D531" s="34"/>
      <c r="I531" s="46"/>
      <c r="L531" s="18"/>
    </row>
    <row r="532">
      <c r="B532" s="34"/>
      <c r="C532" s="34"/>
      <c r="D532" s="34"/>
      <c r="I532" s="46"/>
      <c r="L532" s="18"/>
    </row>
    <row r="533">
      <c r="B533" s="34"/>
      <c r="C533" s="34"/>
      <c r="D533" s="34"/>
      <c r="I533" s="46"/>
      <c r="L533" s="18"/>
    </row>
    <row r="534">
      <c r="B534" s="34"/>
      <c r="C534" s="34"/>
      <c r="D534" s="34"/>
      <c r="I534" s="46"/>
      <c r="L534" s="18"/>
    </row>
    <row r="535">
      <c r="B535" s="34"/>
      <c r="C535" s="34"/>
      <c r="D535" s="34"/>
      <c r="I535" s="46"/>
      <c r="L535" s="18"/>
    </row>
    <row r="536">
      <c r="B536" s="34"/>
      <c r="C536" s="34"/>
      <c r="D536" s="34"/>
      <c r="I536" s="46"/>
      <c r="L536" s="18"/>
    </row>
    <row r="537">
      <c r="B537" s="34"/>
      <c r="C537" s="34"/>
      <c r="D537" s="34"/>
      <c r="I537" s="46"/>
      <c r="L537" s="18"/>
    </row>
    <row r="538">
      <c r="B538" s="34"/>
      <c r="C538" s="34"/>
      <c r="D538" s="34"/>
      <c r="I538" s="46"/>
      <c r="L538" s="18"/>
    </row>
    <row r="539">
      <c r="B539" s="34"/>
      <c r="C539" s="34"/>
      <c r="D539" s="34"/>
      <c r="I539" s="46"/>
      <c r="L539" s="18"/>
    </row>
    <row r="540">
      <c r="B540" s="34"/>
      <c r="C540" s="34"/>
      <c r="D540" s="34"/>
      <c r="I540" s="46"/>
      <c r="L540" s="18"/>
    </row>
    <row r="541">
      <c r="B541" s="34"/>
      <c r="C541" s="34"/>
      <c r="D541" s="34"/>
      <c r="I541" s="46"/>
      <c r="L541" s="18"/>
    </row>
    <row r="542">
      <c r="B542" s="34"/>
      <c r="C542" s="34"/>
      <c r="D542" s="34"/>
      <c r="I542" s="46"/>
      <c r="L542" s="18"/>
    </row>
    <row r="543">
      <c r="B543" s="34"/>
      <c r="C543" s="34"/>
      <c r="D543" s="34"/>
      <c r="I543" s="46"/>
      <c r="L543" s="18"/>
    </row>
    <row r="544">
      <c r="B544" s="34"/>
      <c r="C544" s="34"/>
      <c r="D544" s="34"/>
      <c r="I544" s="46"/>
      <c r="L544" s="18"/>
    </row>
    <row r="545">
      <c r="B545" s="34"/>
      <c r="C545" s="34"/>
      <c r="D545" s="34"/>
      <c r="I545" s="46"/>
      <c r="L545" s="18"/>
    </row>
    <row r="546">
      <c r="B546" s="34"/>
      <c r="C546" s="34"/>
      <c r="D546" s="34"/>
      <c r="I546" s="46"/>
      <c r="L546" s="18"/>
    </row>
    <row r="547">
      <c r="B547" s="34"/>
      <c r="C547" s="34"/>
      <c r="D547" s="34"/>
      <c r="I547" s="46"/>
      <c r="L547" s="18"/>
    </row>
    <row r="548">
      <c r="B548" s="34"/>
      <c r="C548" s="34"/>
      <c r="D548" s="34"/>
      <c r="I548" s="46"/>
      <c r="L548" s="18"/>
    </row>
    <row r="549">
      <c r="B549" s="34"/>
      <c r="C549" s="34"/>
      <c r="D549" s="34"/>
      <c r="I549" s="46"/>
      <c r="L549" s="18"/>
    </row>
    <row r="550">
      <c r="B550" s="34"/>
      <c r="C550" s="34"/>
      <c r="D550" s="34"/>
      <c r="I550" s="46"/>
      <c r="L550" s="18"/>
    </row>
    <row r="551">
      <c r="B551" s="34"/>
      <c r="C551" s="34"/>
      <c r="D551" s="34"/>
      <c r="I551" s="46"/>
      <c r="L551" s="18"/>
    </row>
    <row r="552">
      <c r="B552" s="34"/>
      <c r="C552" s="34"/>
      <c r="D552" s="34"/>
      <c r="I552" s="46"/>
      <c r="L552" s="18"/>
    </row>
    <row r="553">
      <c r="B553" s="34"/>
      <c r="C553" s="34"/>
      <c r="D553" s="34"/>
      <c r="I553" s="46"/>
      <c r="L553" s="18"/>
    </row>
    <row r="554">
      <c r="B554" s="34"/>
      <c r="C554" s="34"/>
      <c r="D554" s="34"/>
      <c r="I554" s="46"/>
      <c r="L554" s="18"/>
    </row>
    <row r="555">
      <c r="B555" s="34"/>
      <c r="C555" s="34"/>
      <c r="D555" s="34"/>
      <c r="I555" s="46"/>
      <c r="L555" s="18"/>
    </row>
    <row r="556">
      <c r="B556" s="34"/>
      <c r="C556" s="34"/>
      <c r="D556" s="34"/>
      <c r="I556" s="46"/>
      <c r="L556" s="18"/>
    </row>
    <row r="557">
      <c r="B557" s="34"/>
      <c r="C557" s="34"/>
      <c r="D557" s="34"/>
      <c r="I557" s="46"/>
      <c r="L557" s="18"/>
    </row>
    <row r="558">
      <c r="B558" s="34"/>
      <c r="C558" s="34"/>
      <c r="D558" s="34"/>
      <c r="I558" s="46"/>
      <c r="L558" s="18"/>
    </row>
    <row r="559">
      <c r="B559" s="34"/>
      <c r="C559" s="34"/>
      <c r="D559" s="34"/>
      <c r="I559" s="46"/>
      <c r="L559" s="18"/>
    </row>
    <row r="560">
      <c r="B560" s="34"/>
      <c r="C560" s="34"/>
      <c r="D560" s="34"/>
      <c r="I560" s="46"/>
      <c r="L560" s="18"/>
    </row>
    <row r="561">
      <c r="B561" s="34"/>
      <c r="C561" s="34"/>
      <c r="D561" s="34"/>
      <c r="I561" s="46"/>
      <c r="L561" s="18"/>
    </row>
    <row r="562">
      <c r="B562" s="34"/>
      <c r="C562" s="34"/>
      <c r="D562" s="34"/>
      <c r="I562" s="46"/>
      <c r="L562" s="18"/>
    </row>
    <row r="563">
      <c r="B563" s="34"/>
      <c r="C563" s="34"/>
      <c r="D563" s="34"/>
      <c r="I563" s="46"/>
      <c r="L563" s="18"/>
    </row>
    <row r="564">
      <c r="B564" s="34"/>
      <c r="C564" s="34"/>
      <c r="D564" s="34"/>
      <c r="I564" s="46"/>
      <c r="L564" s="18"/>
    </row>
    <row r="565">
      <c r="B565" s="34"/>
      <c r="C565" s="34"/>
      <c r="D565" s="34"/>
      <c r="I565" s="46"/>
      <c r="L565" s="18"/>
    </row>
    <row r="566">
      <c r="B566" s="34"/>
      <c r="C566" s="34"/>
      <c r="D566" s="34"/>
      <c r="I566" s="46"/>
      <c r="L566" s="18"/>
    </row>
    <row r="567">
      <c r="B567" s="34"/>
      <c r="C567" s="34"/>
      <c r="D567" s="34"/>
      <c r="I567" s="46"/>
      <c r="L567" s="18"/>
    </row>
    <row r="568">
      <c r="B568" s="34"/>
      <c r="C568" s="34"/>
      <c r="D568" s="34"/>
      <c r="I568" s="46"/>
      <c r="L568" s="18"/>
    </row>
    <row r="569">
      <c r="B569" s="34"/>
      <c r="C569" s="34"/>
      <c r="D569" s="34"/>
      <c r="I569" s="46"/>
      <c r="L569" s="18"/>
    </row>
    <row r="570">
      <c r="B570" s="34"/>
      <c r="C570" s="34"/>
      <c r="D570" s="34"/>
      <c r="I570" s="46"/>
      <c r="L570" s="18"/>
    </row>
    <row r="571">
      <c r="B571" s="34"/>
      <c r="C571" s="34"/>
      <c r="D571" s="34"/>
      <c r="I571" s="46"/>
      <c r="L571" s="18"/>
    </row>
    <row r="572">
      <c r="B572" s="34"/>
      <c r="C572" s="34"/>
      <c r="D572" s="34"/>
      <c r="I572" s="46"/>
      <c r="L572" s="18"/>
    </row>
    <row r="573">
      <c r="B573" s="34"/>
      <c r="C573" s="34"/>
      <c r="D573" s="34"/>
      <c r="I573" s="46"/>
      <c r="L573" s="18"/>
    </row>
    <row r="574">
      <c r="B574" s="34"/>
      <c r="C574" s="34"/>
      <c r="D574" s="34"/>
      <c r="I574" s="46"/>
      <c r="L574" s="18"/>
    </row>
    <row r="575">
      <c r="B575" s="34"/>
      <c r="C575" s="34"/>
      <c r="D575" s="34"/>
      <c r="I575" s="46"/>
      <c r="L575" s="18"/>
    </row>
    <row r="576">
      <c r="B576" s="34"/>
      <c r="C576" s="34"/>
      <c r="D576" s="34"/>
      <c r="I576" s="46"/>
      <c r="L576" s="18"/>
    </row>
    <row r="577">
      <c r="B577" s="34"/>
      <c r="C577" s="34"/>
      <c r="D577" s="34"/>
      <c r="I577" s="46"/>
      <c r="L577" s="18"/>
    </row>
    <row r="578">
      <c r="B578" s="34"/>
      <c r="C578" s="34"/>
      <c r="D578" s="34"/>
      <c r="I578" s="46"/>
      <c r="L578" s="18"/>
    </row>
    <row r="579">
      <c r="B579" s="34"/>
      <c r="C579" s="34"/>
      <c r="D579" s="34"/>
      <c r="I579" s="46"/>
      <c r="L579" s="18"/>
    </row>
    <row r="580">
      <c r="B580" s="34"/>
      <c r="C580" s="34"/>
      <c r="D580" s="34"/>
      <c r="I580" s="46"/>
      <c r="L580" s="18"/>
    </row>
    <row r="581">
      <c r="B581" s="34"/>
      <c r="C581" s="34"/>
      <c r="D581" s="34"/>
      <c r="I581" s="46"/>
      <c r="L581" s="18"/>
    </row>
    <row r="582">
      <c r="B582" s="34"/>
      <c r="C582" s="34"/>
      <c r="D582" s="34"/>
      <c r="I582" s="46"/>
      <c r="L582" s="18"/>
    </row>
    <row r="583">
      <c r="B583" s="34"/>
      <c r="C583" s="34"/>
      <c r="D583" s="34"/>
      <c r="I583" s="46"/>
      <c r="L583" s="18"/>
    </row>
    <row r="584">
      <c r="B584" s="34"/>
      <c r="C584" s="34"/>
      <c r="D584" s="34"/>
      <c r="I584" s="46"/>
      <c r="L584" s="18"/>
    </row>
    <row r="585">
      <c r="B585" s="34"/>
      <c r="C585" s="34"/>
      <c r="D585" s="34"/>
      <c r="I585" s="46"/>
      <c r="L585" s="18"/>
    </row>
    <row r="586">
      <c r="B586" s="34"/>
      <c r="C586" s="34"/>
      <c r="D586" s="34"/>
      <c r="I586" s="46"/>
      <c r="L586" s="18"/>
    </row>
    <row r="587">
      <c r="B587" s="34"/>
      <c r="C587" s="34"/>
      <c r="D587" s="34"/>
      <c r="I587" s="46"/>
      <c r="L587" s="18"/>
    </row>
    <row r="588">
      <c r="B588" s="34"/>
      <c r="C588" s="34"/>
      <c r="D588" s="34"/>
      <c r="I588" s="46"/>
      <c r="L588" s="18"/>
    </row>
    <row r="589">
      <c r="B589" s="34"/>
      <c r="C589" s="34"/>
      <c r="D589" s="34"/>
      <c r="I589" s="46"/>
      <c r="L589" s="18"/>
    </row>
    <row r="590">
      <c r="B590" s="34"/>
      <c r="C590" s="34"/>
      <c r="D590" s="34"/>
      <c r="I590" s="46"/>
      <c r="L590" s="18"/>
    </row>
    <row r="591">
      <c r="B591" s="34"/>
      <c r="C591" s="34"/>
      <c r="D591" s="34"/>
      <c r="I591" s="46"/>
      <c r="L591" s="18"/>
    </row>
    <row r="592">
      <c r="B592" s="34"/>
      <c r="C592" s="34"/>
      <c r="D592" s="34"/>
      <c r="I592" s="46"/>
      <c r="L592" s="18"/>
    </row>
    <row r="593">
      <c r="B593" s="34"/>
      <c r="C593" s="34"/>
      <c r="D593" s="34"/>
      <c r="I593" s="46"/>
      <c r="L593" s="18"/>
    </row>
    <row r="594">
      <c r="B594" s="34"/>
      <c r="C594" s="34"/>
      <c r="D594" s="34"/>
      <c r="I594" s="46"/>
      <c r="L594" s="18"/>
    </row>
    <row r="595">
      <c r="B595" s="34"/>
      <c r="C595" s="34"/>
      <c r="D595" s="34"/>
      <c r="I595" s="46"/>
      <c r="L595" s="18"/>
    </row>
    <row r="596">
      <c r="B596" s="34"/>
      <c r="C596" s="34"/>
      <c r="D596" s="34"/>
      <c r="I596" s="46"/>
      <c r="L596" s="18"/>
    </row>
    <row r="597">
      <c r="B597" s="34"/>
      <c r="C597" s="34"/>
      <c r="D597" s="34"/>
      <c r="I597" s="46"/>
      <c r="L597" s="18"/>
    </row>
    <row r="598">
      <c r="B598" s="34"/>
      <c r="C598" s="34"/>
      <c r="D598" s="34"/>
      <c r="I598" s="46"/>
      <c r="L598" s="18"/>
    </row>
    <row r="599">
      <c r="B599" s="34"/>
      <c r="C599" s="34"/>
      <c r="D599" s="34"/>
      <c r="I599" s="46"/>
      <c r="L599" s="18"/>
    </row>
    <row r="600">
      <c r="B600" s="34"/>
      <c r="C600" s="34"/>
      <c r="D600" s="34"/>
      <c r="I600" s="46"/>
      <c r="L600" s="18"/>
    </row>
    <row r="601">
      <c r="B601" s="34"/>
      <c r="C601" s="34"/>
      <c r="D601" s="34"/>
      <c r="I601" s="46"/>
      <c r="L601" s="18"/>
    </row>
    <row r="602">
      <c r="B602" s="34"/>
      <c r="C602" s="34"/>
      <c r="D602" s="34"/>
      <c r="I602" s="46"/>
      <c r="L602" s="18"/>
    </row>
    <row r="603">
      <c r="B603" s="34"/>
      <c r="C603" s="34"/>
      <c r="D603" s="34"/>
      <c r="I603" s="46"/>
      <c r="L603" s="18"/>
    </row>
    <row r="604">
      <c r="B604" s="34"/>
      <c r="C604" s="34"/>
      <c r="D604" s="34"/>
      <c r="I604" s="46"/>
      <c r="L604" s="18"/>
    </row>
    <row r="605">
      <c r="B605" s="34"/>
      <c r="C605" s="34"/>
      <c r="D605" s="34"/>
      <c r="I605" s="46"/>
      <c r="L605" s="18"/>
    </row>
    <row r="606">
      <c r="B606" s="34"/>
      <c r="C606" s="34"/>
      <c r="D606" s="34"/>
      <c r="I606" s="46"/>
      <c r="L606" s="18"/>
    </row>
    <row r="607">
      <c r="B607" s="34"/>
      <c r="C607" s="34"/>
      <c r="D607" s="34"/>
      <c r="I607" s="46"/>
      <c r="L607" s="18"/>
    </row>
    <row r="608">
      <c r="B608" s="34"/>
      <c r="C608" s="34"/>
      <c r="D608" s="34"/>
      <c r="I608" s="46"/>
      <c r="L608" s="18"/>
    </row>
    <row r="609">
      <c r="B609" s="34"/>
      <c r="C609" s="34"/>
      <c r="D609" s="34"/>
      <c r="I609" s="46"/>
      <c r="L609" s="18"/>
    </row>
    <row r="610">
      <c r="B610" s="34"/>
      <c r="C610" s="34"/>
      <c r="D610" s="34"/>
      <c r="I610" s="46"/>
      <c r="L610" s="18"/>
    </row>
    <row r="611">
      <c r="B611" s="34"/>
      <c r="C611" s="34"/>
      <c r="D611" s="34"/>
      <c r="I611" s="46"/>
      <c r="L611" s="18"/>
    </row>
    <row r="612">
      <c r="B612" s="34"/>
      <c r="C612" s="34"/>
      <c r="D612" s="34"/>
      <c r="I612" s="46"/>
      <c r="L612" s="18"/>
    </row>
    <row r="613">
      <c r="B613" s="34"/>
      <c r="C613" s="34"/>
      <c r="D613" s="34"/>
      <c r="I613" s="46"/>
      <c r="L613" s="18"/>
    </row>
    <row r="614">
      <c r="B614" s="34"/>
      <c r="C614" s="34"/>
      <c r="D614" s="34"/>
      <c r="I614" s="46"/>
      <c r="L614" s="18"/>
    </row>
    <row r="615">
      <c r="B615" s="34"/>
      <c r="C615" s="34"/>
      <c r="D615" s="34"/>
      <c r="I615" s="46"/>
      <c r="L615" s="18"/>
    </row>
    <row r="616">
      <c r="B616" s="34"/>
      <c r="C616" s="34"/>
      <c r="D616" s="34"/>
      <c r="I616" s="46"/>
      <c r="L616" s="18"/>
    </row>
    <row r="617">
      <c r="B617" s="34"/>
      <c r="C617" s="34"/>
      <c r="D617" s="34"/>
      <c r="I617" s="46"/>
      <c r="L617" s="18"/>
    </row>
    <row r="618">
      <c r="B618" s="34"/>
      <c r="C618" s="34"/>
      <c r="D618" s="34"/>
      <c r="I618" s="46"/>
      <c r="L618" s="18"/>
    </row>
    <row r="619">
      <c r="B619" s="34"/>
      <c r="C619" s="34"/>
      <c r="D619" s="34"/>
      <c r="I619" s="46"/>
      <c r="L619" s="18"/>
    </row>
    <row r="620">
      <c r="B620" s="34"/>
      <c r="C620" s="34"/>
      <c r="D620" s="34"/>
      <c r="I620" s="46"/>
      <c r="L620" s="18"/>
    </row>
    <row r="621">
      <c r="B621" s="34"/>
      <c r="C621" s="34"/>
      <c r="D621" s="34"/>
      <c r="I621" s="46"/>
      <c r="L621" s="18"/>
    </row>
    <row r="622">
      <c r="B622" s="34"/>
      <c r="C622" s="34"/>
      <c r="D622" s="34"/>
      <c r="I622" s="46"/>
      <c r="L622" s="18"/>
    </row>
    <row r="623">
      <c r="B623" s="34"/>
      <c r="C623" s="34"/>
      <c r="D623" s="34"/>
      <c r="I623" s="46"/>
      <c r="L623" s="18"/>
    </row>
    <row r="624">
      <c r="B624" s="34"/>
      <c r="C624" s="34"/>
      <c r="D624" s="34"/>
      <c r="I624" s="46"/>
      <c r="L624" s="18"/>
    </row>
    <row r="625">
      <c r="B625" s="34"/>
      <c r="C625" s="34"/>
      <c r="D625" s="34"/>
      <c r="I625" s="46"/>
      <c r="L625" s="18"/>
    </row>
    <row r="626">
      <c r="B626" s="34"/>
      <c r="C626" s="34"/>
      <c r="D626" s="34"/>
      <c r="I626" s="46"/>
      <c r="L626" s="18"/>
    </row>
    <row r="627">
      <c r="B627" s="34"/>
      <c r="C627" s="34"/>
      <c r="D627" s="34"/>
      <c r="I627" s="46"/>
      <c r="L627" s="18"/>
    </row>
    <row r="628">
      <c r="B628" s="34"/>
      <c r="C628" s="34"/>
      <c r="D628" s="34"/>
      <c r="I628" s="46"/>
      <c r="L628" s="18"/>
    </row>
    <row r="629">
      <c r="B629" s="34"/>
      <c r="C629" s="34"/>
      <c r="D629" s="34"/>
      <c r="I629" s="46"/>
      <c r="L629" s="18"/>
    </row>
    <row r="630">
      <c r="B630" s="34"/>
      <c r="C630" s="34"/>
      <c r="D630" s="34"/>
      <c r="I630" s="46"/>
      <c r="L630" s="18"/>
    </row>
    <row r="631">
      <c r="B631" s="34"/>
      <c r="C631" s="34"/>
      <c r="D631" s="34"/>
      <c r="I631" s="46"/>
      <c r="L631" s="18"/>
    </row>
    <row r="632">
      <c r="B632" s="34"/>
      <c r="C632" s="34"/>
      <c r="D632" s="34"/>
      <c r="I632" s="46"/>
      <c r="L632" s="18"/>
    </row>
    <row r="633">
      <c r="B633" s="34"/>
      <c r="C633" s="34"/>
      <c r="D633" s="34"/>
      <c r="I633" s="46"/>
      <c r="L633" s="18"/>
    </row>
    <row r="634">
      <c r="B634" s="34"/>
      <c r="C634" s="34"/>
      <c r="D634" s="34"/>
      <c r="I634" s="46"/>
      <c r="L634" s="18"/>
    </row>
    <row r="635">
      <c r="B635" s="34"/>
      <c r="C635" s="34"/>
      <c r="D635" s="34"/>
      <c r="I635" s="46"/>
      <c r="L635" s="18"/>
    </row>
    <row r="636">
      <c r="B636" s="34"/>
      <c r="C636" s="34"/>
      <c r="D636" s="34"/>
      <c r="I636" s="46"/>
      <c r="L636" s="18"/>
    </row>
    <row r="637">
      <c r="B637" s="34"/>
      <c r="C637" s="34"/>
      <c r="D637" s="34"/>
      <c r="I637" s="46"/>
      <c r="L637" s="18"/>
    </row>
    <row r="638">
      <c r="B638" s="34"/>
      <c r="C638" s="34"/>
      <c r="D638" s="34"/>
      <c r="I638" s="46"/>
      <c r="L638" s="18"/>
    </row>
    <row r="639">
      <c r="B639" s="34"/>
      <c r="C639" s="34"/>
      <c r="D639" s="34"/>
      <c r="I639" s="46"/>
      <c r="L639" s="18"/>
    </row>
    <row r="640">
      <c r="B640" s="34"/>
      <c r="C640" s="34"/>
      <c r="D640" s="34"/>
      <c r="I640" s="46"/>
      <c r="L640" s="18"/>
    </row>
    <row r="641">
      <c r="B641" s="34"/>
      <c r="C641" s="34"/>
      <c r="D641" s="34"/>
      <c r="I641" s="46"/>
      <c r="L641" s="18"/>
    </row>
    <row r="642">
      <c r="B642" s="34"/>
      <c r="C642" s="34"/>
      <c r="D642" s="34"/>
      <c r="I642" s="46"/>
      <c r="L642" s="18"/>
    </row>
    <row r="643">
      <c r="B643" s="34"/>
      <c r="C643" s="34"/>
      <c r="D643" s="34"/>
      <c r="I643" s="46"/>
      <c r="L643" s="18"/>
    </row>
    <row r="644">
      <c r="B644" s="34"/>
      <c r="C644" s="34"/>
      <c r="D644" s="34"/>
      <c r="I644" s="46"/>
      <c r="L644" s="18"/>
    </row>
    <row r="645">
      <c r="B645" s="34"/>
      <c r="C645" s="34"/>
      <c r="D645" s="34"/>
      <c r="I645" s="46"/>
      <c r="L645" s="18"/>
    </row>
    <row r="646">
      <c r="B646" s="34"/>
      <c r="C646" s="34"/>
      <c r="D646" s="34"/>
      <c r="I646" s="46"/>
      <c r="L646" s="18"/>
    </row>
    <row r="647">
      <c r="B647" s="34"/>
      <c r="C647" s="34"/>
      <c r="D647" s="34"/>
      <c r="I647" s="46"/>
      <c r="L647" s="18"/>
    </row>
    <row r="648">
      <c r="B648" s="34"/>
      <c r="C648" s="34"/>
      <c r="D648" s="34"/>
      <c r="I648" s="46"/>
      <c r="L648" s="18"/>
    </row>
    <row r="649">
      <c r="B649" s="34"/>
      <c r="C649" s="34"/>
      <c r="D649" s="34"/>
      <c r="I649" s="46"/>
      <c r="L649" s="18"/>
    </row>
    <row r="650">
      <c r="B650" s="34"/>
      <c r="C650" s="34"/>
      <c r="D650" s="34"/>
      <c r="I650" s="46"/>
      <c r="L650" s="18"/>
    </row>
    <row r="651">
      <c r="B651" s="34"/>
      <c r="C651" s="34"/>
      <c r="D651" s="34"/>
      <c r="I651" s="46"/>
      <c r="L651" s="18"/>
    </row>
    <row r="652">
      <c r="B652" s="34"/>
      <c r="C652" s="34"/>
      <c r="D652" s="34"/>
      <c r="I652" s="46"/>
      <c r="L652" s="18"/>
    </row>
    <row r="653">
      <c r="B653" s="34"/>
      <c r="C653" s="34"/>
      <c r="D653" s="34"/>
      <c r="I653" s="46"/>
      <c r="L653" s="18"/>
    </row>
    <row r="654">
      <c r="B654" s="34"/>
      <c r="C654" s="34"/>
      <c r="D654" s="34"/>
      <c r="I654" s="46"/>
      <c r="L654" s="18"/>
    </row>
    <row r="655">
      <c r="B655" s="34"/>
      <c r="C655" s="34"/>
      <c r="D655" s="34"/>
      <c r="I655" s="46"/>
      <c r="L655" s="18"/>
    </row>
    <row r="656">
      <c r="B656" s="34"/>
      <c r="C656" s="34"/>
      <c r="D656" s="34"/>
      <c r="I656" s="46"/>
      <c r="L656" s="18"/>
    </row>
    <row r="657">
      <c r="B657" s="34"/>
      <c r="C657" s="34"/>
      <c r="D657" s="34"/>
      <c r="I657" s="46"/>
      <c r="L657" s="18"/>
    </row>
    <row r="658">
      <c r="B658" s="34"/>
      <c r="C658" s="34"/>
      <c r="D658" s="34"/>
      <c r="I658" s="46"/>
      <c r="L658" s="18"/>
    </row>
    <row r="659">
      <c r="B659" s="34"/>
      <c r="C659" s="34"/>
      <c r="D659" s="34"/>
      <c r="I659" s="46"/>
      <c r="L659" s="18"/>
    </row>
    <row r="660">
      <c r="B660" s="34"/>
      <c r="C660" s="34"/>
      <c r="D660" s="34"/>
      <c r="I660" s="46"/>
      <c r="L660" s="18"/>
    </row>
    <row r="661">
      <c r="B661" s="34"/>
      <c r="C661" s="34"/>
      <c r="D661" s="34"/>
      <c r="I661" s="46"/>
      <c r="L661" s="18"/>
    </row>
    <row r="662">
      <c r="B662" s="34"/>
      <c r="C662" s="34"/>
      <c r="D662" s="34"/>
      <c r="I662" s="46"/>
      <c r="L662" s="18"/>
    </row>
    <row r="663">
      <c r="B663" s="34"/>
      <c r="C663" s="34"/>
      <c r="D663" s="34"/>
      <c r="I663" s="46"/>
      <c r="L663" s="18"/>
    </row>
    <row r="664">
      <c r="B664" s="34"/>
      <c r="C664" s="34"/>
      <c r="D664" s="34"/>
      <c r="I664" s="46"/>
      <c r="L664" s="18"/>
    </row>
    <row r="665">
      <c r="B665" s="34"/>
      <c r="C665" s="34"/>
      <c r="D665" s="34"/>
      <c r="I665" s="46"/>
      <c r="L665" s="18"/>
    </row>
    <row r="666">
      <c r="B666" s="34"/>
      <c r="C666" s="34"/>
      <c r="D666" s="34"/>
      <c r="I666" s="46"/>
      <c r="L666" s="18"/>
    </row>
    <row r="667">
      <c r="B667" s="34"/>
      <c r="C667" s="34"/>
      <c r="D667" s="34"/>
      <c r="I667" s="46"/>
      <c r="L667" s="18"/>
    </row>
    <row r="668">
      <c r="B668" s="34"/>
      <c r="C668" s="34"/>
      <c r="D668" s="34"/>
      <c r="I668" s="46"/>
      <c r="L668" s="18"/>
    </row>
    <row r="669">
      <c r="B669" s="34"/>
      <c r="C669" s="34"/>
      <c r="D669" s="34"/>
      <c r="I669" s="46"/>
      <c r="L669" s="18"/>
    </row>
    <row r="670">
      <c r="B670" s="34"/>
      <c r="C670" s="34"/>
      <c r="D670" s="34"/>
      <c r="I670" s="46"/>
      <c r="L670" s="18"/>
    </row>
    <row r="671">
      <c r="B671" s="34"/>
      <c r="C671" s="34"/>
      <c r="D671" s="34"/>
      <c r="I671" s="46"/>
      <c r="L671" s="18"/>
    </row>
    <row r="672">
      <c r="B672" s="34"/>
      <c r="C672" s="34"/>
      <c r="D672" s="34"/>
      <c r="I672" s="46"/>
      <c r="L672" s="18"/>
    </row>
    <row r="673">
      <c r="B673" s="34"/>
      <c r="C673" s="34"/>
      <c r="D673" s="34"/>
      <c r="I673" s="46"/>
      <c r="L673" s="18"/>
    </row>
    <row r="674">
      <c r="B674" s="34"/>
      <c r="C674" s="34"/>
      <c r="D674" s="34"/>
      <c r="I674" s="46"/>
      <c r="L674" s="18"/>
    </row>
    <row r="675">
      <c r="B675" s="34"/>
      <c r="C675" s="34"/>
      <c r="D675" s="34"/>
      <c r="I675" s="46"/>
      <c r="L675" s="18"/>
    </row>
    <row r="676">
      <c r="B676" s="34"/>
      <c r="C676" s="34"/>
      <c r="D676" s="34"/>
      <c r="I676" s="46"/>
      <c r="L676" s="18"/>
    </row>
    <row r="677">
      <c r="B677" s="34"/>
      <c r="C677" s="34"/>
      <c r="D677" s="34"/>
      <c r="I677" s="46"/>
      <c r="L677" s="18"/>
    </row>
    <row r="678">
      <c r="B678" s="34"/>
      <c r="C678" s="34"/>
      <c r="D678" s="34"/>
      <c r="I678" s="46"/>
      <c r="L678" s="18"/>
    </row>
    <row r="679">
      <c r="B679" s="34"/>
      <c r="C679" s="34"/>
      <c r="D679" s="34"/>
      <c r="I679" s="46"/>
      <c r="L679" s="18"/>
    </row>
    <row r="680">
      <c r="B680" s="34"/>
      <c r="C680" s="34"/>
      <c r="D680" s="34"/>
      <c r="I680" s="46"/>
      <c r="L680" s="18"/>
    </row>
    <row r="681">
      <c r="B681" s="34"/>
      <c r="C681" s="34"/>
      <c r="D681" s="34"/>
      <c r="I681" s="46"/>
      <c r="L681" s="18"/>
    </row>
    <row r="682">
      <c r="B682" s="34"/>
      <c r="C682" s="34"/>
      <c r="D682" s="34"/>
      <c r="I682" s="46"/>
      <c r="L682" s="18"/>
    </row>
    <row r="683">
      <c r="B683" s="34"/>
      <c r="C683" s="34"/>
      <c r="D683" s="34"/>
      <c r="I683" s="46"/>
      <c r="L683" s="18"/>
    </row>
    <row r="684">
      <c r="B684" s="34"/>
      <c r="C684" s="34"/>
      <c r="D684" s="34"/>
      <c r="I684" s="46"/>
      <c r="L684" s="18"/>
    </row>
    <row r="685">
      <c r="B685" s="34"/>
      <c r="C685" s="34"/>
      <c r="D685" s="34"/>
      <c r="I685" s="46"/>
      <c r="L685" s="18"/>
    </row>
    <row r="686">
      <c r="B686" s="34"/>
      <c r="C686" s="34"/>
      <c r="D686" s="34"/>
      <c r="I686" s="46"/>
      <c r="L686" s="18"/>
    </row>
    <row r="687">
      <c r="B687" s="34"/>
      <c r="C687" s="34"/>
      <c r="D687" s="34"/>
      <c r="I687" s="46"/>
      <c r="L687" s="18"/>
    </row>
    <row r="688">
      <c r="B688" s="34"/>
      <c r="C688" s="34"/>
      <c r="D688" s="34"/>
      <c r="I688" s="46"/>
      <c r="L688" s="18"/>
    </row>
    <row r="689">
      <c r="B689" s="34"/>
      <c r="C689" s="34"/>
      <c r="D689" s="34"/>
      <c r="I689" s="46"/>
      <c r="L689" s="18"/>
    </row>
    <row r="690">
      <c r="B690" s="34"/>
      <c r="C690" s="34"/>
      <c r="D690" s="34"/>
      <c r="I690" s="46"/>
      <c r="L690" s="18"/>
    </row>
    <row r="691">
      <c r="B691" s="34"/>
      <c r="C691" s="34"/>
      <c r="D691" s="34"/>
      <c r="I691" s="46"/>
      <c r="L691" s="18"/>
    </row>
    <row r="692">
      <c r="B692" s="34"/>
      <c r="C692" s="34"/>
      <c r="D692" s="34"/>
      <c r="I692" s="46"/>
      <c r="L692" s="18"/>
    </row>
    <row r="693">
      <c r="B693" s="34"/>
      <c r="C693" s="34"/>
      <c r="D693" s="34"/>
      <c r="I693" s="46"/>
      <c r="L693" s="18"/>
    </row>
    <row r="694">
      <c r="B694" s="34"/>
      <c r="C694" s="34"/>
      <c r="D694" s="34"/>
      <c r="I694" s="46"/>
      <c r="L694" s="18"/>
    </row>
    <row r="695">
      <c r="B695" s="34"/>
      <c r="C695" s="34"/>
      <c r="D695" s="34"/>
      <c r="I695" s="46"/>
      <c r="L695" s="18"/>
    </row>
    <row r="696">
      <c r="B696" s="34"/>
      <c r="C696" s="34"/>
      <c r="D696" s="34"/>
      <c r="I696" s="46"/>
      <c r="L696" s="18"/>
    </row>
    <row r="697">
      <c r="B697" s="34"/>
      <c r="C697" s="34"/>
      <c r="D697" s="34"/>
      <c r="I697" s="46"/>
      <c r="L697" s="18"/>
    </row>
    <row r="698">
      <c r="B698" s="34"/>
      <c r="C698" s="34"/>
      <c r="D698" s="34"/>
      <c r="I698" s="46"/>
      <c r="L698" s="18"/>
    </row>
    <row r="699">
      <c r="B699" s="34"/>
      <c r="C699" s="34"/>
      <c r="D699" s="34"/>
      <c r="I699" s="46"/>
      <c r="L699" s="18"/>
    </row>
    <row r="700">
      <c r="B700" s="34"/>
      <c r="C700" s="34"/>
      <c r="D700" s="34"/>
      <c r="I700" s="46"/>
      <c r="L700" s="18"/>
    </row>
    <row r="701">
      <c r="B701" s="34"/>
      <c r="C701" s="34"/>
      <c r="D701" s="34"/>
      <c r="I701" s="46"/>
      <c r="L701" s="18"/>
    </row>
    <row r="702">
      <c r="B702" s="34"/>
      <c r="C702" s="34"/>
      <c r="D702" s="34"/>
      <c r="I702" s="46"/>
      <c r="L702" s="18"/>
    </row>
    <row r="703">
      <c r="B703" s="34"/>
      <c r="C703" s="34"/>
      <c r="D703" s="34"/>
      <c r="I703" s="46"/>
      <c r="L703" s="18"/>
    </row>
    <row r="704">
      <c r="B704" s="34"/>
      <c r="C704" s="34"/>
      <c r="D704" s="34"/>
      <c r="I704" s="46"/>
      <c r="L704" s="18"/>
    </row>
    <row r="705">
      <c r="B705" s="34"/>
      <c r="C705" s="34"/>
      <c r="D705" s="34"/>
      <c r="I705" s="46"/>
      <c r="L705" s="18"/>
    </row>
    <row r="706">
      <c r="B706" s="34"/>
      <c r="C706" s="34"/>
      <c r="D706" s="34"/>
      <c r="I706" s="46"/>
      <c r="L706" s="18"/>
    </row>
    <row r="707">
      <c r="B707" s="34"/>
      <c r="C707" s="34"/>
      <c r="D707" s="34"/>
      <c r="I707" s="46"/>
      <c r="L707" s="18"/>
    </row>
    <row r="708">
      <c r="B708" s="34"/>
      <c r="C708" s="34"/>
      <c r="D708" s="34"/>
      <c r="I708" s="46"/>
      <c r="L708" s="18"/>
    </row>
    <row r="709">
      <c r="B709" s="34"/>
      <c r="C709" s="34"/>
      <c r="D709" s="34"/>
      <c r="I709" s="46"/>
      <c r="L709" s="18"/>
    </row>
    <row r="710">
      <c r="B710" s="34"/>
      <c r="C710" s="34"/>
      <c r="D710" s="34"/>
      <c r="I710" s="46"/>
      <c r="L710" s="18"/>
    </row>
    <row r="711">
      <c r="B711" s="34"/>
      <c r="C711" s="34"/>
      <c r="D711" s="34"/>
      <c r="I711" s="46"/>
      <c r="L711" s="18"/>
    </row>
    <row r="712">
      <c r="B712" s="34"/>
      <c r="C712" s="34"/>
      <c r="D712" s="34"/>
      <c r="I712" s="46"/>
      <c r="L712" s="18"/>
    </row>
    <row r="713">
      <c r="B713" s="34"/>
      <c r="C713" s="34"/>
      <c r="D713" s="34"/>
      <c r="I713" s="46"/>
      <c r="L713" s="18"/>
    </row>
    <row r="714">
      <c r="B714" s="34"/>
      <c r="C714" s="34"/>
      <c r="D714" s="34"/>
      <c r="I714" s="46"/>
      <c r="L714" s="18"/>
    </row>
    <row r="715">
      <c r="B715" s="34"/>
      <c r="C715" s="34"/>
      <c r="D715" s="34"/>
      <c r="I715" s="46"/>
      <c r="L715" s="18"/>
    </row>
    <row r="716">
      <c r="B716" s="34"/>
      <c r="C716" s="34"/>
      <c r="D716" s="34"/>
      <c r="I716" s="46"/>
      <c r="L716" s="18"/>
    </row>
    <row r="717">
      <c r="B717" s="34"/>
      <c r="C717" s="34"/>
      <c r="D717" s="34"/>
      <c r="I717" s="46"/>
      <c r="L717" s="18"/>
    </row>
    <row r="718">
      <c r="B718" s="34"/>
      <c r="C718" s="34"/>
      <c r="D718" s="34"/>
      <c r="I718" s="46"/>
      <c r="L718" s="18"/>
    </row>
    <row r="719">
      <c r="B719" s="34"/>
      <c r="C719" s="34"/>
      <c r="D719" s="34"/>
      <c r="I719" s="46"/>
      <c r="L719" s="18"/>
    </row>
    <row r="720">
      <c r="B720" s="34"/>
      <c r="C720" s="34"/>
      <c r="D720" s="34"/>
      <c r="I720" s="46"/>
      <c r="L720" s="18"/>
    </row>
    <row r="721">
      <c r="B721" s="34"/>
      <c r="C721" s="34"/>
      <c r="D721" s="34"/>
      <c r="I721" s="46"/>
      <c r="L721" s="18"/>
    </row>
    <row r="722">
      <c r="B722" s="34"/>
      <c r="C722" s="34"/>
      <c r="D722" s="34"/>
      <c r="I722" s="46"/>
      <c r="L722" s="18"/>
    </row>
    <row r="723">
      <c r="B723" s="34"/>
      <c r="C723" s="34"/>
      <c r="D723" s="34"/>
      <c r="I723" s="46"/>
      <c r="L723" s="18"/>
    </row>
    <row r="724">
      <c r="B724" s="34"/>
      <c r="C724" s="34"/>
      <c r="D724" s="34"/>
      <c r="I724" s="46"/>
      <c r="L724" s="18"/>
    </row>
    <row r="725">
      <c r="B725" s="34"/>
      <c r="C725" s="34"/>
      <c r="D725" s="34"/>
      <c r="I725" s="46"/>
      <c r="L725" s="18"/>
    </row>
    <row r="726">
      <c r="B726" s="34"/>
      <c r="C726" s="34"/>
      <c r="D726" s="34"/>
      <c r="I726" s="46"/>
      <c r="L726" s="18"/>
    </row>
    <row r="727">
      <c r="B727" s="34"/>
      <c r="C727" s="34"/>
      <c r="D727" s="34"/>
      <c r="I727" s="46"/>
      <c r="L727" s="18"/>
    </row>
    <row r="728">
      <c r="B728" s="34"/>
      <c r="C728" s="34"/>
      <c r="D728" s="34"/>
      <c r="I728" s="46"/>
      <c r="L728" s="18"/>
    </row>
    <row r="729">
      <c r="B729" s="34"/>
      <c r="C729" s="34"/>
      <c r="D729" s="34"/>
      <c r="I729" s="46"/>
      <c r="L729" s="18"/>
    </row>
    <row r="730">
      <c r="B730" s="34"/>
      <c r="C730" s="34"/>
      <c r="D730" s="34"/>
      <c r="I730" s="46"/>
      <c r="L730" s="18"/>
    </row>
    <row r="731">
      <c r="B731" s="34"/>
      <c r="C731" s="34"/>
      <c r="D731" s="34"/>
      <c r="I731" s="46"/>
      <c r="L731" s="18"/>
    </row>
    <row r="732">
      <c r="B732" s="34"/>
      <c r="C732" s="34"/>
      <c r="D732" s="34"/>
      <c r="I732" s="46"/>
      <c r="L732" s="18"/>
    </row>
    <row r="733">
      <c r="B733" s="34"/>
      <c r="C733" s="34"/>
      <c r="D733" s="34"/>
      <c r="I733" s="46"/>
      <c r="L733" s="18"/>
    </row>
    <row r="734">
      <c r="B734" s="34"/>
      <c r="C734" s="34"/>
      <c r="D734" s="34"/>
      <c r="I734" s="46"/>
      <c r="L734" s="18"/>
    </row>
    <row r="735">
      <c r="B735" s="34"/>
      <c r="C735" s="34"/>
      <c r="D735" s="34"/>
      <c r="I735" s="46"/>
      <c r="L735" s="18"/>
    </row>
    <row r="736">
      <c r="B736" s="34"/>
      <c r="C736" s="34"/>
      <c r="D736" s="34"/>
      <c r="I736" s="46"/>
      <c r="L736" s="18"/>
    </row>
    <row r="737">
      <c r="B737" s="34"/>
      <c r="C737" s="34"/>
      <c r="D737" s="34"/>
      <c r="I737" s="46"/>
      <c r="L737" s="18"/>
    </row>
    <row r="738">
      <c r="B738" s="34"/>
      <c r="C738" s="34"/>
      <c r="D738" s="34"/>
      <c r="I738" s="46"/>
      <c r="L738" s="18"/>
    </row>
    <row r="739">
      <c r="B739" s="34"/>
      <c r="C739" s="34"/>
      <c r="D739" s="34"/>
      <c r="I739" s="46"/>
      <c r="L739" s="18"/>
    </row>
    <row r="740">
      <c r="B740" s="34"/>
      <c r="C740" s="34"/>
      <c r="D740" s="34"/>
      <c r="I740" s="46"/>
      <c r="L740" s="18"/>
    </row>
    <row r="741">
      <c r="B741" s="34"/>
      <c r="C741" s="34"/>
      <c r="D741" s="34"/>
      <c r="I741" s="46"/>
      <c r="L741" s="18"/>
    </row>
    <row r="742">
      <c r="B742" s="34"/>
      <c r="C742" s="34"/>
      <c r="D742" s="34"/>
      <c r="I742" s="46"/>
      <c r="L742" s="18"/>
    </row>
    <row r="743">
      <c r="B743" s="34"/>
      <c r="C743" s="34"/>
      <c r="D743" s="34"/>
      <c r="I743" s="46"/>
      <c r="L743" s="18"/>
    </row>
    <row r="744">
      <c r="B744" s="34"/>
      <c r="C744" s="34"/>
      <c r="D744" s="34"/>
      <c r="I744" s="46"/>
      <c r="L744" s="18"/>
    </row>
    <row r="745">
      <c r="B745" s="34"/>
      <c r="C745" s="34"/>
      <c r="D745" s="34"/>
      <c r="I745" s="46"/>
      <c r="L745" s="18"/>
    </row>
    <row r="746">
      <c r="B746" s="34"/>
      <c r="C746" s="34"/>
      <c r="D746" s="34"/>
      <c r="I746" s="46"/>
      <c r="L746" s="18"/>
    </row>
    <row r="747">
      <c r="B747" s="34"/>
      <c r="C747" s="34"/>
      <c r="D747" s="34"/>
      <c r="I747" s="46"/>
      <c r="L747" s="18"/>
    </row>
    <row r="748">
      <c r="B748" s="34"/>
      <c r="C748" s="34"/>
      <c r="D748" s="34"/>
      <c r="I748" s="46"/>
      <c r="L748" s="18"/>
    </row>
    <row r="749">
      <c r="B749" s="34"/>
      <c r="C749" s="34"/>
      <c r="D749" s="34"/>
      <c r="I749" s="46"/>
      <c r="L749" s="18"/>
    </row>
    <row r="750">
      <c r="B750" s="34"/>
      <c r="C750" s="34"/>
      <c r="D750" s="34"/>
      <c r="I750" s="46"/>
      <c r="L750" s="18"/>
    </row>
    <row r="751">
      <c r="B751" s="34"/>
      <c r="C751" s="34"/>
      <c r="D751" s="34"/>
      <c r="I751" s="46"/>
      <c r="L751" s="18"/>
    </row>
    <row r="752">
      <c r="B752" s="34"/>
      <c r="C752" s="34"/>
      <c r="D752" s="34"/>
      <c r="I752" s="46"/>
      <c r="L752" s="18"/>
    </row>
    <row r="753">
      <c r="B753" s="34"/>
      <c r="C753" s="34"/>
      <c r="D753" s="34"/>
      <c r="I753" s="46"/>
      <c r="L753" s="18"/>
    </row>
    <row r="754">
      <c r="B754" s="34"/>
      <c r="C754" s="34"/>
      <c r="D754" s="34"/>
      <c r="I754" s="46"/>
      <c r="L754" s="18"/>
    </row>
    <row r="755">
      <c r="B755" s="34"/>
      <c r="C755" s="34"/>
      <c r="D755" s="34"/>
      <c r="I755" s="46"/>
      <c r="L755" s="18"/>
    </row>
    <row r="756">
      <c r="B756" s="34"/>
      <c r="C756" s="34"/>
      <c r="D756" s="34"/>
      <c r="I756" s="46"/>
      <c r="L756" s="18"/>
    </row>
    <row r="757">
      <c r="B757" s="34"/>
      <c r="C757" s="34"/>
      <c r="D757" s="34"/>
      <c r="I757" s="46"/>
      <c r="L757" s="18"/>
    </row>
    <row r="758">
      <c r="B758" s="34"/>
      <c r="C758" s="34"/>
      <c r="D758" s="34"/>
      <c r="I758" s="46"/>
      <c r="L758" s="18"/>
    </row>
    <row r="759">
      <c r="B759" s="34"/>
      <c r="C759" s="34"/>
      <c r="D759" s="34"/>
      <c r="I759" s="46"/>
      <c r="L759" s="18"/>
    </row>
    <row r="760">
      <c r="B760" s="34"/>
      <c r="C760" s="34"/>
      <c r="D760" s="34"/>
      <c r="I760" s="46"/>
      <c r="L760" s="18"/>
    </row>
    <row r="761">
      <c r="B761" s="34"/>
      <c r="C761" s="34"/>
      <c r="D761" s="34"/>
      <c r="I761" s="46"/>
      <c r="L761" s="18"/>
    </row>
    <row r="762">
      <c r="B762" s="34"/>
      <c r="C762" s="34"/>
      <c r="D762" s="34"/>
      <c r="I762" s="46"/>
      <c r="L762" s="18"/>
    </row>
    <row r="763">
      <c r="B763" s="34"/>
      <c r="C763" s="34"/>
      <c r="D763" s="34"/>
      <c r="I763" s="46"/>
      <c r="L763" s="18"/>
    </row>
    <row r="764">
      <c r="B764" s="34"/>
      <c r="C764" s="34"/>
      <c r="D764" s="34"/>
      <c r="I764" s="46"/>
      <c r="L764" s="18"/>
    </row>
    <row r="765">
      <c r="B765" s="34"/>
      <c r="C765" s="34"/>
      <c r="D765" s="34"/>
      <c r="I765" s="46"/>
      <c r="L765" s="18"/>
    </row>
    <row r="766">
      <c r="B766" s="34"/>
      <c r="C766" s="34"/>
      <c r="D766" s="34"/>
      <c r="I766" s="46"/>
      <c r="L766" s="18"/>
    </row>
    <row r="767">
      <c r="B767" s="34"/>
      <c r="C767" s="34"/>
      <c r="D767" s="34"/>
      <c r="I767" s="46"/>
      <c r="L767" s="18"/>
    </row>
    <row r="768">
      <c r="B768" s="34"/>
      <c r="C768" s="34"/>
      <c r="D768" s="34"/>
      <c r="I768" s="46"/>
      <c r="L768" s="18"/>
    </row>
    <row r="769">
      <c r="B769" s="34"/>
      <c r="C769" s="34"/>
      <c r="D769" s="34"/>
      <c r="I769" s="46"/>
      <c r="L769" s="18"/>
    </row>
    <row r="770">
      <c r="B770" s="34"/>
      <c r="C770" s="34"/>
      <c r="D770" s="34"/>
      <c r="I770" s="46"/>
      <c r="L770" s="18"/>
    </row>
    <row r="771">
      <c r="B771" s="34"/>
      <c r="C771" s="34"/>
      <c r="D771" s="34"/>
      <c r="I771" s="46"/>
      <c r="L771" s="18"/>
    </row>
    <row r="772">
      <c r="B772" s="34"/>
      <c r="C772" s="34"/>
      <c r="D772" s="34"/>
      <c r="I772" s="46"/>
      <c r="L772" s="18"/>
    </row>
    <row r="773">
      <c r="B773" s="34"/>
      <c r="C773" s="34"/>
      <c r="D773" s="34"/>
      <c r="I773" s="46"/>
      <c r="L773" s="18"/>
    </row>
    <row r="774">
      <c r="B774" s="34"/>
      <c r="C774" s="34"/>
      <c r="D774" s="34"/>
      <c r="I774" s="46"/>
      <c r="L774" s="18"/>
    </row>
    <row r="775">
      <c r="B775" s="34"/>
      <c r="C775" s="34"/>
      <c r="D775" s="34"/>
      <c r="I775" s="46"/>
      <c r="L775" s="18"/>
    </row>
    <row r="776">
      <c r="B776" s="34"/>
      <c r="C776" s="34"/>
      <c r="D776" s="34"/>
      <c r="I776" s="46"/>
      <c r="L776" s="18"/>
    </row>
    <row r="777">
      <c r="B777" s="34"/>
      <c r="C777" s="34"/>
      <c r="D777" s="34"/>
      <c r="I777" s="46"/>
      <c r="L777" s="18"/>
    </row>
    <row r="778">
      <c r="B778" s="34"/>
      <c r="C778" s="34"/>
      <c r="D778" s="34"/>
      <c r="I778" s="46"/>
      <c r="L778" s="18"/>
    </row>
    <row r="779">
      <c r="B779" s="34"/>
      <c r="C779" s="34"/>
      <c r="D779" s="34"/>
      <c r="I779" s="46"/>
      <c r="L779" s="18"/>
    </row>
    <row r="780">
      <c r="B780" s="34"/>
      <c r="C780" s="34"/>
      <c r="D780" s="34"/>
      <c r="I780" s="46"/>
      <c r="L780" s="18"/>
    </row>
    <row r="781">
      <c r="B781" s="34"/>
      <c r="C781" s="34"/>
      <c r="D781" s="34"/>
      <c r="I781" s="46"/>
      <c r="L781" s="18"/>
    </row>
    <row r="782">
      <c r="B782" s="34"/>
      <c r="C782" s="34"/>
      <c r="D782" s="34"/>
      <c r="I782" s="46"/>
      <c r="L782" s="18"/>
    </row>
    <row r="783">
      <c r="B783" s="34"/>
      <c r="C783" s="34"/>
      <c r="D783" s="34"/>
      <c r="I783" s="46"/>
      <c r="L783" s="18"/>
    </row>
    <row r="784">
      <c r="B784" s="34"/>
      <c r="C784" s="34"/>
      <c r="D784" s="34"/>
      <c r="I784" s="46"/>
      <c r="L784" s="18"/>
    </row>
    <row r="785">
      <c r="B785" s="34"/>
      <c r="C785" s="34"/>
      <c r="D785" s="34"/>
      <c r="I785" s="46"/>
      <c r="L785" s="18"/>
    </row>
    <row r="786">
      <c r="B786" s="34"/>
      <c r="C786" s="34"/>
      <c r="D786" s="34"/>
      <c r="I786" s="46"/>
      <c r="L786" s="18"/>
    </row>
    <row r="787">
      <c r="B787" s="34"/>
      <c r="C787" s="34"/>
      <c r="D787" s="34"/>
      <c r="I787" s="46"/>
      <c r="L787" s="18"/>
    </row>
    <row r="788">
      <c r="B788" s="34"/>
      <c r="C788" s="34"/>
      <c r="D788" s="34"/>
      <c r="I788" s="46"/>
      <c r="L788" s="18"/>
    </row>
    <row r="789">
      <c r="B789" s="34"/>
      <c r="C789" s="34"/>
      <c r="D789" s="34"/>
      <c r="I789" s="46"/>
      <c r="L789" s="18"/>
    </row>
    <row r="790">
      <c r="B790" s="34"/>
      <c r="C790" s="34"/>
      <c r="D790" s="34"/>
      <c r="I790" s="46"/>
      <c r="L790" s="18"/>
    </row>
    <row r="791">
      <c r="B791" s="34"/>
      <c r="C791" s="34"/>
      <c r="D791" s="34"/>
      <c r="I791" s="46"/>
      <c r="L791" s="18"/>
    </row>
    <row r="792">
      <c r="B792" s="34"/>
      <c r="C792" s="34"/>
      <c r="D792" s="34"/>
      <c r="I792" s="46"/>
      <c r="L792" s="18"/>
    </row>
    <row r="793">
      <c r="B793" s="34"/>
      <c r="C793" s="34"/>
      <c r="D793" s="34"/>
      <c r="I793" s="46"/>
      <c r="L793" s="18"/>
    </row>
    <row r="794">
      <c r="B794" s="34"/>
      <c r="C794" s="34"/>
      <c r="D794" s="34"/>
      <c r="I794" s="46"/>
      <c r="L794" s="18"/>
    </row>
    <row r="795">
      <c r="B795" s="34"/>
      <c r="C795" s="34"/>
      <c r="D795" s="34"/>
      <c r="I795" s="46"/>
      <c r="L795" s="18"/>
    </row>
    <row r="796">
      <c r="B796" s="34"/>
      <c r="C796" s="34"/>
      <c r="D796" s="34"/>
      <c r="I796" s="46"/>
      <c r="L796" s="18"/>
    </row>
    <row r="797">
      <c r="B797" s="34"/>
      <c r="C797" s="34"/>
      <c r="D797" s="34"/>
      <c r="I797" s="46"/>
      <c r="L797" s="18"/>
    </row>
    <row r="798">
      <c r="B798" s="34"/>
      <c r="C798" s="34"/>
      <c r="D798" s="34"/>
      <c r="I798" s="46"/>
      <c r="L798" s="18"/>
    </row>
    <row r="799">
      <c r="B799" s="34"/>
      <c r="C799" s="34"/>
      <c r="D799" s="34"/>
      <c r="I799" s="46"/>
      <c r="L799" s="18"/>
    </row>
    <row r="800">
      <c r="B800" s="34"/>
      <c r="C800" s="34"/>
      <c r="D800" s="34"/>
      <c r="I800" s="46"/>
      <c r="L800" s="18"/>
    </row>
    <row r="801">
      <c r="B801" s="34"/>
      <c r="C801" s="34"/>
      <c r="D801" s="34"/>
      <c r="I801" s="46"/>
      <c r="L801" s="18"/>
    </row>
    <row r="802">
      <c r="B802" s="34"/>
      <c r="C802" s="34"/>
      <c r="D802" s="34"/>
      <c r="I802" s="46"/>
      <c r="L802" s="18"/>
    </row>
    <row r="803">
      <c r="B803" s="34"/>
      <c r="C803" s="34"/>
      <c r="D803" s="34"/>
      <c r="I803" s="46"/>
      <c r="L803" s="18"/>
    </row>
    <row r="804">
      <c r="B804" s="34"/>
      <c r="C804" s="34"/>
      <c r="D804" s="34"/>
      <c r="I804" s="46"/>
      <c r="L804" s="18"/>
    </row>
    <row r="805">
      <c r="B805" s="34"/>
      <c r="C805" s="34"/>
      <c r="D805" s="34"/>
      <c r="I805" s="46"/>
      <c r="L805" s="18"/>
    </row>
    <row r="806">
      <c r="B806" s="34"/>
      <c r="C806" s="34"/>
      <c r="D806" s="34"/>
      <c r="I806" s="46"/>
      <c r="L806" s="18"/>
    </row>
    <row r="807">
      <c r="B807" s="34"/>
      <c r="C807" s="34"/>
      <c r="D807" s="34"/>
      <c r="I807" s="46"/>
      <c r="L807" s="18"/>
    </row>
    <row r="808">
      <c r="B808" s="34"/>
      <c r="C808" s="34"/>
      <c r="D808" s="34"/>
      <c r="I808" s="46"/>
      <c r="L808" s="18"/>
    </row>
    <row r="809">
      <c r="B809" s="34"/>
      <c r="C809" s="34"/>
      <c r="D809" s="34"/>
      <c r="I809" s="46"/>
      <c r="L809" s="18"/>
    </row>
    <row r="810">
      <c r="B810" s="34"/>
      <c r="C810" s="34"/>
      <c r="D810" s="34"/>
      <c r="I810" s="46"/>
      <c r="L810" s="18"/>
    </row>
    <row r="811">
      <c r="B811" s="34"/>
      <c r="C811" s="34"/>
      <c r="D811" s="34"/>
      <c r="I811" s="46"/>
      <c r="L811" s="18"/>
    </row>
    <row r="812">
      <c r="B812" s="34"/>
      <c r="C812" s="34"/>
      <c r="D812" s="34"/>
      <c r="I812" s="46"/>
      <c r="L812" s="18"/>
    </row>
    <row r="813">
      <c r="B813" s="34"/>
      <c r="C813" s="34"/>
      <c r="D813" s="34"/>
      <c r="I813" s="46"/>
      <c r="L813" s="18"/>
    </row>
    <row r="814">
      <c r="B814" s="34"/>
      <c r="C814" s="34"/>
      <c r="D814" s="34"/>
      <c r="I814" s="46"/>
      <c r="L814" s="18"/>
    </row>
    <row r="815">
      <c r="B815" s="34"/>
      <c r="C815" s="34"/>
      <c r="D815" s="34"/>
      <c r="I815" s="46"/>
      <c r="L815" s="18"/>
    </row>
    <row r="816">
      <c r="B816" s="34"/>
      <c r="C816" s="34"/>
      <c r="D816" s="34"/>
      <c r="I816" s="46"/>
      <c r="L816" s="18"/>
    </row>
    <row r="817">
      <c r="B817" s="34"/>
      <c r="C817" s="34"/>
      <c r="D817" s="34"/>
      <c r="I817" s="46"/>
      <c r="L817" s="18"/>
    </row>
    <row r="818">
      <c r="B818" s="34"/>
      <c r="C818" s="34"/>
      <c r="D818" s="34"/>
      <c r="I818" s="46"/>
      <c r="L818" s="18"/>
    </row>
    <row r="819">
      <c r="B819" s="34"/>
      <c r="C819" s="34"/>
      <c r="D819" s="34"/>
      <c r="I819" s="46"/>
      <c r="L819" s="18"/>
    </row>
    <row r="820">
      <c r="B820" s="34"/>
      <c r="C820" s="34"/>
      <c r="D820" s="34"/>
      <c r="I820" s="46"/>
      <c r="L820" s="18"/>
    </row>
    <row r="821">
      <c r="B821" s="34"/>
      <c r="C821" s="34"/>
      <c r="D821" s="34"/>
      <c r="I821" s="46"/>
      <c r="L821" s="18"/>
    </row>
    <row r="822">
      <c r="B822" s="34"/>
      <c r="C822" s="34"/>
      <c r="D822" s="34"/>
      <c r="I822" s="46"/>
      <c r="L822" s="18"/>
    </row>
    <row r="823">
      <c r="B823" s="34"/>
      <c r="C823" s="34"/>
      <c r="D823" s="34"/>
      <c r="I823" s="46"/>
      <c r="L823" s="18"/>
    </row>
    <row r="824">
      <c r="B824" s="34"/>
      <c r="C824" s="34"/>
      <c r="D824" s="34"/>
      <c r="I824" s="46"/>
      <c r="L824" s="18"/>
    </row>
    <row r="825">
      <c r="B825" s="34"/>
      <c r="C825" s="34"/>
      <c r="D825" s="34"/>
      <c r="I825" s="46"/>
      <c r="L825" s="18"/>
    </row>
    <row r="826">
      <c r="B826" s="34"/>
      <c r="C826" s="34"/>
      <c r="D826" s="34"/>
      <c r="I826" s="46"/>
      <c r="L826" s="18"/>
    </row>
    <row r="827">
      <c r="B827" s="34"/>
      <c r="C827" s="34"/>
      <c r="D827" s="34"/>
      <c r="I827" s="46"/>
      <c r="L827" s="18"/>
    </row>
    <row r="828">
      <c r="B828" s="34"/>
      <c r="C828" s="34"/>
      <c r="D828" s="34"/>
      <c r="I828" s="46"/>
      <c r="L828" s="18"/>
    </row>
    <row r="829">
      <c r="B829" s="34"/>
      <c r="C829" s="34"/>
      <c r="D829" s="34"/>
      <c r="I829" s="46"/>
      <c r="L829" s="18"/>
    </row>
    <row r="830">
      <c r="B830" s="34"/>
      <c r="C830" s="34"/>
      <c r="D830" s="34"/>
      <c r="I830" s="46"/>
      <c r="L830" s="18"/>
    </row>
    <row r="831">
      <c r="B831" s="34"/>
      <c r="C831" s="34"/>
      <c r="D831" s="34"/>
      <c r="I831" s="46"/>
      <c r="L831" s="18"/>
    </row>
    <row r="832">
      <c r="B832" s="34"/>
      <c r="C832" s="34"/>
      <c r="D832" s="34"/>
      <c r="I832" s="46"/>
      <c r="L832" s="18"/>
    </row>
    <row r="833">
      <c r="B833" s="34"/>
      <c r="C833" s="34"/>
      <c r="D833" s="34"/>
      <c r="I833" s="46"/>
      <c r="L833" s="18"/>
    </row>
    <row r="834">
      <c r="B834" s="34"/>
      <c r="C834" s="34"/>
      <c r="D834" s="34"/>
      <c r="I834" s="46"/>
      <c r="L834" s="18"/>
    </row>
    <row r="835">
      <c r="B835" s="34"/>
      <c r="C835" s="34"/>
      <c r="D835" s="34"/>
      <c r="I835" s="46"/>
      <c r="L835" s="18"/>
    </row>
    <row r="836">
      <c r="B836" s="34"/>
      <c r="C836" s="34"/>
      <c r="D836" s="34"/>
      <c r="I836" s="46"/>
      <c r="L836" s="18"/>
    </row>
    <row r="837">
      <c r="B837" s="34"/>
      <c r="C837" s="34"/>
      <c r="D837" s="34"/>
      <c r="I837" s="46"/>
      <c r="L837" s="18"/>
    </row>
    <row r="838">
      <c r="B838" s="34"/>
      <c r="C838" s="34"/>
      <c r="D838" s="34"/>
      <c r="I838" s="46"/>
      <c r="L838" s="18"/>
    </row>
    <row r="839">
      <c r="B839" s="34"/>
      <c r="C839" s="34"/>
      <c r="D839" s="34"/>
      <c r="I839" s="46"/>
      <c r="L839" s="18"/>
    </row>
    <row r="840">
      <c r="B840" s="34"/>
      <c r="C840" s="34"/>
      <c r="D840" s="34"/>
      <c r="I840" s="46"/>
      <c r="L840" s="18"/>
    </row>
    <row r="841">
      <c r="B841" s="34"/>
      <c r="C841" s="34"/>
      <c r="D841" s="34"/>
      <c r="I841" s="46"/>
      <c r="L841" s="18"/>
    </row>
    <row r="842">
      <c r="B842" s="34"/>
      <c r="C842" s="34"/>
      <c r="D842" s="34"/>
      <c r="I842" s="46"/>
      <c r="L842" s="18"/>
    </row>
    <row r="843">
      <c r="B843" s="34"/>
      <c r="C843" s="34"/>
      <c r="D843" s="34"/>
      <c r="I843" s="46"/>
      <c r="L843" s="18"/>
    </row>
    <row r="844">
      <c r="B844" s="34"/>
      <c r="C844" s="34"/>
      <c r="D844" s="34"/>
      <c r="I844" s="46"/>
      <c r="L844" s="18"/>
    </row>
    <row r="845">
      <c r="B845" s="34"/>
      <c r="C845" s="34"/>
      <c r="D845" s="34"/>
      <c r="I845" s="46"/>
      <c r="L845" s="18"/>
    </row>
    <row r="846">
      <c r="B846" s="34"/>
      <c r="C846" s="34"/>
      <c r="D846" s="34"/>
      <c r="I846" s="46"/>
      <c r="L846" s="18"/>
    </row>
    <row r="847">
      <c r="B847" s="34"/>
      <c r="C847" s="34"/>
      <c r="D847" s="34"/>
      <c r="I847" s="46"/>
      <c r="L847" s="18"/>
    </row>
    <row r="848">
      <c r="B848" s="34"/>
      <c r="C848" s="34"/>
      <c r="D848" s="34"/>
      <c r="I848" s="46"/>
      <c r="L848" s="18"/>
    </row>
    <row r="849">
      <c r="B849" s="34"/>
      <c r="C849" s="34"/>
      <c r="D849" s="34"/>
      <c r="I849" s="46"/>
      <c r="L849" s="18"/>
    </row>
    <row r="850">
      <c r="B850" s="34"/>
      <c r="C850" s="34"/>
      <c r="D850" s="34"/>
      <c r="I850" s="46"/>
      <c r="L850" s="18"/>
    </row>
    <row r="851">
      <c r="B851" s="34"/>
      <c r="C851" s="34"/>
      <c r="D851" s="34"/>
      <c r="I851" s="46"/>
      <c r="L851" s="18"/>
    </row>
    <row r="852">
      <c r="B852" s="34"/>
      <c r="C852" s="34"/>
      <c r="D852" s="34"/>
      <c r="I852" s="46"/>
      <c r="L852" s="18"/>
    </row>
    <row r="853">
      <c r="B853" s="34"/>
      <c r="C853" s="34"/>
      <c r="D853" s="34"/>
      <c r="I853" s="46"/>
      <c r="L853" s="18"/>
    </row>
    <row r="854">
      <c r="B854" s="34"/>
      <c r="C854" s="34"/>
      <c r="D854" s="34"/>
      <c r="I854" s="46"/>
      <c r="L854" s="18"/>
    </row>
    <row r="855">
      <c r="B855" s="34"/>
      <c r="C855" s="34"/>
      <c r="D855" s="34"/>
      <c r="I855" s="46"/>
      <c r="L855" s="18"/>
    </row>
    <row r="856">
      <c r="B856" s="34"/>
      <c r="C856" s="34"/>
      <c r="D856" s="34"/>
      <c r="I856" s="46"/>
      <c r="L856" s="18"/>
    </row>
    <row r="857">
      <c r="B857" s="34"/>
      <c r="C857" s="34"/>
      <c r="D857" s="34"/>
      <c r="I857" s="46"/>
      <c r="L857" s="18"/>
    </row>
    <row r="858">
      <c r="B858" s="34"/>
      <c r="C858" s="34"/>
      <c r="D858" s="34"/>
      <c r="I858" s="46"/>
      <c r="L858" s="18"/>
    </row>
    <row r="859">
      <c r="B859" s="34"/>
      <c r="C859" s="34"/>
      <c r="D859" s="34"/>
      <c r="I859" s="46"/>
      <c r="L859" s="18"/>
    </row>
    <row r="860">
      <c r="B860" s="34"/>
      <c r="C860" s="34"/>
      <c r="D860" s="34"/>
      <c r="I860" s="46"/>
      <c r="L860" s="18"/>
    </row>
    <row r="861">
      <c r="B861" s="34"/>
      <c r="C861" s="34"/>
      <c r="D861" s="34"/>
      <c r="I861" s="46"/>
      <c r="L861" s="18"/>
    </row>
    <row r="862">
      <c r="B862" s="34"/>
      <c r="C862" s="34"/>
      <c r="D862" s="34"/>
      <c r="I862" s="46"/>
      <c r="L862" s="18"/>
    </row>
    <row r="863">
      <c r="B863" s="34"/>
      <c r="C863" s="34"/>
      <c r="D863" s="34"/>
      <c r="I863" s="46"/>
      <c r="L863" s="18"/>
    </row>
    <row r="864">
      <c r="B864" s="34"/>
      <c r="C864" s="34"/>
      <c r="D864" s="34"/>
      <c r="I864" s="46"/>
      <c r="L864" s="18"/>
    </row>
    <row r="865">
      <c r="B865" s="34"/>
      <c r="C865" s="34"/>
      <c r="D865" s="34"/>
      <c r="I865" s="46"/>
      <c r="L865" s="18"/>
    </row>
    <row r="866">
      <c r="B866" s="34"/>
      <c r="C866" s="34"/>
      <c r="D866" s="34"/>
      <c r="I866" s="46"/>
      <c r="L866" s="18"/>
    </row>
    <row r="867">
      <c r="B867" s="34"/>
      <c r="C867" s="34"/>
      <c r="D867" s="34"/>
      <c r="I867" s="46"/>
      <c r="L867" s="18"/>
    </row>
    <row r="868">
      <c r="B868" s="34"/>
      <c r="C868" s="34"/>
      <c r="D868" s="34"/>
      <c r="I868" s="46"/>
      <c r="L868" s="18"/>
    </row>
    <row r="869">
      <c r="B869" s="34"/>
      <c r="C869" s="34"/>
      <c r="D869" s="34"/>
      <c r="I869" s="46"/>
      <c r="L869" s="18"/>
    </row>
    <row r="870">
      <c r="B870" s="34"/>
      <c r="C870" s="34"/>
      <c r="D870" s="34"/>
      <c r="I870" s="46"/>
      <c r="L870" s="18"/>
    </row>
    <row r="871">
      <c r="B871" s="34"/>
      <c r="C871" s="34"/>
      <c r="D871" s="34"/>
      <c r="I871" s="46"/>
      <c r="L871" s="18"/>
    </row>
    <row r="872">
      <c r="B872" s="34"/>
      <c r="C872" s="34"/>
      <c r="D872" s="34"/>
      <c r="I872" s="46"/>
      <c r="L872" s="18"/>
    </row>
    <row r="873">
      <c r="B873" s="34"/>
      <c r="C873" s="34"/>
      <c r="D873" s="34"/>
      <c r="I873" s="46"/>
      <c r="L873" s="18"/>
    </row>
    <row r="874">
      <c r="B874" s="34"/>
      <c r="C874" s="34"/>
      <c r="D874" s="34"/>
      <c r="I874" s="46"/>
      <c r="L874" s="18"/>
    </row>
    <row r="875">
      <c r="B875" s="34"/>
      <c r="C875" s="34"/>
      <c r="D875" s="34"/>
      <c r="I875" s="46"/>
      <c r="L875" s="18"/>
    </row>
    <row r="876">
      <c r="B876" s="34"/>
      <c r="C876" s="34"/>
      <c r="D876" s="34"/>
      <c r="I876" s="46"/>
      <c r="L876" s="18"/>
    </row>
    <row r="877">
      <c r="B877" s="34"/>
      <c r="C877" s="34"/>
      <c r="D877" s="34"/>
      <c r="I877" s="46"/>
      <c r="L877" s="18"/>
    </row>
    <row r="878">
      <c r="B878" s="34"/>
      <c r="C878" s="34"/>
      <c r="D878" s="34"/>
      <c r="I878" s="46"/>
      <c r="L878" s="18"/>
    </row>
    <row r="879">
      <c r="B879" s="34"/>
      <c r="C879" s="34"/>
      <c r="D879" s="34"/>
      <c r="I879" s="46"/>
      <c r="L879" s="18"/>
    </row>
    <row r="880">
      <c r="B880" s="34"/>
      <c r="C880" s="34"/>
      <c r="D880" s="34"/>
      <c r="I880" s="46"/>
      <c r="L880" s="18"/>
    </row>
    <row r="881">
      <c r="B881" s="34"/>
      <c r="C881" s="34"/>
      <c r="D881" s="34"/>
      <c r="I881" s="46"/>
      <c r="L881" s="18"/>
    </row>
    <row r="882">
      <c r="B882" s="34"/>
      <c r="C882" s="34"/>
      <c r="D882" s="34"/>
      <c r="I882" s="46"/>
      <c r="L882" s="18"/>
    </row>
    <row r="883">
      <c r="B883" s="34"/>
      <c r="C883" s="34"/>
      <c r="D883" s="34"/>
      <c r="I883" s="46"/>
      <c r="L883" s="18"/>
    </row>
    <row r="884">
      <c r="B884" s="34"/>
      <c r="C884" s="34"/>
      <c r="D884" s="34"/>
      <c r="I884" s="46"/>
      <c r="L884" s="18"/>
    </row>
    <row r="885">
      <c r="B885" s="34"/>
      <c r="C885" s="34"/>
      <c r="D885" s="34"/>
      <c r="I885" s="46"/>
      <c r="L885" s="18"/>
    </row>
    <row r="886">
      <c r="B886" s="34"/>
      <c r="C886" s="34"/>
      <c r="D886" s="34"/>
      <c r="I886" s="46"/>
      <c r="L886" s="18"/>
    </row>
    <row r="887">
      <c r="B887" s="34"/>
      <c r="C887" s="34"/>
      <c r="D887" s="34"/>
      <c r="I887" s="46"/>
      <c r="L887" s="18"/>
    </row>
    <row r="888">
      <c r="B888" s="34"/>
      <c r="C888" s="34"/>
      <c r="D888" s="34"/>
      <c r="I888" s="46"/>
      <c r="L888" s="18"/>
    </row>
    <row r="889">
      <c r="B889" s="34"/>
      <c r="C889" s="34"/>
      <c r="D889" s="34"/>
      <c r="I889" s="46"/>
      <c r="L889" s="18"/>
    </row>
    <row r="890">
      <c r="B890" s="34"/>
      <c r="C890" s="34"/>
      <c r="D890" s="34"/>
      <c r="I890" s="46"/>
      <c r="L890" s="18"/>
    </row>
    <row r="891">
      <c r="B891" s="34"/>
      <c r="C891" s="34"/>
      <c r="D891" s="34"/>
      <c r="I891" s="46"/>
      <c r="L891" s="18"/>
    </row>
    <row r="892">
      <c r="B892" s="34"/>
      <c r="C892" s="34"/>
      <c r="D892" s="34"/>
      <c r="I892" s="46"/>
      <c r="L892" s="18"/>
    </row>
    <row r="893">
      <c r="B893" s="34"/>
      <c r="C893" s="34"/>
      <c r="D893" s="34"/>
      <c r="I893" s="46"/>
      <c r="L893" s="18"/>
    </row>
    <row r="894">
      <c r="B894" s="34"/>
      <c r="C894" s="34"/>
      <c r="D894" s="34"/>
      <c r="I894" s="46"/>
      <c r="L894" s="18"/>
    </row>
    <row r="895">
      <c r="B895" s="34"/>
      <c r="C895" s="34"/>
      <c r="D895" s="34"/>
      <c r="I895" s="46"/>
      <c r="L895" s="18"/>
    </row>
    <row r="896">
      <c r="B896" s="34"/>
      <c r="C896" s="34"/>
      <c r="D896" s="34"/>
      <c r="I896" s="46"/>
      <c r="L896" s="18"/>
    </row>
    <row r="897">
      <c r="B897" s="34"/>
      <c r="C897" s="34"/>
      <c r="D897" s="34"/>
      <c r="I897" s="46"/>
      <c r="L897" s="18"/>
    </row>
    <row r="898">
      <c r="B898" s="34"/>
      <c r="C898" s="34"/>
      <c r="D898" s="34"/>
      <c r="I898" s="46"/>
      <c r="L898" s="18"/>
    </row>
    <row r="899">
      <c r="B899" s="34"/>
      <c r="C899" s="34"/>
      <c r="D899" s="34"/>
      <c r="I899" s="46"/>
      <c r="L899" s="18"/>
    </row>
    <row r="900">
      <c r="B900" s="34"/>
      <c r="C900" s="34"/>
      <c r="D900" s="34"/>
      <c r="I900" s="46"/>
      <c r="L900" s="18"/>
    </row>
    <row r="901">
      <c r="B901" s="34"/>
      <c r="C901" s="34"/>
      <c r="D901" s="34"/>
      <c r="I901" s="46"/>
      <c r="L901" s="18"/>
    </row>
    <row r="902">
      <c r="B902" s="34"/>
      <c r="C902" s="34"/>
      <c r="D902" s="34"/>
      <c r="I902" s="46"/>
      <c r="L902" s="18"/>
    </row>
    <row r="903">
      <c r="B903" s="34"/>
      <c r="C903" s="34"/>
      <c r="D903" s="34"/>
      <c r="I903" s="46"/>
      <c r="L903" s="18"/>
    </row>
    <row r="904">
      <c r="B904" s="34"/>
      <c r="C904" s="34"/>
      <c r="D904" s="34"/>
      <c r="I904" s="46"/>
      <c r="L904" s="18"/>
    </row>
    <row r="905">
      <c r="B905" s="34"/>
      <c r="C905" s="34"/>
      <c r="D905" s="34"/>
      <c r="I905" s="46"/>
      <c r="L905" s="18"/>
    </row>
    <row r="906">
      <c r="B906" s="34"/>
      <c r="C906" s="34"/>
      <c r="D906" s="34"/>
      <c r="I906" s="46"/>
      <c r="L906" s="18"/>
    </row>
    <row r="907">
      <c r="B907" s="34"/>
      <c r="C907" s="34"/>
      <c r="D907" s="34"/>
      <c r="I907" s="46"/>
      <c r="L907" s="18"/>
    </row>
    <row r="908">
      <c r="B908" s="34"/>
      <c r="C908" s="34"/>
      <c r="D908" s="34"/>
      <c r="I908" s="46"/>
      <c r="L908" s="18"/>
    </row>
    <row r="909">
      <c r="B909" s="34"/>
      <c r="C909" s="34"/>
      <c r="D909" s="34"/>
      <c r="I909" s="46"/>
      <c r="L909" s="18"/>
    </row>
    <row r="910">
      <c r="B910" s="34"/>
      <c r="C910" s="34"/>
      <c r="D910" s="34"/>
      <c r="I910" s="46"/>
      <c r="L910" s="18"/>
    </row>
    <row r="911">
      <c r="B911" s="34"/>
      <c r="C911" s="34"/>
      <c r="D911" s="34"/>
      <c r="I911" s="46"/>
      <c r="L911" s="18"/>
    </row>
    <row r="912">
      <c r="B912" s="34"/>
      <c r="C912" s="34"/>
      <c r="D912" s="34"/>
      <c r="I912" s="46"/>
      <c r="L912" s="18"/>
    </row>
    <row r="913">
      <c r="B913" s="34"/>
      <c r="C913" s="34"/>
      <c r="D913" s="34"/>
      <c r="I913" s="46"/>
      <c r="L913" s="18"/>
    </row>
    <row r="914">
      <c r="B914" s="34"/>
      <c r="C914" s="34"/>
      <c r="D914" s="34"/>
      <c r="I914" s="46"/>
      <c r="L914" s="18"/>
    </row>
    <row r="915">
      <c r="B915" s="34"/>
      <c r="C915" s="34"/>
      <c r="D915" s="34"/>
      <c r="I915" s="46"/>
      <c r="L915" s="18"/>
    </row>
    <row r="916">
      <c r="B916" s="34"/>
      <c r="C916" s="34"/>
      <c r="D916" s="34"/>
      <c r="I916" s="46"/>
      <c r="L916" s="18"/>
    </row>
    <row r="917">
      <c r="B917" s="34"/>
      <c r="C917" s="34"/>
      <c r="D917" s="34"/>
      <c r="I917" s="46"/>
      <c r="L917" s="18"/>
    </row>
    <row r="918">
      <c r="B918" s="34"/>
      <c r="C918" s="34"/>
      <c r="D918" s="34"/>
      <c r="I918" s="46"/>
      <c r="L918" s="18"/>
    </row>
    <row r="919">
      <c r="B919" s="34"/>
      <c r="C919" s="34"/>
      <c r="D919" s="34"/>
      <c r="I919" s="46"/>
      <c r="L919" s="18"/>
    </row>
    <row r="920">
      <c r="B920" s="34"/>
      <c r="C920" s="34"/>
      <c r="D920" s="34"/>
      <c r="I920" s="46"/>
      <c r="L920" s="18"/>
    </row>
    <row r="921">
      <c r="B921" s="34"/>
      <c r="C921" s="34"/>
      <c r="D921" s="34"/>
      <c r="I921" s="46"/>
      <c r="L921" s="18"/>
    </row>
    <row r="922">
      <c r="B922" s="34"/>
      <c r="C922" s="34"/>
      <c r="D922" s="34"/>
      <c r="I922" s="46"/>
      <c r="L922" s="18"/>
    </row>
    <row r="923">
      <c r="B923" s="34"/>
      <c r="C923" s="34"/>
      <c r="D923" s="34"/>
      <c r="I923" s="46"/>
      <c r="L923" s="18"/>
    </row>
    <row r="924">
      <c r="B924" s="34"/>
      <c r="C924" s="34"/>
      <c r="D924" s="34"/>
      <c r="I924" s="46"/>
      <c r="L924" s="18"/>
    </row>
    <row r="925">
      <c r="B925" s="34"/>
      <c r="C925" s="34"/>
      <c r="D925" s="34"/>
      <c r="I925" s="46"/>
      <c r="L925" s="18"/>
    </row>
    <row r="926">
      <c r="B926" s="34"/>
      <c r="C926" s="34"/>
      <c r="D926" s="34"/>
      <c r="I926" s="46"/>
      <c r="L926" s="18"/>
    </row>
    <row r="927">
      <c r="B927" s="34"/>
      <c r="C927" s="34"/>
      <c r="D927" s="34"/>
      <c r="I927" s="46"/>
      <c r="L927" s="18"/>
    </row>
    <row r="928">
      <c r="B928" s="34"/>
      <c r="C928" s="34"/>
      <c r="D928" s="34"/>
      <c r="I928" s="46"/>
      <c r="L928" s="18"/>
    </row>
    <row r="929">
      <c r="B929" s="34"/>
      <c r="C929" s="34"/>
      <c r="D929" s="34"/>
      <c r="I929" s="46"/>
      <c r="L929" s="18"/>
    </row>
    <row r="930">
      <c r="B930" s="34"/>
      <c r="C930" s="34"/>
      <c r="D930" s="34"/>
      <c r="I930" s="46"/>
      <c r="L930" s="18"/>
    </row>
    <row r="931">
      <c r="B931" s="34"/>
      <c r="C931" s="34"/>
      <c r="D931" s="34"/>
      <c r="I931" s="46"/>
      <c r="L931" s="18"/>
    </row>
    <row r="932">
      <c r="B932" s="34"/>
      <c r="C932" s="34"/>
      <c r="D932" s="34"/>
      <c r="I932" s="46"/>
      <c r="L932" s="18"/>
    </row>
    <row r="933">
      <c r="B933" s="34"/>
      <c r="C933" s="34"/>
      <c r="D933" s="34"/>
      <c r="I933" s="46"/>
      <c r="L933" s="18"/>
    </row>
    <row r="934">
      <c r="B934" s="34"/>
      <c r="C934" s="34"/>
      <c r="D934" s="34"/>
      <c r="I934" s="46"/>
      <c r="L934" s="18"/>
    </row>
    <row r="935">
      <c r="B935" s="34"/>
      <c r="C935" s="34"/>
      <c r="D935" s="34"/>
      <c r="I935" s="46"/>
      <c r="L935" s="18"/>
    </row>
    <row r="936">
      <c r="B936" s="34"/>
      <c r="C936" s="34"/>
      <c r="D936" s="34"/>
      <c r="I936" s="46"/>
      <c r="L936" s="18"/>
    </row>
    <row r="937">
      <c r="B937" s="34"/>
      <c r="C937" s="34"/>
      <c r="D937" s="34"/>
      <c r="I937" s="46"/>
      <c r="L937" s="18"/>
    </row>
    <row r="938">
      <c r="B938" s="34"/>
      <c r="C938" s="34"/>
      <c r="D938" s="34"/>
      <c r="I938" s="46"/>
      <c r="L938" s="18"/>
    </row>
    <row r="939">
      <c r="B939" s="34"/>
      <c r="C939" s="34"/>
      <c r="D939" s="34"/>
      <c r="I939" s="46"/>
      <c r="L939" s="18"/>
    </row>
    <row r="940">
      <c r="B940" s="34"/>
      <c r="C940" s="34"/>
      <c r="D940" s="34"/>
      <c r="I940" s="46"/>
      <c r="L940" s="18"/>
    </row>
    <row r="941">
      <c r="B941" s="34"/>
      <c r="C941" s="34"/>
      <c r="D941" s="34"/>
      <c r="I941" s="46"/>
      <c r="L941" s="18"/>
    </row>
    <row r="942">
      <c r="B942" s="34"/>
      <c r="C942" s="34"/>
      <c r="D942" s="34"/>
      <c r="I942" s="46"/>
      <c r="L942" s="18"/>
    </row>
    <row r="943">
      <c r="B943" s="34"/>
      <c r="C943" s="34"/>
      <c r="D943" s="34"/>
      <c r="I943" s="46"/>
      <c r="L943" s="18"/>
    </row>
    <row r="944">
      <c r="B944" s="34"/>
      <c r="C944" s="34"/>
      <c r="D944" s="34"/>
      <c r="I944" s="46"/>
      <c r="L944" s="18"/>
    </row>
    <row r="945">
      <c r="B945" s="34"/>
      <c r="C945" s="34"/>
      <c r="D945" s="34"/>
      <c r="I945" s="46"/>
      <c r="L945" s="18"/>
    </row>
    <row r="946">
      <c r="B946" s="34"/>
      <c r="C946" s="34"/>
      <c r="D946" s="34"/>
      <c r="I946" s="46"/>
      <c r="L946" s="18"/>
    </row>
    <row r="947">
      <c r="B947" s="34"/>
      <c r="C947" s="34"/>
      <c r="D947" s="34"/>
      <c r="I947" s="46"/>
      <c r="L947" s="18"/>
    </row>
    <row r="948">
      <c r="B948" s="34"/>
      <c r="C948" s="34"/>
      <c r="D948" s="34"/>
      <c r="I948" s="46"/>
      <c r="L948" s="18"/>
    </row>
    <row r="949">
      <c r="B949" s="34"/>
      <c r="C949" s="34"/>
      <c r="D949" s="34"/>
      <c r="I949" s="46"/>
      <c r="L949" s="18"/>
    </row>
    <row r="950">
      <c r="B950" s="34"/>
      <c r="C950" s="34"/>
      <c r="D950" s="34"/>
      <c r="I950" s="46"/>
      <c r="L950" s="18"/>
    </row>
    <row r="951">
      <c r="B951" s="34"/>
      <c r="C951" s="34"/>
      <c r="D951" s="34"/>
      <c r="I951" s="46"/>
      <c r="L951" s="18"/>
    </row>
    <row r="952">
      <c r="B952" s="34"/>
      <c r="C952" s="34"/>
      <c r="D952" s="34"/>
      <c r="I952" s="46"/>
      <c r="L952" s="18"/>
    </row>
    <row r="953">
      <c r="B953" s="34"/>
      <c r="C953" s="34"/>
      <c r="D953" s="34"/>
      <c r="I953" s="46"/>
      <c r="L953" s="18"/>
    </row>
    <row r="954">
      <c r="B954" s="34"/>
      <c r="C954" s="34"/>
      <c r="D954" s="34"/>
      <c r="I954" s="46"/>
      <c r="L954" s="18"/>
    </row>
    <row r="955">
      <c r="B955" s="34"/>
      <c r="C955" s="34"/>
      <c r="D955" s="34"/>
      <c r="I955" s="46"/>
      <c r="L955" s="18"/>
    </row>
    <row r="956">
      <c r="B956" s="34"/>
      <c r="C956" s="34"/>
      <c r="D956" s="34"/>
      <c r="I956" s="46"/>
      <c r="L956" s="18"/>
    </row>
    <row r="957">
      <c r="B957" s="34"/>
      <c r="C957" s="34"/>
      <c r="D957" s="34"/>
      <c r="I957" s="46"/>
      <c r="L957" s="18"/>
    </row>
    <row r="958">
      <c r="B958" s="34"/>
      <c r="C958" s="34"/>
      <c r="D958" s="34"/>
      <c r="I958" s="46"/>
      <c r="L958" s="18"/>
    </row>
    <row r="959">
      <c r="B959" s="34"/>
      <c r="C959" s="34"/>
      <c r="D959" s="34"/>
      <c r="I959" s="46"/>
      <c r="L959" s="18"/>
    </row>
    <row r="960">
      <c r="B960" s="34"/>
      <c r="C960" s="34"/>
      <c r="D960" s="34"/>
      <c r="I960" s="46"/>
      <c r="L960" s="18"/>
    </row>
    <row r="961">
      <c r="B961" s="34"/>
      <c r="C961" s="34"/>
      <c r="D961" s="34"/>
      <c r="I961" s="46"/>
      <c r="L961" s="18"/>
    </row>
    <row r="962">
      <c r="B962" s="34"/>
      <c r="C962" s="34"/>
      <c r="D962" s="34"/>
      <c r="I962" s="46"/>
      <c r="L962" s="18"/>
    </row>
    <row r="963">
      <c r="B963" s="34"/>
      <c r="C963" s="34"/>
      <c r="D963" s="34"/>
      <c r="I963" s="46"/>
      <c r="L963" s="18"/>
    </row>
    <row r="964">
      <c r="B964" s="34"/>
      <c r="C964" s="34"/>
      <c r="D964" s="34"/>
      <c r="I964" s="46"/>
      <c r="L964" s="18"/>
    </row>
    <row r="965">
      <c r="B965" s="34"/>
      <c r="C965" s="34"/>
      <c r="D965" s="34"/>
      <c r="I965" s="46"/>
      <c r="L965" s="18"/>
    </row>
    <row r="966">
      <c r="B966" s="34"/>
      <c r="C966" s="34"/>
      <c r="D966" s="34"/>
      <c r="I966" s="46"/>
      <c r="L966" s="18"/>
    </row>
    <row r="967">
      <c r="B967" s="34"/>
      <c r="C967" s="34"/>
      <c r="D967" s="34"/>
      <c r="I967" s="46"/>
      <c r="L967" s="18"/>
    </row>
    <row r="968">
      <c r="B968" s="34"/>
      <c r="C968" s="34"/>
      <c r="D968" s="34"/>
      <c r="I968" s="46"/>
      <c r="L968" s="18"/>
    </row>
    <row r="969">
      <c r="B969" s="34"/>
      <c r="C969" s="34"/>
      <c r="D969" s="34"/>
      <c r="I969" s="46"/>
      <c r="L969" s="18"/>
    </row>
    <row r="970">
      <c r="B970" s="34"/>
      <c r="C970" s="34"/>
      <c r="D970" s="34"/>
      <c r="I970" s="46"/>
      <c r="L970" s="18"/>
    </row>
    <row r="971">
      <c r="B971" s="34"/>
      <c r="C971" s="34"/>
      <c r="D971" s="34"/>
      <c r="I971" s="46"/>
      <c r="L971" s="18"/>
    </row>
    <row r="972">
      <c r="B972" s="34"/>
      <c r="C972" s="34"/>
      <c r="D972" s="34"/>
      <c r="I972" s="46"/>
      <c r="L972" s="18"/>
    </row>
    <row r="973">
      <c r="B973" s="34"/>
      <c r="C973" s="34"/>
      <c r="D973" s="34"/>
      <c r="I973" s="46"/>
      <c r="L973" s="18"/>
    </row>
    <row r="974">
      <c r="B974" s="34"/>
      <c r="C974" s="34"/>
      <c r="D974" s="34"/>
      <c r="I974" s="46"/>
      <c r="L974" s="18"/>
    </row>
    <row r="975">
      <c r="B975" s="34"/>
      <c r="C975" s="34"/>
      <c r="D975" s="34"/>
      <c r="I975" s="46"/>
      <c r="L975" s="18"/>
    </row>
    <row r="976">
      <c r="B976" s="34"/>
      <c r="C976" s="34"/>
      <c r="D976" s="34"/>
      <c r="I976" s="46"/>
      <c r="L976" s="18"/>
    </row>
    <row r="977">
      <c r="B977" s="34"/>
      <c r="C977" s="34"/>
      <c r="D977" s="34"/>
      <c r="I977" s="46"/>
      <c r="L977" s="18"/>
    </row>
    <row r="978">
      <c r="B978" s="34"/>
      <c r="C978" s="34"/>
      <c r="D978" s="34"/>
      <c r="I978" s="46"/>
      <c r="L978" s="18"/>
    </row>
    <row r="979">
      <c r="B979" s="34"/>
      <c r="C979" s="34"/>
      <c r="D979" s="34"/>
      <c r="I979" s="46"/>
      <c r="L979" s="18"/>
    </row>
    <row r="980">
      <c r="B980" s="34"/>
      <c r="C980" s="34"/>
      <c r="D980" s="34"/>
      <c r="I980" s="46"/>
      <c r="L980" s="18"/>
    </row>
    <row r="981">
      <c r="B981" s="34"/>
      <c r="C981" s="34"/>
      <c r="D981" s="34"/>
      <c r="I981" s="46"/>
      <c r="L981" s="18"/>
    </row>
    <row r="982">
      <c r="B982" s="34"/>
      <c r="C982" s="34"/>
      <c r="D982" s="34"/>
      <c r="I982" s="46"/>
      <c r="L982" s="18"/>
    </row>
    <row r="983">
      <c r="B983" s="34"/>
      <c r="C983" s="34"/>
      <c r="D983" s="34"/>
      <c r="I983" s="46"/>
      <c r="L983" s="18"/>
    </row>
    <row r="984">
      <c r="B984" s="34"/>
      <c r="C984" s="34"/>
      <c r="D984" s="34"/>
      <c r="I984" s="46"/>
      <c r="L984" s="18"/>
    </row>
    <row r="985">
      <c r="B985" s="34"/>
      <c r="C985" s="34"/>
      <c r="D985" s="34"/>
      <c r="I985" s="46"/>
      <c r="L985" s="18"/>
    </row>
    <row r="986">
      <c r="B986" s="34"/>
      <c r="C986" s="34"/>
      <c r="D986" s="34"/>
      <c r="I986" s="46"/>
      <c r="L986" s="18"/>
    </row>
    <row r="987">
      <c r="B987" s="34"/>
      <c r="C987" s="34"/>
      <c r="D987" s="34"/>
      <c r="I987" s="46"/>
      <c r="L987" s="18"/>
    </row>
    <row r="988">
      <c r="B988" s="34"/>
      <c r="C988" s="34"/>
      <c r="D988" s="34"/>
      <c r="I988" s="46"/>
      <c r="L988" s="18"/>
    </row>
    <row r="989">
      <c r="B989" s="34"/>
      <c r="C989" s="34"/>
      <c r="D989" s="34"/>
      <c r="I989" s="46"/>
      <c r="L989" s="18"/>
    </row>
    <row r="990">
      <c r="B990" s="34"/>
      <c r="C990" s="34"/>
      <c r="D990" s="34"/>
      <c r="I990" s="46"/>
      <c r="L990" s="18"/>
    </row>
    <row r="991">
      <c r="B991" s="34"/>
      <c r="C991" s="34"/>
      <c r="D991" s="34"/>
      <c r="I991" s="46"/>
      <c r="L991" s="18"/>
    </row>
    <row r="992">
      <c r="B992" s="34"/>
      <c r="C992" s="34"/>
      <c r="D992" s="34"/>
      <c r="I992" s="46"/>
      <c r="L992" s="18"/>
    </row>
    <row r="993">
      <c r="B993" s="34"/>
      <c r="C993" s="34"/>
      <c r="D993" s="34"/>
      <c r="I993" s="46"/>
      <c r="L993" s="18"/>
    </row>
    <row r="994">
      <c r="B994" s="34"/>
      <c r="C994" s="34"/>
      <c r="D994" s="34"/>
      <c r="I994" s="46"/>
      <c r="L994" s="18"/>
    </row>
    <row r="995">
      <c r="B995" s="34"/>
      <c r="C995" s="34"/>
      <c r="D995" s="34"/>
      <c r="I995" s="46"/>
      <c r="L995" s="18"/>
    </row>
    <row r="996">
      <c r="B996" s="34"/>
      <c r="C996" s="34"/>
      <c r="D996" s="34"/>
      <c r="I996" s="46"/>
      <c r="L996" s="18"/>
    </row>
    <row r="997">
      <c r="B997" s="34"/>
      <c r="C997" s="34"/>
      <c r="D997" s="34"/>
      <c r="I997" s="46"/>
      <c r="L997" s="18"/>
    </row>
    <row r="998">
      <c r="B998" s="34"/>
      <c r="C998" s="34"/>
      <c r="D998" s="34"/>
      <c r="I998" s="46"/>
      <c r="L998" s="18"/>
    </row>
    <row r="999">
      <c r="B999" s="34"/>
      <c r="C999" s="34"/>
      <c r="D999" s="34"/>
      <c r="I999" s="46"/>
      <c r="L999" s="18"/>
    </row>
  </sheetData>
  <autoFilter ref="$A$2:$K$50">
    <sortState ref="A2:K50">
      <sortCondition ref="A2:A50"/>
    </sortState>
  </autoFilter>
  <customSheetViews>
    <customSheetView guid="{1CF5AE28-C44B-4C6B-AF7E-DC2CE4B77BF1}" filter="1" showAutoFilter="1">
      <autoFilter ref="$A$1:$G$999"/>
    </customSheetView>
    <customSheetView guid="{2F08DC9A-AD66-4160-BAD1-25698E7F8FCF}" filter="1" showAutoFilter="1">
      <autoFilter ref="$A$1:$K$999"/>
    </customSheetView>
    <customSheetView guid="{82158A12-FC44-40BE-964E-3860750E20AA}" filter="1" showAutoFilter="1">
      <autoFilter ref="$A$1:$K$999"/>
    </customSheetView>
  </customSheetViews>
  <conditionalFormatting sqref="C2:C99">
    <cfRule type="expression" dxfId="0" priority="1">
      <formula>C2&lt;B2</formula>
    </cfRule>
  </conditionalFormatting>
  <conditionalFormatting sqref="C2:C99">
    <cfRule type="expression" dxfId="1" priority="2">
      <formula>C2&gt;B2</formula>
    </cfRule>
  </conditionalFormatting>
  <conditionalFormatting sqref="F1:F999">
    <cfRule type="cellIs" dxfId="2" priority="3" operator="between">
      <formula>0</formula>
      <formula>0.2</formula>
    </cfRule>
  </conditionalFormatting>
  <conditionalFormatting sqref="F1:F999">
    <cfRule type="cellIs" dxfId="3" priority="4" operator="between">
      <formula>0.2</formula>
      <formula>0.5</formula>
    </cfRule>
  </conditionalFormatting>
  <conditionalFormatting sqref="F1:F999">
    <cfRule type="cellIs" dxfId="4" priority="5" operator="between">
      <formula>0.5</formula>
      <formula>1</formula>
    </cfRule>
  </conditionalFormatting>
  <conditionalFormatting sqref="E1:E58 G1:G999">
    <cfRule type="cellIs" dxfId="2" priority="6" operator="between">
      <formula>0</formula>
      <formula>0.2</formula>
    </cfRule>
  </conditionalFormatting>
  <conditionalFormatting sqref="E1:E58 G1:G999">
    <cfRule type="cellIs" dxfId="3" priority="7" operator="between">
      <formula>0.2</formula>
      <formula>0.5</formula>
    </cfRule>
  </conditionalFormatting>
  <conditionalFormatting sqref="E1:E58 G1:G999">
    <cfRule type="cellIs" dxfId="4" priority="8" operator="between">
      <formula>0.5</formula>
      <formula>1</formula>
    </cfRule>
  </conditionalFormatting>
  <conditionalFormatting sqref="E1:E58 G1:G999">
    <cfRule type="cellIs" dxfId="5" priority="9" operator="greaterThan">
      <formula>1</formula>
    </cfRule>
  </conditionalFormatting>
  <conditionalFormatting sqref="H1:H999">
    <cfRule type="cellIs" dxfId="2" priority="10" operator="between">
      <formula>0</formula>
      <formula>0.7</formula>
    </cfRule>
  </conditionalFormatting>
  <conditionalFormatting sqref="H1:H999">
    <cfRule type="cellIs" dxfId="3" priority="11" operator="between">
      <formula>0.7</formula>
      <formula>1.2</formula>
    </cfRule>
  </conditionalFormatting>
  <conditionalFormatting sqref="H1:H999">
    <cfRule type="cellIs" dxfId="4" priority="12" operator="between">
      <formula>1.2</formula>
      <formula>1.9</formula>
    </cfRule>
  </conditionalFormatting>
  <conditionalFormatting sqref="H1:H999">
    <cfRule type="cellIs" dxfId="5" priority="13" operator="greaterThan">
      <formula>2</formula>
    </cfRule>
  </conditionalFormatting>
  <conditionalFormatting sqref="B2:B58">
    <cfRule type="expression" dxfId="1" priority="14">
      <formula>B2&lt;#REF!</formula>
    </cfRule>
  </conditionalFormatting>
  <conditionalFormatting sqref="B2:B58">
    <cfRule type="expression" dxfId="0" priority="15">
      <formula>B2&gt;#REF!</formula>
    </cfRule>
  </conditionalFormatting>
  <conditionalFormatting sqref="F1:F999">
    <cfRule type="cellIs" dxfId="5" priority="16" operator="between">
      <formula>1</formula>
      <formula>2</formula>
    </cfRule>
  </conditionalFormatting>
  <conditionalFormatting sqref="F1:F999">
    <cfRule type="cellIs" dxfId="6" priority="17" operator="greaterThan">
      <formula>3</formula>
    </cfRule>
  </conditionalFormatting>
  <conditionalFormatting sqref="I1:I999">
    <cfRule type="cellIs" dxfId="2" priority="18" operator="between">
      <formula>0</formula>
      <formula>0.3</formula>
    </cfRule>
  </conditionalFormatting>
  <conditionalFormatting sqref="I1:I999">
    <cfRule type="cellIs" dxfId="3" priority="19" operator="between">
      <formula>0.3</formula>
      <formula>0.5</formula>
    </cfRule>
  </conditionalFormatting>
  <conditionalFormatting sqref="I1:I999">
    <cfRule type="cellIs" dxfId="4" priority="20" operator="between">
      <formula>0.5</formula>
      <formula>0.6</formula>
    </cfRule>
  </conditionalFormatting>
  <conditionalFormatting sqref="I1:I999">
    <cfRule type="cellIs" dxfId="5" priority="21" operator="between">
      <formula>0.6</formula>
      <formula>0.7</formula>
    </cfRule>
  </conditionalFormatting>
  <conditionalFormatting sqref="I1:I999">
    <cfRule type="cellIs" dxfId="6" priority="22" operator="greaterThan">
      <formula>0.7</formula>
    </cfRule>
  </conditionalFormatting>
  <printOptions gridLines="1" horizontalCentered="1"/>
  <pageMargins bottom="0.0" footer="0.0" header="0.0" left="0.0" right="0.0" top="0.0"/>
  <pageSetup cellComments="atEnd" orientation="landscape" pageOrder="overThenDown"/>
  <rowBreaks count="2" manualBreakCount="2">
    <brk man="1"/>
    <brk id="53" man="1"/>
  </rowBreaks>
  <colBreaks count="1" manualBreakCount="1">
    <brk id="1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14"/>
    <col customWidth="1" min="3" max="3" width="7.57"/>
    <col customWidth="1" min="4" max="4" width="15.14"/>
    <col customWidth="1" min="5" max="5" width="17.86"/>
    <col customWidth="1" min="6" max="6" width="13.71"/>
    <col customWidth="1" min="7" max="7" width="17.86"/>
    <col customWidth="1" min="8" max="8" width="6.0"/>
    <col customWidth="1" min="9" max="9" width="8.14"/>
    <col customWidth="1" min="10" max="10" width="23.43"/>
    <col customWidth="1" min="11" max="11" width="18.43"/>
    <col customWidth="1" min="12" max="13" width="24.86"/>
    <col customWidth="1" min="14" max="14" width="18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41" t="s">
        <v>8</v>
      </c>
      <c r="J1" s="9" t="s">
        <v>9</v>
      </c>
      <c r="K1" s="10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>
      <c r="A2" s="13" t="s">
        <v>16</v>
      </c>
      <c r="B2" s="14">
        <v>315.27</v>
      </c>
      <c r="C2" s="14">
        <v>276.1</v>
      </c>
      <c r="D2" s="14">
        <v>19.577084055</v>
      </c>
      <c r="E2" s="15" t="s">
        <v>136</v>
      </c>
      <c r="F2" s="16">
        <v>0.45576208178438654</v>
      </c>
      <c r="G2" s="16">
        <v>0.3843911917098446</v>
      </c>
      <c r="H2" s="17">
        <v>0.73</v>
      </c>
      <c r="I2" s="16">
        <v>0.627</v>
      </c>
      <c r="J2" s="17" t="s">
        <v>18</v>
      </c>
      <c r="K2" s="17">
        <v>10.0</v>
      </c>
      <c r="L2" s="42">
        <v>44354.0</v>
      </c>
      <c r="M2" s="12"/>
      <c r="N2" s="12"/>
      <c r="O2" s="12"/>
      <c r="P2" s="12"/>
    </row>
    <row r="3">
      <c r="A3" s="13" t="s">
        <v>19</v>
      </c>
      <c r="B3" s="14">
        <v>125.89</v>
      </c>
      <c r="C3" s="14">
        <v>125.81</v>
      </c>
      <c r="D3" s="14">
        <v>2100.805730514</v>
      </c>
      <c r="E3" s="15" t="s">
        <v>20</v>
      </c>
      <c r="F3" s="16">
        <v>-0.05829596412556049</v>
      </c>
      <c r="G3" s="16">
        <v>0.5362716515177499</v>
      </c>
      <c r="H3" s="17">
        <v>1.2</v>
      </c>
      <c r="I3" s="16">
        <v>0.4787</v>
      </c>
      <c r="J3" s="17" t="s">
        <v>18</v>
      </c>
      <c r="K3" s="17">
        <v>10.0</v>
      </c>
      <c r="L3" s="42">
        <v>44354.0</v>
      </c>
    </row>
    <row r="4">
      <c r="A4" s="19" t="s">
        <v>21</v>
      </c>
      <c r="B4" s="20">
        <v>236.85</v>
      </c>
      <c r="C4" s="20">
        <v>245.56</v>
      </c>
      <c r="D4" s="20">
        <v>136.083142091</v>
      </c>
      <c r="E4" s="21" t="s">
        <v>22</v>
      </c>
      <c r="F4" s="22">
        <v>0.023465703971119165</v>
      </c>
      <c r="G4" s="22">
        <v>-0.04220094140561594</v>
      </c>
      <c r="H4" s="23">
        <v>0.72</v>
      </c>
      <c r="I4" s="22">
        <v>0.3885</v>
      </c>
      <c r="J4" s="23" t="s">
        <v>23</v>
      </c>
      <c r="K4" s="23">
        <v>15.0</v>
      </c>
      <c r="L4" s="43">
        <v>44354.0</v>
      </c>
    </row>
    <row r="5">
      <c r="A5" s="13" t="s">
        <v>24</v>
      </c>
      <c r="B5" s="14">
        <v>683.3</v>
      </c>
      <c r="C5" s="14">
        <v>650.41</v>
      </c>
      <c r="D5" s="14">
        <v>233.493142286</v>
      </c>
      <c r="E5" s="15" t="s">
        <v>25</v>
      </c>
      <c r="F5" s="16">
        <v>0.3844643032505155</v>
      </c>
      <c r="G5" s="16">
        <v>0.9528406981062013</v>
      </c>
      <c r="H5" s="17">
        <v>1.08</v>
      </c>
      <c r="I5" s="16">
        <v>0.6073</v>
      </c>
      <c r="J5" s="17" t="s">
        <v>18</v>
      </c>
      <c r="K5" s="17">
        <v>10.0</v>
      </c>
      <c r="L5" s="42">
        <v>44354.0</v>
      </c>
    </row>
    <row r="6">
      <c r="A6" s="19" t="s">
        <v>26</v>
      </c>
      <c r="B6" s="20">
        <v>8.26</v>
      </c>
      <c r="C6" s="20">
        <v>7.75</v>
      </c>
      <c r="D6" s="20">
        <v>505.8238185</v>
      </c>
      <c r="E6" s="21" t="s">
        <v>27</v>
      </c>
      <c r="F6" s="22">
        <v>0.3905372894947874</v>
      </c>
      <c r="G6" s="22">
        <v>0.3136588380716935</v>
      </c>
      <c r="H6" s="23">
        <v>1.09</v>
      </c>
      <c r="I6" s="22">
        <v>0.5877</v>
      </c>
      <c r="J6" s="23" t="s">
        <v>18</v>
      </c>
      <c r="K6" s="23">
        <v>10.0</v>
      </c>
      <c r="L6" s="43">
        <v>44354.0</v>
      </c>
    </row>
    <row r="7">
      <c r="A7" s="13" t="s">
        <v>28</v>
      </c>
      <c r="B7" s="14">
        <v>249.92</v>
      </c>
      <c r="C7" s="14">
        <v>236.97</v>
      </c>
      <c r="D7" s="14">
        <v>146.155764113</v>
      </c>
      <c r="E7" s="15" t="s">
        <v>29</v>
      </c>
      <c r="F7" s="16">
        <v>0.17256317689530679</v>
      </c>
      <c r="G7" s="16">
        <v>-0.09994086339444112</v>
      </c>
      <c r="H7" s="17">
        <v>1.62</v>
      </c>
      <c r="I7" s="16">
        <v>0.5982</v>
      </c>
      <c r="J7" s="17" t="s">
        <v>30</v>
      </c>
      <c r="K7" s="17">
        <v>6.0</v>
      </c>
      <c r="L7" s="42">
        <v>44354.0</v>
      </c>
    </row>
    <row r="8">
      <c r="A8" s="19" t="s">
        <v>31</v>
      </c>
      <c r="B8" s="20">
        <v>192.99</v>
      </c>
      <c r="C8" s="20">
        <v>190.7</v>
      </c>
      <c r="D8" s="20">
        <v>68.24226949</v>
      </c>
      <c r="E8" s="21" t="s">
        <v>32</v>
      </c>
      <c r="F8" s="22">
        <v>-0.07401270367301849</v>
      </c>
      <c r="G8" s="22">
        <v>0.34283059770826885</v>
      </c>
      <c r="H8" s="23">
        <v>1.02</v>
      </c>
      <c r="I8" s="22">
        <v>0.4532</v>
      </c>
      <c r="J8" s="23" t="s">
        <v>18</v>
      </c>
      <c r="K8" s="23">
        <v>10.0</v>
      </c>
      <c r="L8" s="43">
        <v>44354.0</v>
      </c>
    </row>
    <row r="9">
      <c r="A9" s="13" t="s">
        <v>33</v>
      </c>
      <c r="B9" s="14">
        <v>9.85</v>
      </c>
      <c r="C9" s="14">
        <v>9.9</v>
      </c>
      <c r="D9" s="14">
        <v>2.397790517</v>
      </c>
      <c r="E9" s="15" t="s">
        <v>34</v>
      </c>
      <c r="F9" s="16">
        <v>0.003968253968253884</v>
      </c>
      <c r="G9" s="16">
        <v>0.16717676271871573</v>
      </c>
      <c r="H9" s="17">
        <v>1.85</v>
      </c>
      <c r="I9" s="16">
        <v>0.4991</v>
      </c>
      <c r="J9" s="17" t="s">
        <v>35</v>
      </c>
      <c r="K9" s="17">
        <v>7.0</v>
      </c>
      <c r="L9" s="42">
        <v>44354.0</v>
      </c>
    </row>
    <row r="10">
      <c r="A10" s="19" t="s">
        <v>36</v>
      </c>
      <c r="B10" s="20">
        <v>55.36</v>
      </c>
      <c r="C10" s="20">
        <v>53.77</v>
      </c>
      <c r="D10" s="20">
        <v>11.875544994</v>
      </c>
      <c r="E10" s="21" t="s">
        <v>37</v>
      </c>
      <c r="F10" s="22">
        <v>0.4347826086956524</v>
      </c>
      <c r="G10" s="22">
        <v>0.07929969104016485</v>
      </c>
      <c r="H10" s="23">
        <v>1.29</v>
      </c>
      <c r="I10" s="22">
        <v>0.649</v>
      </c>
      <c r="J10" s="23" t="s">
        <v>35</v>
      </c>
      <c r="K10" s="23">
        <v>7.0</v>
      </c>
      <c r="L10" s="43">
        <v>44354.0</v>
      </c>
    </row>
    <row r="11">
      <c r="A11" s="13" t="s">
        <v>38</v>
      </c>
      <c r="B11" s="14">
        <v>19.87</v>
      </c>
      <c r="C11" s="14">
        <v>19.78</v>
      </c>
      <c r="D11" s="14">
        <v>9.92312412</v>
      </c>
      <c r="E11" s="15" t="s">
        <v>39</v>
      </c>
      <c r="F11" s="16">
        <v>0.4273381294964028</v>
      </c>
      <c r="G11" s="16">
        <v>10.278551532033427</v>
      </c>
      <c r="H11" s="17">
        <v>2.29</v>
      </c>
      <c r="I11" s="16">
        <v>0.5364</v>
      </c>
      <c r="J11" s="17" t="s">
        <v>35</v>
      </c>
      <c r="K11" s="17">
        <v>7.0</v>
      </c>
      <c r="L11" s="42">
        <v>44354.0</v>
      </c>
    </row>
    <row r="12">
      <c r="A12" s="19" t="s">
        <v>40</v>
      </c>
      <c r="B12" s="20">
        <v>228.79</v>
      </c>
      <c r="C12" s="20">
        <v>248.59</v>
      </c>
      <c r="D12" s="20">
        <v>47.739800458</v>
      </c>
      <c r="E12" s="21" t="s">
        <v>41</v>
      </c>
      <c r="F12" s="22" t="e">
        <v>#VALUE!</v>
      </c>
      <c r="G12" s="22" t="e">
        <v>#VALUE!</v>
      </c>
      <c r="H12" s="23" t="e">
        <v>#N/A</v>
      </c>
      <c r="I12" s="22">
        <v>0.3563</v>
      </c>
      <c r="J12" s="23" t="s">
        <v>42</v>
      </c>
      <c r="K12" s="23">
        <v>5.0</v>
      </c>
      <c r="L12" s="43">
        <v>44354.0</v>
      </c>
    </row>
    <row r="13">
      <c r="A13" s="13" t="s">
        <v>43</v>
      </c>
      <c r="B13" s="14">
        <v>81.08</v>
      </c>
      <c r="C13" s="14">
        <v>61.21</v>
      </c>
      <c r="D13" s="14">
        <v>65.254315447</v>
      </c>
      <c r="E13" s="15" t="s">
        <v>44</v>
      </c>
      <c r="F13" s="16">
        <v>0.16746100519930684</v>
      </c>
      <c r="G13" s="16">
        <v>0.014435695538057755</v>
      </c>
      <c r="H13" s="17">
        <v>0.85</v>
      </c>
      <c r="I13" s="16">
        <v>0.9046</v>
      </c>
      <c r="J13" s="17" t="s">
        <v>30</v>
      </c>
      <c r="K13" s="17">
        <v>6.0</v>
      </c>
      <c r="L13" s="42">
        <v>44354.0</v>
      </c>
    </row>
    <row r="14">
      <c r="A14" s="19" t="s">
        <v>45</v>
      </c>
      <c r="B14" s="20">
        <v>108.45</v>
      </c>
      <c r="C14" s="20">
        <v>106.44</v>
      </c>
      <c r="D14" s="20">
        <v>209.097992666</v>
      </c>
      <c r="E14" s="21" t="s">
        <v>46</v>
      </c>
      <c r="F14" s="22">
        <v>0.28613605609546056</v>
      </c>
      <c r="G14" s="22">
        <v>0.04646464646464643</v>
      </c>
      <c r="H14" s="23">
        <v>1.31</v>
      </c>
      <c r="I14" s="22">
        <v>0.5729</v>
      </c>
      <c r="J14" s="23" t="s">
        <v>47</v>
      </c>
      <c r="K14" s="23">
        <v>10.0</v>
      </c>
      <c r="L14" s="43">
        <v>44354.0</v>
      </c>
    </row>
    <row r="15">
      <c r="A15" s="13" t="s">
        <v>48</v>
      </c>
      <c r="B15" s="14">
        <v>356.64</v>
      </c>
      <c r="C15" s="14">
        <v>368.46</v>
      </c>
      <c r="D15" s="14">
        <v>111.250963785</v>
      </c>
      <c r="E15" s="15" t="s">
        <v>49</v>
      </c>
      <c r="F15" s="16">
        <v>0.22522026431718065</v>
      </c>
      <c r="G15" s="16">
        <v>0.3033610720847293</v>
      </c>
      <c r="H15" s="17">
        <v>1.04</v>
      </c>
      <c r="I15" s="16">
        <v>0.4078</v>
      </c>
      <c r="J15" s="17" t="s">
        <v>50</v>
      </c>
      <c r="K15" s="17">
        <v>3.0</v>
      </c>
      <c r="L15" s="42">
        <v>44354.0</v>
      </c>
    </row>
    <row r="16">
      <c r="A16" s="19" t="s">
        <v>131</v>
      </c>
      <c r="B16" s="20">
        <v>92.58</v>
      </c>
      <c r="C16" s="20">
        <v>94.71</v>
      </c>
      <c r="D16" s="20">
        <v>33.37356309</v>
      </c>
      <c r="E16" s="21" t="s">
        <v>132</v>
      </c>
      <c r="F16" s="22">
        <v>0.3316041500399042</v>
      </c>
      <c r="G16" s="22">
        <v>0.4326666666666667</v>
      </c>
      <c r="H16" s="23">
        <v>1.65</v>
      </c>
      <c r="I16" s="22">
        <v>0.4554</v>
      </c>
      <c r="J16" s="23" t="s">
        <v>75</v>
      </c>
      <c r="K16" s="23">
        <v>1.0</v>
      </c>
      <c r="L16" s="43">
        <v>44354.0</v>
      </c>
    </row>
    <row r="17">
      <c r="A17" s="13" t="s">
        <v>51</v>
      </c>
      <c r="B17" s="14">
        <v>80.84</v>
      </c>
      <c r="C17" s="14">
        <v>74.79</v>
      </c>
      <c r="D17" s="14">
        <v>5.942837537</v>
      </c>
      <c r="E17" s="15" t="s">
        <v>52</v>
      </c>
      <c r="F17" s="16">
        <v>0.4176610978520286</v>
      </c>
      <c r="G17" s="16">
        <v>0.5169105016880885</v>
      </c>
      <c r="H17" s="17">
        <v>0.75</v>
      </c>
      <c r="I17" s="16">
        <v>0.5565</v>
      </c>
      <c r="J17" s="17" t="s">
        <v>47</v>
      </c>
      <c r="K17" s="17">
        <v>10.0</v>
      </c>
      <c r="L17" s="42">
        <v>44354.0</v>
      </c>
    </row>
    <row r="18">
      <c r="A18" s="19" t="s">
        <v>53</v>
      </c>
      <c r="B18" s="20">
        <v>134.7</v>
      </c>
      <c r="C18" s="20">
        <v>131.25</v>
      </c>
      <c r="D18" s="20">
        <v>18.278627945</v>
      </c>
      <c r="E18" s="21" t="s">
        <v>54</v>
      </c>
      <c r="F18" s="22">
        <v>-0.19222271321254963</v>
      </c>
      <c r="G18" s="22">
        <v>0.46808407122701184</v>
      </c>
      <c r="H18" s="23">
        <v>1.16</v>
      </c>
      <c r="I18" s="22">
        <v>0.4718</v>
      </c>
      <c r="J18" s="23" t="s">
        <v>47</v>
      </c>
      <c r="K18" s="23">
        <v>10.0</v>
      </c>
      <c r="L18" s="43">
        <v>44354.0</v>
      </c>
    </row>
    <row r="19">
      <c r="A19" s="13" t="s">
        <v>55</v>
      </c>
      <c r="B19" s="14">
        <v>164.18</v>
      </c>
      <c r="C19" s="14">
        <v>165.99</v>
      </c>
      <c r="D19" s="14">
        <v>20.867687519</v>
      </c>
      <c r="E19" s="15" t="s">
        <v>56</v>
      </c>
      <c r="F19" s="16">
        <v>-0.0678874497543546</v>
      </c>
      <c r="G19" s="16">
        <v>1.414496185214417</v>
      </c>
      <c r="H19" s="17">
        <v>1.56</v>
      </c>
      <c r="I19" s="16">
        <v>0.4159</v>
      </c>
      <c r="J19" s="17" t="s">
        <v>18</v>
      </c>
      <c r="K19" s="17">
        <v>10.0</v>
      </c>
      <c r="L19" s="42">
        <v>44354.0</v>
      </c>
    </row>
    <row r="20">
      <c r="A20" s="19" t="s">
        <v>57</v>
      </c>
      <c r="B20" s="20">
        <v>15.97</v>
      </c>
      <c r="C20" s="20">
        <v>13.15</v>
      </c>
      <c r="D20" s="20">
        <v>62.615049286</v>
      </c>
      <c r="E20" s="21" t="s">
        <v>58</v>
      </c>
      <c r="F20" s="22">
        <v>0.7708333333333334</v>
      </c>
      <c r="G20" s="22">
        <v>0.05565268065268055</v>
      </c>
      <c r="H20" s="23">
        <v>1.16</v>
      </c>
      <c r="I20" s="22">
        <v>0.7751</v>
      </c>
      <c r="J20" s="23" t="s">
        <v>59</v>
      </c>
      <c r="K20" s="23">
        <v>8.0</v>
      </c>
      <c r="L20" s="43">
        <v>44354.0</v>
      </c>
    </row>
    <row r="21">
      <c r="A21" s="13" t="s">
        <v>60</v>
      </c>
      <c r="B21" s="14">
        <v>330.35</v>
      </c>
      <c r="C21" s="14">
        <v>319.27</v>
      </c>
      <c r="D21" s="14">
        <v>936.695549706</v>
      </c>
      <c r="E21" s="15" t="s">
        <v>61</v>
      </c>
      <c r="F21" s="16">
        <v>0.2036287472855069</v>
      </c>
      <c r="G21" s="16">
        <v>0.47519729425028207</v>
      </c>
      <c r="H21" s="17">
        <v>1.3</v>
      </c>
      <c r="I21" s="16">
        <v>0.6167</v>
      </c>
      <c r="J21" s="17" t="s">
        <v>18</v>
      </c>
      <c r="K21" s="17">
        <v>10.0</v>
      </c>
      <c r="L21" s="42">
        <v>44354.0</v>
      </c>
    </row>
    <row r="22">
      <c r="A22" s="19" t="s">
        <v>62</v>
      </c>
      <c r="B22" s="20">
        <v>41.73</v>
      </c>
      <c r="C22" s="20">
        <v>42.46</v>
      </c>
      <c r="D22" s="20">
        <v>61.156399309</v>
      </c>
      <c r="E22" s="21" t="s">
        <v>63</v>
      </c>
      <c r="F22" s="22">
        <v>0.6120189773326304</v>
      </c>
      <c r="G22" s="22">
        <v>0.7333809864188705</v>
      </c>
      <c r="H22" s="23">
        <v>2.15</v>
      </c>
      <c r="I22" s="22">
        <v>0.5207</v>
      </c>
      <c r="J22" s="23" t="s">
        <v>35</v>
      </c>
      <c r="K22" s="23">
        <v>7.0</v>
      </c>
      <c r="L22" s="43">
        <v>44354.0</v>
      </c>
    </row>
    <row r="23">
      <c r="A23" s="13" t="s">
        <v>64</v>
      </c>
      <c r="B23" s="14">
        <v>327.4</v>
      </c>
      <c r="C23" s="14">
        <v>310.71</v>
      </c>
      <c r="D23" s="14">
        <v>20.611319285</v>
      </c>
      <c r="E23" s="15" t="s">
        <v>65</v>
      </c>
      <c r="F23" s="16">
        <v>0.4422673198040588</v>
      </c>
      <c r="G23" s="16">
        <v>0.6965666498571188</v>
      </c>
      <c r="H23" s="17">
        <v>0.9</v>
      </c>
      <c r="I23" s="16">
        <v>0.573</v>
      </c>
      <c r="J23" s="17" t="s">
        <v>18</v>
      </c>
      <c r="K23" s="17">
        <v>10.0</v>
      </c>
      <c r="L23" s="42">
        <v>44354.0</v>
      </c>
    </row>
    <row r="24">
      <c r="A24" s="19" t="s">
        <v>66</v>
      </c>
      <c r="B24" s="20">
        <v>42.05</v>
      </c>
      <c r="C24" s="20">
        <v>40.2</v>
      </c>
      <c r="D24" s="20">
        <v>2.473833413</v>
      </c>
      <c r="E24" s="21" t="s">
        <v>67</v>
      </c>
      <c r="F24" s="22">
        <v>0.07391304347826104</v>
      </c>
      <c r="G24" s="22">
        <v>1.7295330503335353</v>
      </c>
      <c r="H24" s="23">
        <v>3.12</v>
      </c>
      <c r="I24" s="22">
        <v>0.5043</v>
      </c>
      <c r="J24" s="23" t="s">
        <v>35</v>
      </c>
      <c r="K24" s="23">
        <v>7.0</v>
      </c>
      <c r="L24" s="43">
        <v>44354.0</v>
      </c>
      <c r="M24" s="12">
        <v>260.0</v>
      </c>
    </row>
    <row r="25">
      <c r="A25" s="13" t="s">
        <v>68</v>
      </c>
      <c r="B25" s="14">
        <v>47.36</v>
      </c>
      <c r="C25" s="14">
        <v>55.08</v>
      </c>
      <c r="D25" s="14">
        <v>1.049232871</v>
      </c>
      <c r="E25" s="15" t="s">
        <v>69</v>
      </c>
      <c r="F25" s="16">
        <v>0.3546639143336344</v>
      </c>
      <c r="G25" s="16">
        <v>0.6957339211618259</v>
      </c>
      <c r="H25" s="17">
        <v>1.81</v>
      </c>
      <c r="I25" s="16">
        <v>0.3505</v>
      </c>
      <c r="J25" s="17" t="s">
        <v>70</v>
      </c>
      <c r="K25" s="17">
        <v>3.0</v>
      </c>
      <c r="L25" s="42">
        <v>44354.0</v>
      </c>
    </row>
    <row r="26">
      <c r="A26" s="19" t="s">
        <v>71</v>
      </c>
      <c r="B26" s="20">
        <v>57.37</v>
      </c>
      <c r="C26" s="20">
        <v>56.14</v>
      </c>
      <c r="D26" s="20">
        <v>231.659998316</v>
      </c>
      <c r="E26" s="21" t="s">
        <v>72</v>
      </c>
      <c r="F26" s="22">
        <v>0.14473489153530658</v>
      </c>
      <c r="G26" s="22">
        <v>-0.008068582955118336</v>
      </c>
      <c r="H26" s="23">
        <v>0.61</v>
      </c>
      <c r="I26" s="22">
        <v>0.4986</v>
      </c>
      <c r="J26" s="23" t="s">
        <v>18</v>
      </c>
      <c r="K26" s="23">
        <v>10.0</v>
      </c>
      <c r="L26" s="43">
        <v>44354.0</v>
      </c>
    </row>
    <row r="27">
      <c r="A27" s="13" t="s">
        <v>73</v>
      </c>
      <c r="B27" s="14">
        <v>96.6</v>
      </c>
      <c r="C27" s="14">
        <v>98.37</v>
      </c>
      <c r="D27" s="14">
        <v>29.497746554</v>
      </c>
      <c r="E27" s="15" t="s">
        <v>135</v>
      </c>
      <c r="F27" s="16">
        <v>0.2747300215982723</v>
      </c>
      <c r="G27" s="16">
        <v>0.1820199778024418</v>
      </c>
      <c r="H27" s="17">
        <v>1.5</v>
      </c>
      <c r="I27" s="16">
        <v>0.445</v>
      </c>
      <c r="J27" s="17" t="s">
        <v>75</v>
      </c>
      <c r="K27" s="17">
        <v>1.0</v>
      </c>
      <c r="L27" s="42">
        <v>44354.0</v>
      </c>
    </row>
    <row r="28">
      <c r="A28" s="19" t="s">
        <v>76</v>
      </c>
      <c r="B28" s="20">
        <v>65.21</v>
      </c>
      <c r="C28" s="20">
        <v>66.71</v>
      </c>
      <c r="D28" s="20">
        <v>6.667937599</v>
      </c>
      <c r="E28" s="21" t="s">
        <v>77</v>
      </c>
      <c r="F28" s="22">
        <v>0.6886075949367088</v>
      </c>
      <c r="G28" s="22">
        <v>0.7384615384615384</v>
      </c>
      <c r="H28" s="23">
        <v>1.89</v>
      </c>
      <c r="I28" s="22">
        <v>0.4804</v>
      </c>
      <c r="J28" s="23" t="s">
        <v>75</v>
      </c>
      <c r="K28" s="23">
        <v>1.0</v>
      </c>
      <c r="L28" s="43">
        <v>44354.0</v>
      </c>
    </row>
    <row r="29">
      <c r="A29" s="13" t="s">
        <v>78</v>
      </c>
      <c r="B29" s="14">
        <v>58.55</v>
      </c>
      <c r="C29" s="14">
        <v>60.62</v>
      </c>
      <c r="D29" s="14">
        <v>34.625093623</v>
      </c>
      <c r="E29" s="15" t="s">
        <v>79</v>
      </c>
      <c r="F29" s="16">
        <v>0.258357558139535</v>
      </c>
      <c r="G29" s="16">
        <v>-0.5153519130845536</v>
      </c>
      <c r="H29" s="17">
        <v>1.25</v>
      </c>
      <c r="I29" s="16">
        <v>0.3917</v>
      </c>
      <c r="J29" s="17" t="s">
        <v>30</v>
      </c>
      <c r="K29" s="17">
        <v>6.0</v>
      </c>
      <c r="L29" s="42">
        <v>44354.0</v>
      </c>
    </row>
    <row r="30">
      <c r="A30" s="19" t="s">
        <v>80</v>
      </c>
      <c r="B30" s="20">
        <v>49.77</v>
      </c>
      <c r="C30" s="20">
        <v>49.83</v>
      </c>
      <c r="D30" s="20">
        <v>92.106254107</v>
      </c>
      <c r="E30" s="21" t="s">
        <v>81</v>
      </c>
      <c r="F30" s="22">
        <v>0.2087926509186351</v>
      </c>
      <c r="G30" s="22">
        <v>-0.03289734443123273</v>
      </c>
      <c r="H30" s="23">
        <v>0.61</v>
      </c>
      <c r="I30" s="22">
        <v>0.5286</v>
      </c>
      <c r="J30" s="23" t="s">
        <v>82</v>
      </c>
      <c r="K30" s="23">
        <v>12.0</v>
      </c>
      <c r="L30" s="43">
        <v>44354.0</v>
      </c>
    </row>
    <row r="31">
      <c r="A31" s="13" t="s">
        <v>83</v>
      </c>
      <c r="B31" s="14">
        <v>250.79</v>
      </c>
      <c r="C31" s="14">
        <v>247.16</v>
      </c>
      <c r="D31" s="14">
        <v>1888.843142104</v>
      </c>
      <c r="E31" s="15" t="s">
        <v>84</v>
      </c>
      <c r="F31" s="16">
        <v>0.12499999999999999</v>
      </c>
      <c r="G31" s="16">
        <v>0.19103369503141054</v>
      </c>
      <c r="H31" s="17">
        <v>0.79</v>
      </c>
      <c r="I31" s="16">
        <v>0.5374</v>
      </c>
      <c r="J31" s="17" t="s">
        <v>18</v>
      </c>
      <c r="K31" s="17">
        <v>10.0</v>
      </c>
      <c r="L31" s="42">
        <v>44354.0</v>
      </c>
    </row>
    <row r="32">
      <c r="A32" s="19" t="s">
        <v>85</v>
      </c>
      <c r="B32" s="20">
        <v>33.27</v>
      </c>
      <c r="C32" s="20">
        <v>32.26</v>
      </c>
      <c r="D32" s="20">
        <v>29.598601563</v>
      </c>
      <c r="E32" s="21" t="s">
        <v>86</v>
      </c>
      <c r="F32" s="22">
        <v>0.38565737051792826</v>
      </c>
      <c r="G32" s="22">
        <v>0.09097035040431277</v>
      </c>
      <c r="H32" s="23">
        <v>2.08</v>
      </c>
      <c r="I32" s="22">
        <v>0.5954</v>
      </c>
      <c r="J32" s="23" t="s">
        <v>35</v>
      </c>
      <c r="K32" s="23">
        <v>7.0</v>
      </c>
      <c r="L32" s="43">
        <v>44354.0</v>
      </c>
    </row>
    <row r="33">
      <c r="A33" s="13" t="s">
        <v>87</v>
      </c>
      <c r="B33" s="14">
        <v>494.74</v>
      </c>
      <c r="C33" s="14">
        <v>495.44</v>
      </c>
      <c r="D33" s="14">
        <v>219.369047467</v>
      </c>
      <c r="E33" s="15" t="s">
        <v>88</v>
      </c>
      <c r="F33" s="16">
        <v>-0.08401185853271537</v>
      </c>
      <c r="G33" s="16">
        <v>0.2418515950069349</v>
      </c>
      <c r="H33" s="17">
        <v>0.75</v>
      </c>
      <c r="I33" s="16">
        <v>0.4474</v>
      </c>
      <c r="J33" s="17" t="s">
        <v>89</v>
      </c>
      <c r="K33" s="17">
        <v>9.0</v>
      </c>
      <c r="L33" s="42">
        <v>44354.0</v>
      </c>
    </row>
    <row r="34">
      <c r="A34" s="19" t="s">
        <v>90</v>
      </c>
      <c r="B34" s="20">
        <v>205.71</v>
      </c>
      <c r="C34" s="20">
        <v>188.68</v>
      </c>
      <c r="D34" s="20">
        <v>21.273150637</v>
      </c>
      <c r="E34" s="21" t="s">
        <v>91</v>
      </c>
      <c r="F34" s="22">
        <v>0.20101637492941832</v>
      </c>
      <c r="G34" s="22">
        <v>0.32279289011096907</v>
      </c>
      <c r="H34" s="23">
        <v>1.08</v>
      </c>
      <c r="I34" s="22">
        <v>0.6407</v>
      </c>
      <c r="J34" s="23" t="s">
        <v>23</v>
      </c>
      <c r="K34" s="23">
        <v>15.0</v>
      </c>
      <c r="L34" s="43">
        <v>44354.0</v>
      </c>
    </row>
    <row r="35">
      <c r="A35" s="13" t="s">
        <v>92</v>
      </c>
      <c r="B35" s="14">
        <v>703.13</v>
      </c>
      <c r="C35" s="14">
        <v>606.37</v>
      </c>
      <c r="D35" s="14">
        <v>438.049993041</v>
      </c>
      <c r="E35" s="15" t="s">
        <v>93</v>
      </c>
      <c r="F35" s="16">
        <v>0.36196872182321305</v>
      </c>
      <c r="G35" s="16">
        <v>0.8379870129870128</v>
      </c>
      <c r="H35" s="17">
        <v>1.37</v>
      </c>
      <c r="I35" s="16">
        <v>0.7666</v>
      </c>
      <c r="J35" s="17" t="s">
        <v>18</v>
      </c>
      <c r="K35" s="17">
        <v>10.0</v>
      </c>
      <c r="L35" s="42">
        <v>44354.0</v>
      </c>
    </row>
    <row r="36">
      <c r="A36" s="19" t="s">
        <v>94</v>
      </c>
      <c r="B36" s="20">
        <v>132.17</v>
      </c>
      <c r="C36" s="20">
        <v>127.04</v>
      </c>
      <c r="D36" s="20">
        <v>165.647072665</v>
      </c>
      <c r="E36" s="21" t="s">
        <v>95</v>
      </c>
      <c r="F36" s="22">
        <v>0.05201320970405181</v>
      </c>
      <c r="G36" s="22">
        <v>2.647173093959803</v>
      </c>
      <c r="H36" s="23" t="e">
        <v>#N/A</v>
      </c>
      <c r="I36" s="22">
        <v>0.5143</v>
      </c>
      <c r="J36" s="23" t="s">
        <v>70</v>
      </c>
      <c r="K36" s="23">
        <v>3.0</v>
      </c>
      <c r="L36" s="43">
        <v>44354.0</v>
      </c>
    </row>
    <row r="37">
      <c r="A37" s="13" t="s">
        <v>98</v>
      </c>
      <c r="B37" s="14">
        <v>125.55</v>
      </c>
      <c r="C37" s="14">
        <v>132.28</v>
      </c>
      <c r="D37" s="14">
        <v>7.688942075</v>
      </c>
      <c r="E37" s="15" t="s">
        <v>99</v>
      </c>
      <c r="F37" s="16">
        <v>0.30338983050847457</v>
      </c>
      <c r="G37" s="16">
        <v>0.38861209964412813</v>
      </c>
      <c r="H37" s="17">
        <v>2.02</v>
      </c>
      <c r="I37" s="16">
        <v>0.3493</v>
      </c>
      <c r="J37" s="17" t="s">
        <v>59</v>
      </c>
      <c r="K37" s="17">
        <v>8.0</v>
      </c>
      <c r="L37" s="42">
        <v>44354.0</v>
      </c>
    </row>
    <row r="38">
      <c r="A38" s="19" t="s">
        <v>100</v>
      </c>
      <c r="B38" s="20">
        <v>24.03</v>
      </c>
      <c r="C38" s="20">
        <v>21.26</v>
      </c>
      <c r="D38" s="20">
        <v>45.098207668</v>
      </c>
      <c r="E38" s="21" t="s">
        <v>101</v>
      </c>
      <c r="F38" s="22">
        <v>0.06872037914691939</v>
      </c>
      <c r="G38" s="22" t="e">
        <v>#VALUE!</v>
      </c>
      <c r="H38" s="23" t="e">
        <v>#N/A</v>
      </c>
      <c r="I38" s="22">
        <v>0.6128</v>
      </c>
      <c r="J38" s="23" t="s">
        <v>18</v>
      </c>
      <c r="K38" s="23">
        <v>10.0</v>
      </c>
      <c r="L38" s="43">
        <v>44354.0</v>
      </c>
    </row>
    <row r="39">
      <c r="A39" s="13" t="s">
        <v>102</v>
      </c>
      <c r="B39" s="14">
        <v>438.04</v>
      </c>
      <c r="C39" s="14">
        <v>434.19</v>
      </c>
      <c r="D39" s="14">
        <v>17.579158798</v>
      </c>
      <c r="E39" s="15" t="s">
        <v>103</v>
      </c>
      <c r="F39" s="16">
        <v>0.172781854569713</v>
      </c>
      <c r="G39" s="16">
        <v>0.5665372292518714</v>
      </c>
      <c r="H39" s="17">
        <v>0.78</v>
      </c>
      <c r="I39" s="16">
        <v>0.6236</v>
      </c>
      <c r="J39" s="17" t="s">
        <v>89</v>
      </c>
      <c r="K39" s="17">
        <v>9.0</v>
      </c>
      <c r="L39" s="42">
        <v>44354.0</v>
      </c>
    </row>
    <row r="40">
      <c r="A40" s="19" t="s">
        <v>104</v>
      </c>
      <c r="B40" s="20">
        <v>263.04</v>
      </c>
      <c r="C40" s="20">
        <v>252.3</v>
      </c>
      <c r="D40" s="20">
        <v>309.000463157</v>
      </c>
      <c r="E40" s="21" t="s">
        <v>105</v>
      </c>
      <c r="F40" s="22">
        <v>0.12576508306616138</v>
      </c>
      <c r="G40" s="22">
        <v>0.30640970116933736</v>
      </c>
      <c r="H40" s="23">
        <v>1.16</v>
      </c>
      <c r="I40" s="22">
        <v>0.5774</v>
      </c>
      <c r="J40" s="23" t="s">
        <v>18</v>
      </c>
      <c r="K40" s="23">
        <v>10.0</v>
      </c>
      <c r="L40" s="43">
        <v>44354.0</v>
      </c>
    </row>
    <row r="41">
      <c r="A41" s="13" t="s">
        <v>106</v>
      </c>
      <c r="B41" s="14">
        <v>134.34</v>
      </c>
      <c r="C41" s="14">
        <v>131.62</v>
      </c>
      <c r="D41" s="14">
        <v>151.535381529</v>
      </c>
      <c r="E41" s="15" t="s">
        <v>107</v>
      </c>
      <c r="F41" s="16">
        <v>-0.12434993643822957</v>
      </c>
      <c r="G41" s="16">
        <v>0.5212806748466257</v>
      </c>
      <c r="H41" s="17">
        <v>1.31</v>
      </c>
      <c r="I41" s="16">
        <v>0.5248</v>
      </c>
      <c r="J41" s="17" t="s">
        <v>18</v>
      </c>
      <c r="K41" s="17">
        <v>10.0</v>
      </c>
      <c r="L41" s="42">
        <v>44354.0</v>
      </c>
    </row>
    <row r="42">
      <c r="A42" s="19" t="s">
        <v>108</v>
      </c>
      <c r="B42" s="20">
        <v>89.75</v>
      </c>
      <c r="C42" s="20">
        <v>89.01</v>
      </c>
      <c r="D42" s="20">
        <v>102.406039847</v>
      </c>
      <c r="E42" s="21" t="s">
        <v>109</v>
      </c>
      <c r="F42" s="22" t="e">
        <v>#VALUE!</v>
      </c>
      <c r="G42" s="22" t="e">
        <v>#VALUE!</v>
      </c>
      <c r="H42" s="23">
        <v>0.62</v>
      </c>
      <c r="I42" s="22">
        <v>0.5527</v>
      </c>
      <c r="J42" s="23" t="s">
        <v>35</v>
      </c>
      <c r="K42" s="23">
        <v>7.0</v>
      </c>
      <c r="L42" s="43">
        <v>44354.0</v>
      </c>
    </row>
    <row r="43">
      <c r="A43" s="13" t="s">
        <v>110</v>
      </c>
      <c r="B43" s="14">
        <v>241.84</v>
      </c>
      <c r="C43" s="14">
        <v>235.71</v>
      </c>
      <c r="D43" s="14">
        <v>12.56991918</v>
      </c>
      <c r="E43" s="15" t="s">
        <v>111</v>
      </c>
      <c r="F43" s="16">
        <v>-0.23586626139817624</v>
      </c>
      <c r="G43" s="16">
        <v>-0.059667918927693464</v>
      </c>
      <c r="H43" s="17">
        <v>0.94</v>
      </c>
      <c r="I43" s="16">
        <v>0.4785</v>
      </c>
      <c r="J43" s="17" t="s">
        <v>47</v>
      </c>
      <c r="K43" s="17">
        <v>10.0</v>
      </c>
      <c r="L43" s="42">
        <v>44354.0</v>
      </c>
    </row>
    <row r="44">
      <c r="A44" s="19" t="s">
        <v>112</v>
      </c>
      <c r="B44" s="20">
        <v>213.69</v>
      </c>
      <c r="C44" s="20">
        <v>212.68</v>
      </c>
      <c r="D44" s="20">
        <v>97.307717245</v>
      </c>
      <c r="E44" s="21" t="s">
        <v>113</v>
      </c>
      <c r="F44" s="22">
        <v>-0.01984286865431103</v>
      </c>
      <c r="G44" s="22">
        <v>2.66183924692252</v>
      </c>
      <c r="H44" s="23">
        <v>2.42</v>
      </c>
      <c r="I44" s="22">
        <v>0.4515</v>
      </c>
      <c r="J44" s="23" t="s">
        <v>18</v>
      </c>
      <c r="K44" s="23">
        <v>10.0</v>
      </c>
      <c r="L44" s="43">
        <v>44354.0</v>
      </c>
    </row>
    <row r="45">
      <c r="A45" s="13" t="s">
        <v>114</v>
      </c>
      <c r="B45" s="14">
        <v>64.86</v>
      </c>
      <c r="C45" s="14">
        <v>62.92</v>
      </c>
      <c r="D45" s="14">
        <v>13.699657982</v>
      </c>
      <c r="E45" s="15" t="s">
        <v>115</v>
      </c>
      <c r="F45" s="16">
        <v>0.7609254498714652</v>
      </c>
      <c r="G45" s="16">
        <v>0.37669902912621345</v>
      </c>
      <c r="H45" s="17">
        <v>1.46</v>
      </c>
      <c r="I45" s="16">
        <v>0.6542</v>
      </c>
      <c r="J45" s="17" t="s">
        <v>35</v>
      </c>
      <c r="K45" s="17">
        <v>7.0</v>
      </c>
      <c r="L45" s="42">
        <v>44354.0</v>
      </c>
    </row>
    <row r="46">
      <c r="A46" s="19" t="s">
        <v>116</v>
      </c>
      <c r="B46" s="20">
        <v>146.57</v>
      </c>
      <c r="C46" s="20">
        <v>143.94</v>
      </c>
      <c r="D46" s="20">
        <v>22.64883298</v>
      </c>
      <c r="E46" s="21" t="s">
        <v>117</v>
      </c>
      <c r="F46" s="22">
        <v>-0.24625623960066562</v>
      </c>
      <c r="G46" s="22">
        <v>1.5092920353982302</v>
      </c>
      <c r="H46" s="23">
        <v>0.23</v>
      </c>
      <c r="I46" s="22">
        <v>0.4227</v>
      </c>
      <c r="J46" s="23" t="s">
        <v>23</v>
      </c>
      <c r="K46" s="23">
        <v>15.0</v>
      </c>
      <c r="L46" s="43">
        <v>44354.0</v>
      </c>
    </row>
    <row r="47">
      <c r="A47" s="13" t="s">
        <v>118</v>
      </c>
      <c r="B47" s="14">
        <v>231.34</v>
      </c>
      <c r="C47" s="14">
        <v>219.57</v>
      </c>
      <c r="D47" s="14">
        <v>114.449378946</v>
      </c>
      <c r="E47" s="15" t="s">
        <v>119</v>
      </c>
      <c r="F47" s="16">
        <v>0.26143502700319626</v>
      </c>
      <c r="G47" s="16">
        <v>0.23343527013251775</v>
      </c>
      <c r="H47" s="17">
        <v>1.0</v>
      </c>
      <c r="I47" s="16">
        <v>0.7481</v>
      </c>
      <c r="J47" s="17" t="s">
        <v>70</v>
      </c>
      <c r="K47" s="17">
        <v>3.0</v>
      </c>
      <c r="L47" s="42">
        <v>44354.0</v>
      </c>
    </row>
    <row r="48">
      <c r="A48" s="19" t="s">
        <v>120</v>
      </c>
      <c r="B48" s="20">
        <v>230.14</v>
      </c>
      <c r="C48" s="20">
        <v>226.94</v>
      </c>
      <c r="D48" s="20">
        <v>490.840979718</v>
      </c>
      <c r="E48" s="21" t="s">
        <v>121</v>
      </c>
      <c r="F48" s="22">
        <v>0.04988286028237929</v>
      </c>
      <c r="G48" s="22">
        <v>-0.02135292107960369</v>
      </c>
      <c r="H48" s="23">
        <v>1.0</v>
      </c>
      <c r="I48" s="22">
        <v>0.5676</v>
      </c>
      <c r="J48" s="23" t="s">
        <v>122</v>
      </c>
      <c r="K48" s="23">
        <v>13.0</v>
      </c>
      <c r="L48" s="43">
        <v>44354.0</v>
      </c>
    </row>
    <row r="49">
      <c r="A49" s="13" t="s">
        <v>123</v>
      </c>
      <c r="B49" s="14">
        <v>288.29</v>
      </c>
      <c r="C49" s="14">
        <v>264.22</v>
      </c>
      <c r="D49" s="14">
        <v>44.050799792</v>
      </c>
      <c r="E49" s="15" t="s">
        <v>124</v>
      </c>
      <c r="F49" s="16">
        <v>0.0520659183186052</v>
      </c>
      <c r="G49" s="16">
        <v>0.28613805582747465</v>
      </c>
      <c r="H49" s="17">
        <v>0.74</v>
      </c>
      <c r="I49" s="16">
        <v>0.6277</v>
      </c>
      <c r="J49" s="17" t="s">
        <v>18</v>
      </c>
      <c r="K49" s="17">
        <v>10.0</v>
      </c>
      <c r="L49" s="42">
        <v>44354.0</v>
      </c>
    </row>
    <row r="50">
      <c r="A50" s="19" t="s">
        <v>125</v>
      </c>
      <c r="B50" s="20">
        <v>141.85</v>
      </c>
      <c r="C50" s="20">
        <v>140.88</v>
      </c>
      <c r="D50" s="20">
        <v>399.092297022</v>
      </c>
      <c r="E50" s="21" t="s">
        <v>126</v>
      </c>
      <c r="F50" s="22">
        <v>0.0040252584970690225</v>
      </c>
      <c r="G50" s="22">
        <v>0.0274104887832417</v>
      </c>
      <c r="H50" s="23">
        <v>0.46</v>
      </c>
      <c r="I50" s="22">
        <v>0.5575</v>
      </c>
      <c r="J50" s="23" t="s">
        <v>70</v>
      </c>
      <c r="K50" s="23">
        <v>3.0</v>
      </c>
      <c r="L50" s="43">
        <v>44354.0</v>
      </c>
    </row>
    <row r="51">
      <c r="A51" s="13" t="s">
        <v>127</v>
      </c>
      <c r="B51" s="14">
        <v>50.33</v>
      </c>
      <c r="C51" s="14">
        <v>46.64</v>
      </c>
      <c r="D51" s="14">
        <v>20.181364398</v>
      </c>
      <c r="E51" s="15" t="s">
        <v>128</v>
      </c>
      <c r="F51" s="16">
        <v>0.09539295392953938</v>
      </c>
      <c r="G51" s="16" t="e">
        <v>#VALUE!</v>
      </c>
      <c r="H51" s="17" t="e">
        <v>#N/A</v>
      </c>
      <c r="I51" s="16">
        <v>0.505</v>
      </c>
      <c r="J51" s="17" t="s">
        <v>89</v>
      </c>
      <c r="K51" s="17">
        <v>9.0</v>
      </c>
      <c r="L51" s="42">
        <v>44354.0</v>
      </c>
    </row>
    <row r="52">
      <c r="A52" s="19" t="s">
        <v>129</v>
      </c>
      <c r="B52" s="20">
        <v>18.8</v>
      </c>
      <c r="C52" s="20">
        <v>16.02</v>
      </c>
      <c r="D52" s="20">
        <v>8.410578218</v>
      </c>
      <c r="E52" s="21" t="s">
        <v>130</v>
      </c>
      <c r="F52" s="22">
        <v>2.1660377358490566</v>
      </c>
      <c r="G52" s="22">
        <v>0.09860439660676822</v>
      </c>
      <c r="H52" s="23" t="e">
        <v>#N/A</v>
      </c>
      <c r="I52" s="22">
        <v>0.5853</v>
      </c>
      <c r="J52" s="23" t="s">
        <v>23</v>
      </c>
      <c r="K52" s="23">
        <v>15.0</v>
      </c>
      <c r="L52" s="43">
        <v>44354.0</v>
      </c>
    </row>
    <row r="53">
      <c r="A53" s="13"/>
      <c r="B53" s="14"/>
      <c r="C53" s="14"/>
      <c r="D53" s="14"/>
      <c r="E53" s="15"/>
      <c r="F53" s="16"/>
      <c r="G53" s="16"/>
      <c r="H53" s="17"/>
      <c r="I53" s="47"/>
      <c r="J53" s="17"/>
      <c r="K53" s="17"/>
      <c r="L53" s="17"/>
    </row>
    <row r="54">
      <c r="A54" s="19"/>
      <c r="B54" s="20"/>
      <c r="C54" s="20"/>
      <c r="D54" s="20"/>
      <c r="E54" s="21"/>
      <c r="F54" s="22"/>
      <c r="G54" s="22"/>
      <c r="H54" s="23"/>
      <c r="I54" s="44"/>
      <c r="J54" s="23"/>
      <c r="K54" s="23"/>
      <c r="L54" s="23"/>
    </row>
    <row r="55">
      <c r="A55" s="29"/>
      <c r="B55" s="30"/>
      <c r="C55" s="30"/>
      <c r="D55" s="30"/>
      <c r="E55" s="31"/>
      <c r="F55" s="32"/>
      <c r="G55" s="32"/>
      <c r="H55" s="33"/>
      <c r="I55" s="27"/>
      <c r="J55" s="33"/>
      <c r="K55" s="33"/>
    </row>
    <row r="56">
      <c r="A56" s="29"/>
      <c r="B56" s="30"/>
      <c r="C56" s="30"/>
      <c r="D56" s="30"/>
      <c r="E56" s="31"/>
      <c r="F56" s="32"/>
      <c r="G56" s="32"/>
      <c r="H56" s="33"/>
      <c r="I56" s="27"/>
      <c r="J56" s="33"/>
      <c r="K56" s="33"/>
    </row>
    <row r="57">
      <c r="A57" s="29"/>
      <c r="B57" s="30"/>
      <c r="C57" s="30"/>
      <c r="D57" s="30"/>
      <c r="E57" s="31"/>
      <c r="F57" s="32"/>
      <c r="G57" s="32"/>
      <c r="H57" s="33"/>
      <c r="I57" s="27"/>
      <c r="J57" s="33"/>
      <c r="K57" s="33"/>
    </row>
    <row r="58">
      <c r="A58" s="29"/>
      <c r="B58" s="30"/>
      <c r="C58" s="30"/>
      <c r="D58" s="30"/>
      <c r="E58" s="31"/>
      <c r="F58" s="32"/>
      <c r="G58" s="32"/>
      <c r="H58" s="33"/>
      <c r="I58" s="27"/>
      <c r="J58" s="33"/>
      <c r="K58" s="33"/>
    </row>
    <row r="59">
      <c r="A59" s="29" t="str">
        <f>FinanceData!A59</f>
        <v/>
      </c>
      <c r="B59" s="34"/>
      <c r="C59" s="34"/>
      <c r="D59" s="34"/>
      <c r="I59" s="46"/>
    </row>
    <row r="60">
      <c r="A60" s="29" t="str">
        <f>FinanceData!A60</f>
        <v/>
      </c>
      <c r="B60" s="34"/>
      <c r="C60" s="34"/>
      <c r="D60" s="34"/>
      <c r="I60" s="46"/>
    </row>
    <row r="61">
      <c r="A61" s="29" t="str">
        <f>FinanceData!A61</f>
        <v/>
      </c>
      <c r="B61" s="34"/>
      <c r="C61" s="34"/>
      <c r="D61" s="34"/>
      <c r="I61" s="46"/>
    </row>
    <row r="62">
      <c r="A62" s="29" t="str">
        <f>FinanceData!A62</f>
        <v/>
      </c>
      <c r="B62" s="34"/>
      <c r="C62" s="34"/>
      <c r="D62" s="34"/>
      <c r="I62" s="46"/>
    </row>
    <row r="63">
      <c r="A63" s="29" t="str">
        <f>FinanceData!A63</f>
        <v/>
      </c>
      <c r="B63" s="34"/>
      <c r="C63" s="34"/>
      <c r="D63" s="34"/>
      <c r="I63" s="46"/>
    </row>
    <row r="64">
      <c r="A64" s="29" t="str">
        <f>FinanceData!A64</f>
        <v/>
      </c>
      <c r="B64" s="34"/>
      <c r="C64" s="34"/>
      <c r="D64" s="34"/>
      <c r="I64" s="46"/>
    </row>
    <row r="65">
      <c r="A65" s="29" t="str">
        <f>FinanceData!A65</f>
        <v/>
      </c>
      <c r="B65" s="34"/>
      <c r="C65" s="34"/>
      <c r="D65" s="34"/>
      <c r="I65" s="46"/>
    </row>
    <row r="66">
      <c r="A66" s="29" t="str">
        <f>FinanceData!A66</f>
        <v/>
      </c>
      <c r="B66" s="34"/>
      <c r="C66" s="34"/>
      <c r="D66" s="34"/>
      <c r="I66" s="46"/>
    </row>
    <row r="67">
      <c r="A67" s="29" t="str">
        <f>FinanceData!A67</f>
        <v/>
      </c>
      <c r="B67" s="34"/>
      <c r="C67" s="34"/>
      <c r="D67" s="34"/>
      <c r="I67" s="46"/>
    </row>
    <row r="68">
      <c r="A68" s="29" t="str">
        <f>FinanceData!A68</f>
        <v/>
      </c>
      <c r="B68" s="34"/>
      <c r="C68" s="34"/>
      <c r="D68" s="34"/>
      <c r="I68" s="46"/>
    </row>
    <row r="69">
      <c r="A69" s="29" t="str">
        <f>FinanceData!A69</f>
        <v/>
      </c>
      <c r="B69" s="34"/>
      <c r="C69" s="34"/>
      <c r="D69" s="34"/>
      <c r="I69" s="46"/>
    </row>
    <row r="70">
      <c r="A70" s="29" t="str">
        <f>FinanceData!A70</f>
        <v/>
      </c>
      <c r="B70" s="34"/>
      <c r="C70" s="34"/>
      <c r="D70" s="34"/>
      <c r="I70" s="46"/>
    </row>
    <row r="71">
      <c r="A71" s="29" t="str">
        <f>FinanceData!A71</f>
        <v/>
      </c>
      <c r="B71" s="34"/>
      <c r="C71" s="34"/>
      <c r="D71" s="34"/>
      <c r="I71" s="46"/>
    </row>
    <row r="72">
      <c r="A72" s="29" t="str">
        <f>FinanceData!A72</f>
        <v/>
      </c>
      <c r="B72" s="34"/>
      <c r="C72" s="34"/>
      <c r="D72" s="34"/>
      <c r="I72" s="46"/>
    </row>
    <row r="73">
      <c r="A73" s="29" t="str">
        <f>FinanceData!A73</f>
        <v/>
      </c>
      <c r="B73" s="34"/>
      <c r="C73" s="34"/>
      <c r="D73" s="34"/>
      <c r="I73" s="46"/>
    </row>
    <row r="74">
      <c r="A74" s="29" t="str">
        <f>FinanceData!A74</f>
        <v/>
      </c>
      <c r="B74" s="34"/>
      <c r="C74" s="34"/>
      <c r="D74" s="34"/>
      <c r="I74" s="46"/>
    </row>
    <row r="75">
      <c r="A75" s="29" t="str">
        <f>FinanceData!A75</f>
        <v/>
      </c>
      <c r="B75" s="34"/>
      <c r="C75" s="34"/>
      <c r="D75" s="34"/>
      <c r="I75" s="46"/>
    </row>
    <row r="76">
      <c r="A76" s="29" t="str">
        <f>FinanceData!A76</f>
        <v/>
      </c>
      <c r="B76" s="34"/>
      <c r="C76" s="34"/>
      <c r="D76" s="34"/>
      <c r="I76" s="46"/>
    </row>
    <row r="77">
      <c r="A77" s="29" t="str">
        <f>FinanceData!A77</f>
        <v/>
      </c>
      <c r="B77" s="34"/>
      <c r="C77" s="34"/>
      <c r="D77" s="34"/>
      <c r="I77" s="46"/>
    </row>
    <row r="78">
      <c r="A78" s="29" t="str">
        <f>FinanceData!A78</f>
        <v/>
      </c>
      <c r="B78" s="34"/>
      <c r="C78" s="34"/>
      <c r="D78" s="34"/>
      <c r="I78" s="46"/>
    </row>
    <row r="79">
      <c r="A79" s="29" t="str">
        <f>FinanceData!A79</f>
        <v/>
      </c>
      <c r="B79" s="34"/>
      <c r="C79" s="34"/>
      <c r="D79" s="34"/>
      <c r="I79" s="46"/>
    </row>
    <row r="80">
      <c r="A80" s="29" t="str">
        <f>FinanceData!A80</f>
        <v/>
      </c>
      <c r="B80" s="34"/>
      <c r="C80" s="34"/>
      <c r="D80" s="34"/>
      <c r="I80" s="46"/>
    </row>
    <row r="81">
      <c r="A81" s="29" t="str">
        <f>FinanceData!A81</f>
        <v/>
      </c>
      <c r="B81" s="34"/>
      <c r="C81" s="34"/>
      <c r="D81" s="34"/>
      <c r="I81" s="46"/>
    </row>
    <row r="82">
      <c r="A82" s="29" t="str">
        <f>FinanceData!A82</f>
        <v/>
      </c>
      <c r="B82" s="34"/>
      <c r="C82" s="34"/>
      <c r="D82" s="34"/>
      <c r="I82" s="46"/>
    </row>
    <row r="83">
      <c r="A83" s="29" t="str">
        <f>FinanceData!A83</f>
        <v/>
      </c>
      <c r="B83" s="34"/>
      <c r="C83" s="34"/>
      <c r="D83" s="34"/>
      <c r="I83" s="46"/>
    </row>
    <row r="84">
      <c r="A84" s="29" t="str">
        <f>FinanceData!A84</f>
        <v/>
      </c>
      <c r="B84" s="34"/>
      <c r="C84" s="34"/>
      <c r="D84" s="34"/>
      <c r="I84" s="46"/>
    </row>
    <row r="85">
      <c r="A85" s="29" t="str">
        <f>FinanceData!A85</f>
        <v/>
      </c>
      <c r="B85" s="34"/>
      <c r="C85" s="34"/>
      <c r="D85" s="34"/>
      <c r="I85" s="46"/>
    </row>
    <row r="86">
      <c r="A86" s="29" t="str">
        <f>FinanceData!A86</f>
        <v/>
      </c>
      <c r="B86" s="34"/>
      <c r="C86" s="34"/>
      <c r="D86" s="34"/>
      <c r="I86" s="46"/>
    </row>
    <row r="87">
      <c r="A87" s="29" t="str">
        <f>FinanceData!A87</f>
        <v/>
      </c>
      <c r="B87" s="34"/>
      <c r="C87" s="34"/>
      <c r="D87" s="34"/>
      <c r="I87" s="46"/>
    </row>
    <row r="88">
      <c r="A88" s="29" t="str">
        <f>FinanceData!A88</f>
        <v/>
      </c>
      <c r="B88" s="34"/>
      <c r="C88" s="34"/>
      <c r="D88" s="34"/>
      <c r="I88" s="46"/>
    </row>
    <row r="89">
      <c r="A89" s="29" t="str">
        <f>FinanceData!A89</f>
        <v/>
      </c>
      <c r="B89" s="34"/>
      <c r="C89" s="34"/>
      <c r="D89" s="34"/>
      <c r="I89" s="46"/>
    </row>
    <row r="90">
      <c r="A90" s="29" t="str">
        <f>FinanceData!A90</f>
        <v/>
      </c>
      <c r="B90" s="34"/>
      <c r="C90" s="34"/>
      <c r="D90" s="34"/>
      <c r="I90" s="46"/>
    </row>
    <row r="91">
      <c r="A91" s="29" t="str">
        <f>FinanceData!A91</f>
        <v/>
      </c>
      <c r="B91" s="34"/>
      <c r="C91" s="34"/>
      <c r="D91" s="34"/>
      <c r="I91" s="46"/>
    </row>
    <row r="92">
      <c r="A92" s="29" t="str">
        <f>FinanceData!A92</f>
        <v/>
      </c>
      <c r="B92" s="34"/>
      <c r="C92" s="34"/>
      <c r="D92" s="34"/>
      <c r="I92" s="46"/>
    </row>
    <row r="93">
      <c r="A93" s="29" t="str">
        <f>FinanceData!A93</f>
        <v/>
      </c>
      <c r="B93" s="34"/>
      <c r="C93" s="34"/>
      <c r="D93" s="34"/>
      <c r="I93" s="46"/>
    </row>
    <row r="94">
      <c r="A94" s="29" t="str">
        <f>FinanceData!A94</f>
        <v/>
      </c>
      <c r="B94" s="34"/>
      <c r="C94" s="34"/>
      <c r="D94" s="34"/>
      <c r="I94" s="46"/>
    </row>
    <row r="95">
      <c r="A95" s="29" t="str">
        <f>FinanceData!A95</f>
        <v/>
      </c>
      <c r="B95" s="34"/>
      <c r="C95" s="34"/>
      <c r="D95" s="34"/>
      <c r="I95" s="46"/>
    </row>
    <row r="96">
      <c r="A96" s="29" t="str">
        <f>FinanceData!A96</f>
        <v/>
      </c>
      <c r="B96" s="34"/>
      <c r="C96" s="34"/>
      <c r="D96" s="34"/>
      <c r="I96" s="46"/>
    </row>
    <row r="97">
      <c r="A97" s="29" t="str">
        <f>FinanceData!A97</f>
        <v/>
      </c>
      <c r="B97" s="34"/>
      <c r="C97" s="34"/>
      <c r="D97" s="34"/>
      <c r="I97" s="46"/>
    </row>
    <row r="98">
      <c r="A98" s="29" t="str">
        <f>FinanceData!A98</f>
        <v/>
      </c>
      <c r="B98" s="34"/>
      <c r="C98" s="34"/>
      <c r="D98" s="34"/>
      <c r="I98" s="46"/>
    </row>
    <row r="99">
      <c r="A99" s="29" t="str">
        <f>FinanceData!A99</f>
        <v/>
      </c>
      <c r="B99" s="34"/>
      <c r="C99" s="34"/>
      <c r="D99" s="34"/>
      <c r="I99" s="46"/>
    </row>
    <row r="100">
      <c r="B100" s="34"/>
      <c r="C100" s="34"/>
      <c r="D100" s="34"/>
      <c r="I100" s="46"/>
    </row>
    <row r="101">
      <c r="B101" s="34"/>
      <c r="C101" s="34"/>
      <c r="D101" s="34"/>
      <c r="I101" s="46"/>
    </row>
    <row r="102">
      <c r="B102" s="34"/>
      <c r="C102" s="34"/>
      <c r="D102" s="34"/>
      <c r="I102" s="46"/>
    </row>
    <row r="103">
      <c r="B103" s="34"/>
      <c r="C103" s="34"/>
      <c r="D103" s="34"/>
      <c r="I103" s="46"/>
    </row>
    <row r="104">
      <c r="B104" s="34"/>
      <c r="C104" s="34"/>
      <c r="D104" s="34"/>
      <c r="I104" s="46"/>
    </row>
    <row r="105">
      <c r="B105" s="34"/>
      <c r="C105" s="34"/>
      <c r="D105" s="34"/>
      <c r="I105" s="46"/>
    </row>
    <row r="106">
      <c r="B106" s="34"/>
      <c r="C106" s="34"/>
      <c r="D106" s="34"/>
      <c r="I106" s="46"/>
    </row>
    <row r="107">
      <c r="B107" s="34"/>
      <c r="C107" s="34"/>
      <c r="D107" s="34"/>
      <c r="I107" s="46"/>
    </row>
    <row r="108">
      <c r="B108" s="34"/>
      <c r="C108" s="34"/>
      <c r="D108" s="34"/>
      <c r="I108" s="46"/>
    </row>
    <row r="109">
      <c r="B109" s="34"/>
      <c r="C109" s="34"/>
      <c r="D109" s="34"/>
      <c r="I109" s="46"/>
    </row>
    <row r="110">
      <c r="B110" s="34"/>
      <c r="C110" s="34"/>
      <c r="D110" s="34"/>
      <c r="I110" s="46"/>
    </row>
    <row r="111">
      <c r="B111" s="34"/>
      <c r="C111" s="34"/>
      <c r="D111" s="34"/>
      <c r="I111" s="46"/>
    </row>
    <row r="112">
      <c r="B112" s="34"/>
      <c r="C112" s="34"/>
      <c r="D112" s="34"/>
      <c r="I112" s="46"/>
    </row>
    <row r="113">
      <c r="B113" s="34"/>
      <c r="C113" s="34"/>
      <c r="D113" s="34"/>
      <c r="I113" s="46"/>
    </row>
    <row r="114">
      <c r="B114" s="34"/>
      <c r="C114" s="34"/>
      <c r="D114" s="34"/>
      <c r="I114" s="46"/>
    </row>
    <row r="115">
      <c r="B115" s="34"/>
      <c r="C115" s="34"/>
      <c r="D115" s="34"/>
      <c r="I115" s="46"/>
    </row>
    <row r="116">
      <c r="B116" s="34"/>
      <c r="C116" s="34"/>
      <c r="D116" s="34"/>
      <c r="I116" s="46"/>
    </row>
    <row r="117">
      <c r="B117" s="34"/>
      <c r="C117" s="34"/>
      <c r="D117" s="34"/>
      <c r="I117" s="46"/>
    </row>
    <row r="118">
      <c r="B118" s="34"/>
      <c r="C118" s="34"/>
      <c r="D118" s="34"/>
      <c r="I118" s="46"/>
    </row>
    <row r="119">
      <c r="B119" s="34"/>
      <c r="C119" s="34"/>
      <c r="D119" s="34"/>
      <c r="I119" s="46"/>
    </row>
    <row r="120">
      <c r="B120" s="34"/>
      <c r="C120" s="34"/>
      <c r="D120" s="34"/>
      <c r="I120" s="46"/>
    </row>
    <row r="121">
      <c r="B121" s="34"/>
      <c r="C121" s="34"/>
      <c r="D121" s="34"/>
      <c r="I121" s="46"/>
    </row>
    <row r="122">
      <c r="B122" s="34"/>
      <c r="C122" s="34"/>
      <c r="D122" s="34"/>
      <c r="I122" s="46"/>
    </row>
    <row r="123">
      <c r="B123" s="34"/>
      <c r="C123" s="34"/>
      <c r="D123" s="34"/>
      <c r="I123" s="46"/>
    </row>
    <row r="124">
      <c r="B124" s="34"/>
      <c r="C124" s="34"/>
      <c r="D124" s="34"/>
      <c r="I124" s="46"/>
    </row>
    <row r="125">
      <c r="B125" s="34"/>
      <c r="C125" s="34"/>
      <c r="D125" s="34"/>
      <c r="I125" s="46"/>
    </row>
    <row r="126">
      <c r="B126" s="34"/>
      <c r="C126" s="34"/>
      <c r="D126" s="34"/>
      <c r="I126" s="46"/>
    </row>
    <row r="127">
      <c r="B127" s="34"/>
      <c r="C127" s="34"/>
      <c r="D127" s="34"/>
      <c r="I127" s="46"/>
    </row>
    <row r="128">
      <c r="B128" s="34"/>
      <c r="C128" s="34"/>
      <c r="D128" s="34"/>
      <c r="I128" s="46"/>
    </row>
    <row r="129">
      <c r="B129" s="34"/>
      <c r="C129" s="34"/>
      <c r="D129" s="34"/>
      <c r="I129" s="46"/>
    </row>
    <row r="130">
      <c r="B130" s="34"/>
      <c r="C130" s="34"/>
      <c r="D130" s="34"/>
      <c r="I130" s="46"/>
    </row>
    <row r="131">
      <c r="B131" s="34"/>
      <c r="C131" s="34"/>
      <c r="D131" s="34"/>
      <c r="I131" s="46"/>
    </row>
    <row r="132">
      <c r="B132" s="34"/>
      <c r="C132" s="34"/>
      <c r="D132" s="34"/>
      <c r="I132" s="46"/>
    </row>
    <row r="133">
      <c r="B133" s="34"/>
      <c r="C133" s="34"/>
      <c r="D133" s="34"/>
      <c r="I133" s="46"/>
    </row>
    <row r="134">
      <c r="B134" s="34"/>
      <c r="C134" s="34"/>
      <c r="D134" s="34"/>
      <c r="I134" s="46"/>
    </row>
    <row r="135">
      <c r="B135" s="34"/>
      <c r="C135" s="34"/>
      <c r="D135" s="34"/>
      <c r="I135" s="46"/>
    </row>
    <row r="136">
      <c r="B136" s="34"/>
      <c r="C136" s="34"/>
      <c r="D136" s="34"/>
      <c r="I136" s="46"/>
    </row>
    <row r="137">
      <c r="B137" s="34"/>
      <c r="C137" s="34"/>
      <c r="D137" s="34"/>
      <c r="I137" s="46"/>
    </row>
    <row r="138">
      <c r="B138" s="34"/>
      <c r="C138" s="34"/>
      <c r="D138" s="34"/>
      <c r="I138" s="46"/>
    </row>
    <row r="139">
      <c r="B139" s="34"/>
      <c r="C139" s="34"/>
      <c r="D139" s="34"/>
      <c r="I139" s="46"/>
    </row>
    <row r="140">
      <c r="B140" s="34"/>
      <c r="C140" s="34"/>
      <c r="D140" s="34"/>
      <c r="I140" s="46"/>
    </row>
    <row r="141">
      <c r="B141" s="34"/>
      <c r="C141" s="34"/>
      <c r="D141" s="34"/>
      <c r="I141" s="46"/>
    </row>
    <row r="142">
      <c r="B142" s="34"/>
      <c r="C142" s="34"/>
      <c r="D142" s="34"/>
      <c r="I142" s="46"/>
    </row>
    <row r="143">
      <c r="B143" s="34"/>
      <c r="C143" s="34"/>
      <c r="D143" s="34"/>
      <c r="I143" s="46"/>
    </row>
    <row r="144">
      <c r="B144" s="34"/>
      <c r="C144" s="34"/>
      <c r="D144" s="34"/>
      <c r="I144" s="46"/>
    </row>
    <row r="145">
      <c r="B145" s="34"/>
      <c r="C145" s="34"/>
      <c r="D145" s="34"/>
      <c r="I145" s="46"/>
    </row>
    <row r="146">
      <c r="B146" s="34"/>
      <c r="C146" s="34"/>
      <c r="D146" s="34"/>
      <c r="I146" s="46"/>
    </row>
    <row r="147">
      <c r="B147" s="34"/>
      <c r="C147" s="34"/>
      <c r="D147" s="34"/>
      <c r="I147" s="46"/>
    </row>
    <row r="148">
      <c r="B148" s="34"/>
      <c r="C148" s="34"/>
      <c r="D148" s="34"/>
      <c r="I148" s="46"/>
    </row>
    <row r="149">
      <c r="B149" s="34"/>
      <c r="C149" s="34"/>
      <c r="D149" s="34"/>
      <c r="I149" s="46"/>
    </row>
    <row r="150">
      <c r="B150" s="34"/>
      <c r="C150" s="34"/>
      <c r="D150" s="34"/>
      <c r="I150" s="46"/>
    </row>
    <row r="151">
      <c r="B151" s="34"/>
      <c r="C151" s="34"/>
      <c r="D151" s="34"/>
      <c r="I151" s="46"/>
    </row>
    <row r="152">
      <c r="B152" s="34"/>
      <c r="C152" s="34"/>
      <c r="D152" s="34"/>
      <c r="I152" s="46"/>
    </row>
    <row r="153">
      <c r="B153" s="34"/>
      <c r="C153" s="34"/>
      <c r="D153" s="34"/>
      <c r="I153" s="46"/>
    </row>
    <row r="154">
      <c r="B154" s="34"/>
      <c r="C154" s="34"/>
      <c r="D154" s="34"/>
      <c r="I154" s="46"/>
    </row>
    <row r="155">
      <c r="B155" s="34"/>
      <c r="C155" s="34"/>
      <c r="D155" s="34"/>
      <c r="I155" s="46"/>
    </row>
    <row r="156">
      <c r="B156" s="34"/>
      <c r="C156" s="34"/>
      <c r="D156" s="34"/>
      <c r="I156" s="46"/>
    </row>
    <row r="157">
      <c r="B157" s="34"/>
      <c r="C157" s="34"/>
      <c r="D157" s="34"/>
      <c r="I157" s="46"/>
    </row>
    <row r="158">
      <c r="B158" s="34"/>
      <c r="C158" s="34"/>
      <c r="D158" s="34"/>
      <c r="I158" s="46"/>
    </row>
    <row r="159">
      <c r="B159" s="34"/>
      <c r="C159" s="34"/>
      <c r="D159" s="34"/>
      <c r="I159" s="46"/>
    </row>
    <row r="160">
      <c r="B160" s="34"/>
      <c r="C160" s="34"/>
      <c r="D160" s="34"/>
      <c r="I160" s="46"/>
    </row>
    <row r="161">
      <c r="B161" s="34"/>
      <c r="C161" s="34"/>
      <c r="D161" s="34"/>
      <c r="I161" s="46"/>
    </row>
    <row r="162">
      <c r="B162" s="34"/>
      <c r="C162" s="34"/>
      <c r="D162" s="34"/>
      <c r="I162" s="46"/>
    </row>
    <row r="163">
      <c r="B163" s="34"/>
      <c r="C163" s="34"/>
      <c r="D163" s="34"/>
      <c r="I163" s="46"/>
    </row>
    <row r="164">
      <c r="B164" s="34"/>
      <c r="C164" s="34"/>
      <c r="D164" s="34"/>
      <c r="I164" s="46"/>
    </row>
    <row r="165">
      <c r="B165" s="34"/>
      <c r="C165" s="34"/>
      <c r="D165" s="34"/>
      <c r="I165" s="46"/>
    </row>
    <row r="166">
      <c r="B166" s="34"/>
      <c r="C166" s="34"/>
      <c r="D166" s="34"/>
      <c r="I166" s="46"/>
    </row>
    <row r="167">
      <c r="B167" s="34"/>
      <c r="C167" s="34"/>
      <c r="D167" s="34"/>
      <c r="I167" s="46"/>
    </row>
    <row r="168">
      <c r="B168" s="34"/>
      <c r="C168" s="34"/>
      <c r="D168" s="34"/>
      <c r="I168" s="46"/>
    </row>
    <row r="169">
      <c r="B169" s="34"/>
      <c r="C169" s="34"/>
      <c r="D169" s="34"/>
      <c r="I169" s="46"/>
    </row>
    <row r="170">
      <c r="B170" s="34"/>
      <c r="C170" s="34"/>
      <c r="D170" s="34"/>
      <c r="I170" s="46"/>
    </row>
    <row r="171">
      <c r="B171" s="34"/>
      <c r="C171" s="34"/>
      <c r="D171" s="34"/>
      <c r="I171" s="46"/>
    </row>
    <row r="172">
      <c r="B172" s="34"/>
      <c r="C172" s="34"/>
      <c r="D172" s="34"/>
      <c r="I172" s="46"/>
    </row>
    <row r="173">
      <c r="B173" s="34"/>
      <c r="C173" s="34"/>
      <c r="D173" s="34"/>
      <c r="I173" s="46"/>
    </row>
    <row r="174">
      <c r="B174" s="34"/>
      <c r="C174" s="34"/>
      <c r="D174" s="34"/>
      <c r="I174" s="46"/>
    </row>
    <row r="175">
      <c r="B175" s="34"/>
      <c r="C175" s="34"/>
      <c r="D175" s="34"/>
      <c r="I175" s="46"/>
    </row>
    <row r="176">
      <c r="B176" s="34"/>
      <c r="C176" s="34"/>
      <c r="D176" s="34"/>
      <c r="I176" s="46"/>
    </row>
    <row r="177">
      <c r="B177" s="34"/>
      <c r="C177" s="34"/>
      <c r="D177" s="34"/>
      <c r="I177" s="46"/>
    </row>
    <row r="178">
      <c r="B178" s="34"/>
      <c r="C178" s="34"/>
      <c r="D178" s="34"/>
      <c r="I178" s="46"/>
    </row>
    <row r="179">
      <c r="B179" s="34"/>
      <c r="C179" s="34"/>
      <c r="D179" s="34"/>
      <c r="I179" s="46"/>
    </row>
    <row r="180">
      <c r="B180" s="34"/>
      <c r="C180" s="34"/>
      <c r="D180" s="34"/>
      <c r="I180" s="46"/>
    </row>
    <row r="181">
      <c r="B181" s="34"/>
      <c r="C181" s="34"/>
      <c r="D181" s="34"/>
      <c r="I181" s="46"/>
    </row>
    <row r="182">
      <c r="B182" s="34"/>
      <c r="C182" s="34"/>
      <c r="D182" s="34"/>
      <c r="I182" s="46"/>
    </row>
    <row r="183">
      <c r="B183" s="34"/>
      <c r="C183" s="34"/>
      <c r="D183" s="34"/>
      <c r="I183" s="46"/>
    </row>
    <row r="184">
      <c r="B184" s="34"/>
      <c r="C184" s="34"/>
      <c r="D184" s="34"/>
      <c r="I184" s="46"/>
    </row>
    <row r="185">
      <c r="B185" s="34"/>
      <c r="C185" s="34"/>
      <c r="D185" s="34"/>
      <c r="I185" s="46"/>
    </row>
    <row r="186">
      <c r="B186" s="34"/>
      <c r="C186" s="34"/>
      <c r="D186" s="34"/>
      <c r="I186" s="46"/>
    </row>
    <row r="187">
      <c r="B187" s="34"/>
      <c r="C187" s="34"/>
      <c r="D187" s="34"/>
      <c r="I187" s="46"/>
    </row>
    <row r="188">
      <c r="B188" s="34"/>
      <c r="C188" s="34"/>
      <c r="D188" s="34"/>
      <c r="I188" s="46"/>
    </row>
    <row r="189">
      <c r="B189" s="34"/>
      <c r="C189" s="34"/>
      <c r="D189" s="34"/>
      <c r="I189" s="46"/>
    </row>
    <row r="190">
      <c r="B190" s="34"/>
      <c r="C190" s="34"/>
      <c r="D190" s="34"/>
      <c r="I190" s="46"/>
    </row>
    <row r="191">
      <c r="B191" s="34"/>
      <c r="C191" s="34"/>
      <c r="D191" s="34"/>
      <c r="I191" s="46"/>
    </row>
    <row r="192">
      <c r="B192" s="34"/>
      <c r="C192" s="34"/>
      <c r="D192" s="34"/>
      <c r="I192" s="46"/>
    </row>
    <row r="193">
      <c r="B193" s="34"/>
      <c r="C193" s="34"/>
      <c r="D193" s="34"/>
      <c r="I193" s="46"/>
    </row>
    <row r="194">
      <c r="B194" s="34"/>
      <c r="C194" s="34"/>
      <c r="D194" s="34"/>
      <c r="I194" s="46"/>
    </row>
    <row r="195">
      <c r="B195" s="34"/>
      <c r="C195" s="34"/>
      <c r="D195" s="34"/>
      <c r="I195" s="46"/>
    </row>
    <row r="196">
      <c r="B196" s="34"/>
      <c r="C196" s="34"/>
      <c r="D196" s="34"/>
      <c r="I196" s="46"/>
    </row>
    <row r="197">
      <c r="B197" s="34"/>
      <c r="C197" s="34"/>
      <c r="D197" s="34"/>
      <c r="I197" s="46"/>
    </row>
    <row r="198">
      <c r="B198" s="34"/>
      <c r="C198" s="34"/>
      <c r="D198" s="34"/>
      <c r="I198" s="46"/>
    </row>
    <row r="199">
      <c r="B199" s="34"/>
      <c r="C199" s="34"/>
      <c r="D199" s="34"/>
      <c r="I199" s="46"/>
    </row>
    <row r="200">
      <c r="B200" s="34"/>
      <c r="C200" s="34"/>
      <c r="D200" s="34"/>
      <c r="I200" s="46"/>
    </row>
    <row r="201">
      <c r="B201" s="34"/>
      <c r="C201" s="34"/>
      <c r="D201" s="34"/>
      <c r="I201" s="46"/>
    </row>
    <row r="202">
      <c r="B202" s="34"/>
      <c r="C202" s="34"/>
      <c r="D202" s="34"/>
      <c r="I202" s="46"/>
    </row>
    <row r="203">
      <c r="B203" s="34"/>
      <c r="C203" s="34"/>
      <c r="D203" s="34"/>
      <c r="I203" s="46"/>
    </row>
    <row r="204">
      <c r="B204" s="34"/>
      <c r="C204" s="34"/>
      <c r="D204" s="34"/>
      <c r="I204" s="46"/>
    </row>
    <row r="205">
      <c r="B205" s="34"/>
      <c r="C205" s="34"/>
      <c r="D205" s="34"/>
      <c r="I205" s="46"/>
    </row>
    <row r="206">
      <c r="B206" s="34"/>
      <c r="C206" s="34"/>
      <c r="D206" s="34"/>
      <c r="I206" s="46"/>
    </row>
    <row r="207">
      <c r="B207" s="34"/>
      <c r="C207" s="34"/>
      <c r="D207" s="34"/>
      <c r="I207" s="46"/>
    </row>
    <row r="208">
      <c r="B208" s="34"/>
      <c r="C208" s="34"/>
      <c r="D208" s="34"/>
      <c r="I208" s="46"/>
    </row>
    <row r="209">
      <c r="B209" s="34"/>
      <c r="C209" s="34"/>
      <c r="D209" s="34"/>
      <c r="I209" s="46"/>
    </row>
    <row r="210">
      <c r="B210" s="34"/>
      <c r="C210" s="34"/>
      <c r="D210" s="34"/>
      <c r="I210" s="46"/>
    </row>
    <row r="211">
      <c r="B211" s="34"/>
      <c r="C211" s="34"/>
      <c r="D211" s="34"/>
      <c r="I211" s="46"/>
    </row>
    <row r="212">
      <c r="B212" s="34"/>
      <c r="C212" s="34"/>
      <c r="D212" s="34"/>
      <c r="I212" s="46"/>
    </row>
    <row r="213">
      <c r="B213" s="34"/>
      <c r="C213" s="34"/>
      <c r="D213" s="34"/>
      <c r="I213" s="46"/>
    </row>
    <row r="214">
      <c r="B214" s="34"/>
      <c r="C214" s="34"/>
      <c r="D214" s="34"/>
      <c r="I214" s="46"/>
    </row>
    <row r="215">
      <c r="B215" s="34"/>
      <c r="C215" s="34"/>
      <c r="D215" s="34"/>
      <c r="I215" s="46"/>
    </row>
    <row r="216">
      <c r="B216" s="34"/>
      <c r="C216" s="34"/>
      <c r="D216" s="34"/>
      <c r="I216" s="46"/>
    </row>
    <row r="217">
      <c r="B217" s="34"/>
      <c r="C217" s="34"/>
      <c r="D217" s="34"/>
      <c r="I217" s="46"/>
    </row>
    <row r="218">
      <c r="B218" s="34"/>
      <c r="C218" s="34"/>
      <c r="D218" s="34"/>
      <c r="I218" s="46"/>
    </row>
    <row r="219">
      <c r="B219" s="34"/>
      <c r="C219" s="34"/>
      <c r="D219" s="34"/>
      <c r="I219" s="46"/>
    </row>
    <row r="220">
      <c r="B220" s="34"/>
      <c r="C220" s="34"/>
      <c r="D220" s="34"/>
      <c r="I220" s="46"/>
    </row>
    <row r="221">
      <c r="B221" s="34"/>
      <c r="C221" s="34"/>
      <c r="D221" s="34"/>
      <c r="I221" s="46"/>
    </row>
    <row r="222">
      <c r="B222" s="34"/>
      <c r="C222" s="34"/>
      <c r="D222" s="34"/>
      <c r="I222" s="46"/>
    </row>
    <row r="223">
      <c r="B223" s="34"/>
      <c r="C223" s="34"/>
      <c r="D223" s="34"/>
      <c r="I223" s="46"/>
    </row>
    <row r="224">
      <c r="B224" s="34"/>
      <c r="C224" s="34"/>
      <c r="D224" s="34"/>
      <c r="I224" s="46"/>
    </row>
    <row r="225">
      <c r="B225" s="34"/>
      <c r="C225" s="34"/>
      <c r="D225" s="34"/>
      <c r="I225" s="46"/>
    </row>
    <row r="226">
      <c r="B226" s="34"/>
      <c r="C226" s="34"/>
      <c r="D226" s="34"/>
      <c r="I226" s="46"/>
    </row>
    <row r="227">
      <c r="B227" s="34"/>
      <c r="C227" s="34"/>
      <c r="D227" s="34"/>
      <c r="I227" s="46"/>
    </row>
    <row r="228">
      <c r="B228" s="34"/>
      <c r="C228" s="34"/>
      <c r="D228" s="34"/>
      <c r="I228" s="46"/>
    </row>
    <row r="229">
      <c r="B229" s="34"/>
      <c r="C229" s="34"/>
      <c r="D229" s="34"/>
      <c r="I229" s="46"/>
    </row>
    <row r="230">
      <c r="B230" s="34"/>
      <c r="C230" s="34"/>
      <c r="D230" s="34"/>
      <c r="I230" s="46"/>
    </row>
    <row r="231">
      <c r="B231" s="34"/>
      <c r="C231" s="34"/>
      <c r="D231" s="34"/>
      <c r="I231" s="46"/>
    </row>
    <row r="232">
      <c r="B232" s="34"/>
      <c r="C232" s="34"/>
      <c r="D232" s="34"/>
      <c r="I232" s="46"/>
    </row>
    <row r="233">
      <c r="B233" s="34"/>
      <c r="C233" s="34"/>
      <c r="D233" s="34"/>
      <c r="I233" s="46"/>
    </row>
    <row r="234">
      <c r="B234" s="34"/>
      <c r="C234" s="34"/>
      <c r="D234" s="34"/>
      <c r="I234" s="46"/>
    </row>
    <row r="235">
      <c r="B235" s="34"/>
      <c r="C235" s="34"/>
      <c r="D235" s="34"/>
      <c r="I235" s="46"/>
    </row>
    <row r="236">
      <c r="B236" s="34"/>
      <c r="C236" s="34"/>
      <c r="D236" s="34"/>
      <c r="I236" s="46"/>
    </row>
    <row r="237">
      <c r="B237" s="34"/>
      <c r="C237" s="34"/>
      <c r="D237" s="34"/>
      <c r="I237" s="46"/>
    </row>
    <row r="238">
      <c r="B238" s="34"/>
      <c r="C238" s="34"/>
      <c r="D238" s="34"/>
      <c r="I238" s="46"/>
    </row>
    <row r="239">
      <c r="B239" s="34"/>
      <c r="C239" s="34"/>
      <c r="D239" s="34"/>
      <c r="I239" s="46"/>
    </row>
    <row r="240">
      <c r="B240" s="34"/>
      <c r="C240" s="34"/>
      <c r="D240" s="34"/>
      <c r="I240" s="46"/>
    </row>
    <row r="241">
      <c r="B241" s="34"/>
      <c r="C241" s="34"/>
      <c r="D241" s="34"/>
      <c r="I241" s="46"/>
    </row>
    <row r="242">
      <c r="B242" s="34"/>
      <c r="C242" s="34"/>
      <c r="D242" s="34"/>
      <c r="I242" s="46"/>
    </row>
    <row r="243">
      <c r="B243" s="34"/>
      <c r="C243" s="34"/>
      <c r="D243" s="34"/>
      <c r="I243" s="46"/>
    </row>
    <row r="244">
      <c r="B244" s="34"/>
      <c r="C244" s="34"/>
      <c r="D244" s="34"/>
      <c r="I244" s="46"/>
    </row>
    <row r="245">
      <c r="B245" s="34"/>
      <c r="C245" s="34"/>
      <c r="D245" s="34"/>
      <c r="I245" s="46"/>
    </row>
    <row r="246">
      <c r="B246" s="34"/>
      <c r="C246" s="34"/>
      <c r="D246" s="34"/>
      <c r="I246" s="46"/>
    </row>
    <row r="247">
      <c r="B247" s="34"/>
      <c r="C247" s="34"/>
      <c r="D247" s="34"/>
      <c r="I247" s="46"/>
    </row>
    <row r="248">
      <c r="B248" s="34"/>
      <c r="C248" s="34"/>
      <c r="D248" s="34"/>
      <c r="I248" s="46"/>
    </row>
    <row r="249">
      <c r="B249" s="34"/>
      <c r="C249" s="34"/>
      <c r="D249" s="34"/>
      <c r="I249" s="46"/>
    </row>
    <row r="250">
      <c r="B250" s="34"/>
      <c r="C250" s="34"/>
      <c r="D250" s="34"/>
      <c r="I250" s="46"/>
    </row>
    <row r="251">
      <c r="B251" s="34"/>
      <c r="C251" s="34"/>
      <c r="D251" s="34"/>
      <c r="I251" s="46"/>
    </row>
    <row r="252">
      <c r="B252" s="34"/>
      <c r="C252" s="34"/>
      <c r="D252" s="34"/>
      <c r="I252" s="46"/>
    </row>
    <row r="253">
      <c r="B253" s="34"/>
      <c r="C253" s="34"/>
      <c r="D253" s="34"/>
      <c r="I253" s="46"/>
    </row>
    <row r="254">
      <c r="B254" s="34"/>
      <c r="C254" s="34"/>
      <c r="D254" s="34"/>
      <c r="I254" s="46"/>
    </row>
    <row r="255">
      <c r="B255" s="34"/>
      <c r="C255" s="34"/>
      <c r="D255" s="34"/>
      <c r="I255" s="46"/>
    </row>
    <row r="256">
      <c r="B256" s="34"/>
      <c r="C256" s="34"/>
      <c r="D256" s="34"/>
      <c r="I256" s="46"/>
    </row>
    <row r="257">
      <c r="B257" s="34"/>
      <c r="C257" s="34"/>
      <c r="D257" s="34"/>
      <c r="I257" s="46"/>
    </row>
    <row r="258">
      <c r="B258" s="34"/>
      <c r="C258" s="34"/>
      <c r="D258" s="34"/>
      <c r="I258" s="46"/>
    </row>
    <row r="259">
      <c r="B259" s="34"/>
      <c r="C259" s="34"/>
      <c r="D259" s="34"/>
      <c r="I259" s="46"/>
    </row>
    <row r="260">
      <c r="B260" s="34"/>
      <c r="C260" s="34"/>
      <c r="D260" s="34"/>
      <c r="I260" s="46"/>
    </row>
    <row r="261">
      <c r="B261" s="34"/>
      <c r="C261" s="34"/>
      <c r="D261" s="34"/>
      <c r="I261" s="46"/>
    </row>
    <row r="262">
      <c r="B262" s="34"/>
      <c r="C262" s="34"/>
      <c r="D262" s="34"/>
      <c r="I262" s="46"/>
    </row>
    <row r="263">
      <c r="B263" s="34"/>
      <c r="C263" s="34"/>
      <c r="D263" s="34"/>
      <c r="I263" s="46"/>
    </row>
    <row r="264">
      <c r="B264" s="34"/>
      <c r="C264" s="34"/>
      <c r="D264" s="34"/>
      <c r="I264" s="46"/>
    </row>
    <row r="265">
      <c r="B265" s="34"/>
      <c r="C265" s="34"/>
      <c r="D265" s="34"/>
      <c r="I265" s="46"/>
    </row>
    <row r="266">
      <c r="B266" s="34"/>
      <c r="C266" s="34"/>
      <c r="D266" s="34"/>
      <c r="I266" s="46"/>
    </row>
    <row r="267">
      <c r="B267" s="34"/>
      <c r="C267" s="34"/>
      <c r="D267" s="34"/>
      <c r="I267" s="46"/>
    </row>
    <row r="268">
      <c r="B268" s="34"/>
      <c r="C268" s="34"/>
      <c r="D268" s="34"/>
      <c r="I268" s="46"/>
    </row>
    <row r="269">
      <c r="B269" s="34"/>
      <c r="C269" s="34"/>
      <c r="D269" s="34"/>
      <c r="I269" s="46"/>
    </row>
    <row r="270">
      <c r="B270" s="34"/>
      <c r="C270" s="34"/>
      <c r="D270" s="34"/>
      <c r="I270" s="46"/>
    </row>
    <row r="271">
      <c r="B271" s="34"/>
      <c r="C271" s="34"/>
      <c r="D271" s="34"/>
      <c r="I271" s="46"/>
    </row>
    <row r="272">
      <c r="B272" s="34"/>
      <c r="C272" s="34"/>
      <c r="D272" s="34"/>
      <c r="I272" s="46"/>
    </row>
    <row r="273">
      <c r="B273" s="34"/>
      <c r="C273" s="34"/>
      <c r="D273" s="34"/>
      <c r="I273" s="46"/>
    </row>
    <row r="274">
      <c r="B274" s="34"/>
      <c r="C274" s="34"/>
      <c r="D274" s="34"/>
      <c r="I274" s="46"/>
    </row>
    <row r="275">
      <c r="B275" s="34"/>
      <c r="C275" s="34"/>
      <c r="D275" s="34"/>
      <c r="I275" s="46"/>
    </row>
    <row r="276">
      <c r="B276" s="34"/>
      <c r="C276" s="34"/>
      <c r="D276" s="34"/>
      <c r="I276" s="46"/>
    </row>
    <row r="277">
      <c r="B277" s="34"/>
      <c r="C277" s="34"/>
      <c r="D277" s="34"/>
      <c r="I277" s="46"/>
    </row>
    <row r="278">
      <c r="B278" s="34"/>
      <c r="C278" s="34"/>
      <c r="D278" s="34"/>
      <c r="I278" s="46"/>
    </row>
    <row r="279">
      <c r="B279" s="34"/>
      <c r="C279" s="34"/>
      <c r="D279" s="34"/>
      <c r="I279" s="46"/>
    </row>
    <row r="280">
      <c r="B280" s="34"/>
      <c r="C280" s="34"/>
      <c r="D280" s="34"/>
      <c r="I280" s="46"/>
    </row>
    <row r="281">
      <c r="B281" s="34"/>
      <c r="C281" s="34"/>
      <c r="D281" s="34"/>
      <c r="I281" s="46"/>
    </row>
    <row r="282">
      <c r="B282" s="34"/>
      <c r="C282" s="34"/>
      <c r="D282" s="34"/>
      <c r="I282" s="46"/>
    </row>
    <row r="283">
      <c r="B283" s="34"/>
      <c r="C283" s="34"/>
      <c r="D283" s="34"/>
      <c r="I283" s="46"/>
    </row>
    <row r="284">
      <c r="B284" s="34"/>
      <c r="C284" s="34"/>
      <c r="D284" s="34"/>
      <c r="I284" s="46"/>
    </row>
    <row r="285">
      <c r="B285" s="34"/>
      <c r="C285" s="34"/>
      <c r="D285" s="34"/>
      <c r="I285" s="46"/>
    </row>
    <row r="286">
      <c r="B286" s="34"/>
      <c r="C286" s="34"/>
      <c r="D286" s="34"/>
      <c r="I286" s="46"/>
    </row>
    <row r="287">
      <c r="B287" s="34"/>
      <c r="C287" s="34"/>
      <c r="D287" s="34"/>
      <c r="I287" s="46"/>
    </row>
    <row r="288">
      <c r="B288" s="34"/>
      <c r="C288" s="34"/>
      <c r="D288" s="34"/>
      <c r="I288" s="46"/>
    </row>
    <row r="289">
      <c r="B289" s="34"/>
      <c r="C289" s="34"/>
      <c r="D289" s="34"/>
      <c r="I289" s="46"/>
    </row>
    <row r="290">
      <c r="B290" s="34"/>
      <c r="C290" s="34"/>
      <c r="D290" s="34"/>
      <c r="I290" s="46"/>
    </row>
    <row r="291">
      <c r="B291" s="34"/>
      <c r="C291" s="34"/>
      <c r="D291" s="34"/>
      <c r="I291" s="46"/>
    </row>
    <row r="292">
      <c r="B292" s="34"/>
      <c r="C292" s="34"/>
      <c r="D292" s="34"/>
      <c r="I292" s="46"/>
    </row>
    <row r="293">
      <c r="B293" s="34"/>
      <c r="C293" s="34"/>
      <c r="D293" s="34"/>
      <c r="I293" s="46"/>
    </row>
    <row r="294">
      <c r="B294" s="34"/>
      <c r="C294" s="34"/>
      <c r="D294" s="34"/>
      <c r="I294" s="46"/>
    </row>
    <row r="295">
      <c r="B295" s="34"/>
      <c r="C295" s="34"/>
      <c r="D295" s="34"/>
      <c r="I295" s="46"/>
    </row>
    <row r="296">
      <c r="B296" s="34"/>
      <c r="C296" s="34"/>
      <c r="D296" s="34"/>
      <c r="I296" s="46"/>
    </row>
    <row r="297">
      <c r="B297" s="34"/>
      <c r="C297" s="34"/>
      <c r="D297" s="34"/>
      <c r="I297" s="46"/>
    </row>
    <row r="298">
      <c r="B298" s="34"/>
      <c r="C298" s="34"/>
      <c r="D298" s="34"/>
      <c r="I298" s="46"/>
    </row>
    <row r="299">
      <c r="B299" s="34"/>
      <c r="C299" s="34"/>
      <c r="D299" s="34"/>
      <c r="I299" s="46"/>
    </row>
    <row r="300">
      <c r="B300" s="34"/>
      <c r="C300" s="34"/>
      <c r="D300" s="34"/>
      <c r="I300" s="46"/>
    </row>
    <row r="301">
      <c r="B301" s="34"/>
      <c r="C301" s="34"/>
      <c r="D301" s="34"/>
      <c r="I301" s="46"/>
    </row>
    <row r="302">
      <c r="B302" s="34"/>
      <c r="C302" s="34"/>
      <c r="D302" s="34"/>
      <c r="I302" s="46"/>
    </row>
    <row r="303">
      <c r="B303" s="34"/>
      <c r="C303" s="34"/>
      <c r="D303" s="34"/>
      <c r="I303" s="46"/>
    </row>
    <row r="304">
      <c r="B304" s="34"/>
      <c r="C304" s="34"/>
      <c r="D304" s="34"/>
      <c r="I304" s="46"/>
    </row>
    <row r="305">
      <c r="B305" s="34"/>
      <c r="C305" s="34"/>
      <c r="D305" s="34"/>
      <c r="I305" s="46"/>
    </row>
    <row r="306">
      <c r="B306" s="34"/>
      <c r="C306" s="34"/>
      <c r="D306" s="34"/>
      <c r="I306" s="46"/>
    </row>
    <row r="307">
      <c r="B307" s="34"/>
      <c r="C307" s="34"/>
      <c r="D307" s="34"/>
      <c r="I307" s="46"/>
    </row>
    <row r="308">
      <c r="B308" s="34"/>
      <c r="C308" s="34"/>
      <c r="D308" s="34"/>
      <c r="I308" s="46"/>
    </row>
    <row r="309">
      <c r="B309" s="34"/>
      <c r="C309" s="34"/>
      <c r="D309" s="34"/>
      <c r="I309" s="46"/>
    </row>
    <row r="310">
      <c r="B310" s="34"/>
      <c r="C310" s="34"/>
      <c r="D310" s="34"/>
      <c r="I310" s="46"/>
    </row>
    <row r="311">
      <c r="B311" s="34"/>
      <c r="C311" s="34"/>
      <c r="D311" s="34"/>
      <c r="I311" s="46"/>
    </row>
    <row r="312">
      <c r="B312" s="34"/>
      <c r="C312" s="34"/>
      <c r="D312" s="34"/>
      <c r="I312" s="46"/>
    </row>
    <row r="313">
      <c r="B313" s="34"/>
      <c r="C313" s="34"/>
      <c r="D313" s="34"/>
      <c r="I313" s="46"/>
    </row>
    <row r="314">
      <c r="B314" s="34"/>
      <c r="C314" s="34"/>
      <c r="D314" s="34"/>
      <c r="I314" s="46"/>
    </row>
    <row r="315">
      <c r="B315" s="34"/>
      <c r="C315" s="34"/>
      <c r="D315" s="34"/>
      <c r="I315" s="46"/>
    </row>
    <row r="316">
      <c r="B316" s="34"/>
      <c r="C316" s="34"/>
      <c r="D316" s="34"/>
      <c r="I316" s="46"/>
    </row>
    <row r="317">
      <c r="B317" s="34"/>
      <c r="C317" s="34"/>
      <c r="D317" s="34"/>
      <c r="I317" s="46"/>
    </row>
    <row r="318">
      <c r="B318" s="34"/>
      <c r="C318" s="34"/>
      <c r="D318" s="34"/>
      <c r="I318" s="46"/>
    </row>
    <row r="319">
      <c r="B319" s="34"/>
      <c r="C319" s="34"/>
      <c r="D319" s="34"/>
      <c r="I319" s="46"/>
    </row>
    <row r="320">
      <c r="B320" s="34"/>
      <c r="C320" s="34"/>
      <c r="D320" s="34"/>
      <c r="I320" s="46"/>
    </row>
    <row r="321">
      <c r="B321" s="34"/>
      <c r="C321" s="34"/>
      <c r="D321" s="34"/>
      <c r="I321" s="46"/>
    </row>
    <row r="322">
      <c r="B322" s="34"/>
      <c r="C322" s="34"/>
      <c r="D322" s="34"/>
      <c r="I322" s="46"/>
    </row>
    <row r="323">
      <c r="B323" s="34"/>
      <c r="C323" s="34"/>
      <c r="D323" s="34"/>
      <c r="I323" s="46"/>
    </row>
    <row r="324">
      <c r="B324" s="34"/>
      <c r="C324" s="34"/>
      <c r="D324" s="34"/>
      <c r="I324" s="46"/>
    </row>
    <row r="325">
      <c r="B325" s="34"/>
      <c r="C325" s="34"/>
      <c r="D325" s="34"/>
      <c r="I325" s="46"/>
    </row>
    <row r="326">
      <c r="B326" s="34"/>
      <c r="C326" s="34"/>
      <c r="D326" s="34"/>
      <c r="I326" s="46"/>
    </row>
    <row r="327">
      <c r="B327" s="34"/>
      <c r="C327" s="34"/>
      <c r="D327" s="34"/>
      <c r="I327" s="46"/>
    </row>
    <row r="328">
      <c r="B328" s="34"/>
      <c r="C328" s="34"/>
      <c r="D328" s="34"/>
      <c r="I328" s="46"/>
    </row>
    <row r="329">
      <c r="B329" s="34"/>
      <c r="C329" s="34"/>
      <c r="D329" s="34"/>
      <c r="I329" s="46"/>
    </row>
    <row r="330">
      <c r="B330" s="34"/>
      <c r="C330" s="34"/>
      <c r="D330" s="34"/>
      <c r="I330" s="46"/>
    </row>
    <row r="331">
      <c r="B331" s="34"/>
      <c r="C331" s="34"/>
      <c r="D331" s="34"/>
      <c r="I331" s="46"/>
    </row>
    <row r="332">
      <c r="B332" s="34"/>
      <c r="C332" s="34"/>
      <c r="D332" s="34"/>
      <c r="I332" s="46"/>
    </row>
    <row r="333">
      <c r="B333" s="34"/>
      <c r="C333" s="34"/>
      <c r="D333" s="34"/>
      <c r="I333" s="46"/>
    </row>
    <row r="334">
      <c r="B334" s="34"/>
      <c r="C334" s="34"/>
      <c r="D334" s="34"/>
      <c r="I334" s="46"/>
    </row>
    <row r="335">
      <c r="B335" s="34"/>
      <c r="C335" s="34"/>
      <c r="D335" s="34"/>
      <c r="I335" s="46"/>
    </row>
    <row r="336">
      <c r="B336" s="34"/>
      <c r="C336" s="34"/>
      <c r="D336" s="34"/>
      <c r="I336" s="46"/>
    </row>
    <row r="337">
      <c r="B337" s="34"/>
      <c r="C337" s="34"/>
      <c r="D337" s="34"/>
      <c r="I337" s="46"/>
    </row>
    <row r="338">
      <c r="B338" s="34"/>
      <c r="C338" s="34"/>
      <c r="D338" s="34"/>
      <c r="I338" s="46"/>
    </row>
    <row r="339">
      <c r="B339" s="34"/>
      <c r="C339" s="34"/>
      <c r="D339" s="34"/>
      <c r="I339" s="46"/>
    </row>
    <row r="340">
      <c r="B340" s="34"/>
      <c r="C340" s="34"/>
      <c r="D340" s="34"/>
      <c r="I340" s="46"/>
    </row>
    <row r="341">
      <c r="B341" s="34"/>
      <c r="C341" s="34"/>
      <c r="D341" s="34"/>
      <c r="I341" s="46"/>
    </row>
    <row r="342">
      <c r="B342" s="34"/>
      <c r="C342" s="34"/>
      <c r="D342" s="34"/>
      <c r="I342" s="46"/>
    </row>
    <row r="343">
      <c r="B343" s="34"/>
      <c r="C343" s="34"/>
      <c r="D343" s="34"/>
      <c r="I343" s="46"/>
    </row>
    <row r="344">
      <c r="B344" s="34"/>
      <c r="C344" s="34"/>
      <c r="D344" s="34"/>
      <c r="I344" s="46"/>
    </row>
    <row r="345">
      <c r="B345" s="34"/>
      <c r="C345" s="34"/>
      <c r="D345" s="34"/>
      <c r="I345" s="46"/>
    </row>
    <row r="346">
      <c r="B346" s="34"/>
      <c r="C346" s="34"/>
      <c r="D346" s="34"/>
      <c r="I346" s="46"/>
    </row>
    <row r="347">
      <c r="B347" s="34"/>
      <c r="C347" s="34"/>
      <c r="D347" s="34"/>
      <c r="I347" s="46"/>
    </row>
    <row r="348">
      <c r="B348" s="34"/>
      <c r="C348" s="34"/>
      <c r="D348" s="34"/>
      <c r="I348" s="46"/>
    </row>
    <row r="349">
      <c r="B349" s="34"/>
      <c r="C349" s="34"/>
      <c r="D349" s="34"/>
      <c r="I349" s="46"/>
    </row>
    <row r="350">
      <c r="B350" s="34"/>
      <c r="C350" s="34"/>
      <c r="D350" s="34"/>
      <c r="I350" s="46"/>
    </row>
    <row r="351">
      <c r="B351" s="34"/>
      <c r="C351" s="34"/>
      <c r="D351" s="34"/>
      <c r="I351" s="46"/>
    </row>
    <row r="352">
      <c r="B352" s="34"/>
      <c r="C352" s="34"/>
      <c r="D352" s="34"/>
      <c r="I352" s="46"/>
    </row>
    <row r="353">
      <c r="B353" s="34"/>
      <c r="C353" s="34"/>
      <c r="D353" s="34"/>
      <c r="I353" s="46"/>
    </row>
    <row r="354">
      <c r="B354" s="34"/>
      <c r="C354" s="34"/>
      <c r="D354" s="34"/>
      <c r="I354" s="46"/>
    </row>
    <row r="355">
      <c r="B355" s="34"/>
      <c r="C355" s="34"/>
      <c r="D355" s="34"/>
      <c r="I355" s="46"/>
    </row>
    <row r="356">
      <c r="B356" s="34"/>
      <c r="C356" s="34"/>
      <c r="D356" s="34"/>
      <c r="I356" s="46"/>
    </row>
    <row r="357">
      <c r="B357" s="34"/>
      <c r="C357" s="34"/>
      <c r="D357" s="34"/>
      <c r="I357" s="46"/>
    </row>
    <row r="358">
      <c r="B358" s="34"/>
      <c r="C358" s="34"/>
      <c r="D358" s="34"/>
      <c r="I358" s="46"/>
    </row>
    <row r="359">
      <c r="B359" s="34"/>
      <c r="C359" s="34"/>
      <c r="D359" s="34"/>
      <c r="I359" s="46"/>
    </row>
    <row r="360">
      <c r="B360" s="34"/>
      <c r="C360" s="34"/>
      <c r="D360" s="34"/>
      <c r="I360" s="46"/>
    </row>
    <row r="361">
      <c r="B361" s="34"/>
      <c r="C361" s="34"/>
      <c r="D361" s="34"/>
      <c r="I361" s="46"/>
    </row>
    <row r="362">
      <c r="B362" s="34"/>
      <c r="C362" s="34"/>
      <c r="D362" s="34"/>
      <c r="I362" s="46"/>
    </row>
    <row r="363">
      <c r="B363" s="34"/>
      <c r="C363" s="34"/>
      <c r="D363" s="34"/>
      <c r="I363" s="46"/>
    </row>
    <row r="364">
      <c r="B364" s="34"/>
      <c r="C364" s="34"/>
      <c r="D364" s="34"/>
      <c r="I364" s="46"/>
    </row>
    <row r="365">
      <c r="B365" s="34"/>
      <c r="C365" s="34"/>
      <c r="D365" s="34"/>
      <c r="I365" s="46"/>
    </row>
    <row r="366">
      <c r="B366" s="34"/>
      <c r="C366" s="34"/>
      <c r="D366" s="34"/>
      <c r="I366" s="46"/>
    </row>
    <row r="367">
      <c r="B367" s="34"/>
      <c r="C367" s="34"/>
      <c r="D367" s="34"/>
      <c r="I367" s="46"/>
    </row>
    <row r="368">
      <c r="B368" s="34"/>
      <c r="C368" s="34"/>
      <c r="D368" s="34"/>
      <c r="I368" s="46"/>
    </row>
    <row r="369">
      <c r="B369" s="34"/>
      <c r="C369" s="34"/>
      <c r="D369" s="34"/>
      <c r="I369" s="46"/>
    </row>
    <row r="370">
      <c r="B370" s="34"/>
      <c r="C370" s="34"/>
      <c r="D370" s="34"/>
      <c r="I370" s="46"/>
    </row>
    <row r="371">
      <c r="B371" s="34"/>
      <c r="C371" s="34"/>
      <c r="D371" s="34"/>
      <c r="I371" s="46"/>
    </row>
    <row r="372">
      <c r="B372" s="34"/>
      <c r="C372" s="34"/>
      <c r="D372" s="34"/>
      <c r="I372" s="46"/>
    </row>
    <row r="373">
      <c r="B373" s="34"/>
      <c r="C373" s="34"/>
      <c r="D373" s="34"/>
      <c r="I373" s="46"/>
    </row>
    <row r="374">
      <c r="B374" s="34"/>
      <c r="C374" s="34"/>
      <c r="D374" s="34"/>
      <c r="I374" s="46"/>
    </row>
    <row r="375">
      <c r="B375" s="34"/>
      <c r="C375" s="34"/>
      <c r="D375" s="34"/>
      <c r="I375" s="46"/>
    </row>
    <row r="376">
      <c r="B376" s="34"/>
      <c r="C376" s="34"/>
      <c r="D376" s="34"/>
      <c r="I376" s="46"/>
    </row>
    <row r="377">
      <c r="B377" s="34"/>
      <c r="C377" s="34"/>
      <c r="D377" s="34"/>
      <c r="I377" s="46"/>
    </row>
    <row r="378">
      <c r="B378" s="34"/>
      <c r="C378" s="34"/>
      <c r="D378" s="34"/>
      <c r="I378" s="46"/>
    </row>
    <row r="379">
      <c r="B379" s="34"/>
      <c r="C379" s="34"/>
      <c r="D379" s="34"/>
      <c r="I379" s="46"/>
    </row>
    <row r="380">
      <c r="B380" s="34"/>
      <c r="C380" s="34"/>
      <c r="D380" s="34"/>
      <c r="I380" s="46"/>
    </row>
    <row r="381">
      <c r="B381" s="34"/>
      <c r="C381" s="34"/>
      <c r="D381" s="34"/>
      <c r="I381" s="46"/>
    </row>
    <row r="382">
      <c r="B382" s="34"/>
      <c r="C382" s="34"/>
      <c r="D382" s="34"/>
      <c r="I382" s="46"/>
    </row>
    <row r="383">
      <c r="B383" s="34"/>
      <c r="C383" s="34"/>
      <c r="D383" s="34"/>
      <c r="I383" s="46"/>
    </row>
    <row r="384">
      <c r="B384" s="34"/>
      <c r="C384" s="34"/>
      <c r="D384" s="34"/>
      <c r="I384" s="46"/>
    </row>
    <row r="385">
      <c r="B385" s="34"/>
      <c r="C385" s="34"/>
      <c r="D385" s="34"/>
      <c r="I385" s="46"/>
    </row>
    <row r="386">
      <c r="B386" s="34"/>
      <c r="C386" s="34"/>
      <c r="D386" s="34"/>
      <c r="I386" s="46"/>
    </row>
    <row r="387">
      <c r="B387" s="34"/>
      <c r="C387" s="34"/>
      <c r="D387" s="34"/>
      <c r="I387" s="46"/>
    </row>
    <row r="388">
      <c r="B388" s="34"/>
      <c r="C388" s="34"/>
      <c r="D388" s="34"/>
      <c r="I388" s="46"/>
    </row>
    <row r="389">
      <c r="B389" s="34"/>
      <c r="C389" s="34"/>
      <c r="D389" s="34"/>
      <c r="I389" s="46"/>
    </row>
    <row r="390">
      <c r="B390" s="34"/>
      <c r="C390" s="34"/>
      <c r="D390" s="34"/>
      <c r="I390" s="46"/>
    </row>
    <row r="391">
      <c r="B391" s="34"/>
      <c r="C391" s="34"/>
      <c r="D391" s="34"/>
      <c r="I391" s="46"/>
    </row>
    <row r="392">
      <c r="B392" s="34"/>
      <c r="C392" s="34"/>
      <c r="D392" s="34"/>
      <c r="I392" s="46"/>
    </row>
    <row r="393">
      <c r="B393" s="34"/>
      <c r="C393" s="34"/>
      <c r="D393" s="34"/>
      <c r="I393" s="46"/>
    </row>
    <row r="394">
      <c r="B394" s="34"/>
      <c r="C394" s="34"/>
      <c r="D394" s="34"/>
      <c r="I394" s="46"/>
    </row>
    <row r="395">
      <c r="B395" s="34"/>
      <c r="C395" s="34"/>
      <c r="D395" s="34"/>
      <c r="I395" s="46"/>
    </row>
    <row r="396">
      <c r="B396" s="34"/>
      <c r="C396" s="34"/>
      <c r="D396" s="34"/>
      <c r="I396" s="46"/>
    </row>
    <row r="397">
      <c r="B397" s="34"/>
      <c r="C397" s="34"/>
      <c r="D397" s="34"/>
      <c r="I397" s="46"/>
    </row>
    <row r="398">
      <c r="B398" s="34"/>
      <c r="C398" s="34"/>
      <c r="D398" s="34"/>
      <c r="I398" s="46"/>
    </row>
    <row r="399">
      <c r="B399" s="34"/>
      <c r="C399" s="34"/>
      <c r="D399" s="34"/>
      <c r="I399" s="46"/>
    </row>
    <row r="400">
      <c r="B400" s="34"/>
      <c r="C400" s="34"/>
      <c r="D400" s="34"/>
      <c r="I400" s="46"/>
    </row>
    <row r="401">
      <c r="B401" s="34"/>
      <c r="C401" s="34"/>
      <c r="D401" s="34"/>
      <c r="I401" s="46"/>
    </row>
    <row r="402">
      <c r="B402" s="34"/>
      <c r="C402" s="34"/>
      <c r="D402" s="34"/>
      <c r="I402" s="46"/>
    </row>
    <row r="403">
      <c r="B403" s="34"/>
      <c r="C403" s="34"/>
      <c r="D403" s="34"/>
      <c r="I403" s="46"/>
    </row>
    <row r="404">
      <c r="B404" s="34"/>
      <c r="C404" s="34"/>
      <c r="D404" s="34"/>
      <c r="I404" s="46"/>
    </row>
    <row r="405">
      <c r="B405" s="34"/>
      <c r="C405" s="34"/>
      <c r="D405" s="34"/>
      <c r="I405" s="46"/>
    </row>
    <row r="406">
      <c r="B406" s="34"/>
      <c r="C406" s="34"/>
      <c r="D406" s="34"/>
      <c r="I406" s="46"/>
    </row>
    <row r="407">
      <c r="B407" s="34"/>
      <c r="C407" s="34"/>
      <c r="D407" s="34"/>
      <c r="I407" s="46"/>
    </row>
    <row r="408">
      <c r="B408" s="34"/>
      <c r="C408" s="34"/>
      <c r="D408" s="34"/>
      <c r="I408" s="46"/>
    </row>
    <row r="409">
      <c r="B409" s="34"/>
      <c r="C409" s="34"/>
      <c r="D409" s="34"/>
      <c r="I409" s="46"/>
    </row>
    <row r="410">
      <c r="B410" s="34"/>
      <c r="C410" s="34"/>
      <c r="D410" s="34"/>
      <c r="I410" s="46"/>
    </row>
    <row r="411">
      <c r="B411" s="34"/>
      <c r="C411" s="34"/>
      <c r="D411" s="34"/>
      <c r="I411" s="46"/>
    </row>
    <row r="412">
      <c r="B412" s="34"/>
      <c r="C412" s="34"/>
      <c r="D412" s="34"/>
      <c r="I412" s="46"/>
    </row>
    <row r="413">
      <c r="B413" s="34"/>
      <c r="C413" s="34"/>
      <c r="D413" s="34"/>
      <c r="I413" s="46"/>
    </row>
    <row r="414">
      <c r="B414" s="34"/>
      <c r="C414" s="34"/>
      <c r="D414" s="34"/>
      <c r="I414" s="46"/>
    </row>
    <row r="415">
      <c r="B415" s="34"/>
      <c r="C415" s="34"/>
      <c r="D415" s="34"/>
      <c r="I415" s="46"/>
    </row>
    <row r="416">
      <c r="B416" s="34"/>
      <c r="C416" s="34"/>
      <c r="D416" s="34"/>
      <c r="I416" s="46"/>
    </row>
    <row r="417">
      <c r="B417" s="34"/>
      <c r="C417" s="34"/>
      <c r="D417" s="34"/>
      <c r="I417" s="46"/>
    </row>
    <row r="418">
      <c r="B418" s="34"/>
      <c r="C418" s="34"/>
      <c r="D418" s="34"/>
      <c r="I418" s="46"/>
    </row>
    <row r="419">
      <c r="B419" s="34"/>
      <c r="C419" s="34"/>
      <c r="D419" s="34"/>
      <c r="I419" s="46"/>
    </row>
    <row r="420">
      <c r="B420" s="34"/>
      <c r="C420" s="34"/>
      <c r="D420" s="34"/>
      <c r="I420" s="46"/>
    </row>
    <row r="421">
      <c r="B421" s="34"/>
      <c r="C421" s="34"/>
      <c r="D421" s="34"/>
      <c r="I421" s="46"/>
    </row>
    <row r="422">
      <c r="B422" s="34"/>
      <c r="C422" s="34"/>
      <c r="D422" s="34"/>
      <c r="I422" s="46"/>
    </row>
    <row r="423">
      <c r="B423" s="34"/>
      <c r="C423" s="34"/>
      <c r="D423" s="34"/>
      <c r="I423" s="46"/>
    </row>
    <row r="424">
      <c r="B424" s="34"/>
      <c r="C424" s="34"/>
      <c r="D424" s="34"/>
      <c r="I424" s="46"/>
    </row>
    <row r="425">
      <c r="B425" s="34"/>
      <c r="C425" s="34"/>
      <c r="D425" s="34"/>
      <c r="I425" s="46"/>
    </row>
    <row r="426">
      <c r="B426" s="34"/>
      <c r="C426" s="34"/>
      <c r="D426" s="34"/>
      <c r="I426" s="46"/>
    </row>
    <row r="427">
      <c r="B427" s="34"/>
      <c r="C427" s="34"/>
      <c r="D427" s="34"/>
      <c r="I427" s="46"/>
    </row>
    <row r="428">
      <c r="B428" s="34"/>
      <c r="C428" s="34"/>
      <c r="D428" s="34"/>
      <c r="I428" s="46"/>
    </row>
    <row r="429">
      <c r="B429" s="34"/>
      <c r="C429" s="34"/>
      <c r="D429" s="34"/>
      <c r="I429" s="46"/>
    </row>
    <row r="430">
      <c r="B430" s="34"/>
      <c r="C430" s="34"/>
      <c r="D430" s="34"/>
      <c r="I430" s="46"/>
    </row>
    <row r="431">
      <c r="B431" s="34"/>
      <c r="C431" s="34"/>
      <c r="D431" s="34"/>
      <c r="I431" s="46"/>
    </row>
    <row r="432">
      <c r="B432" s="34"/>
      <c r="C432" s="34"/>
      <c r="D432" s="34"/>
      <c r="I432" s="46"/>
    </row>
    <row r="433">
      <c r="B433" s="34"/>
      <c r="C433" s="34"/>
      <c r="D433" s="34"/>
      <c r="I433" s="46"/>
    </row>
    <row r="434">
      <c r="B434" s="34"/>
      <c r="C434" s="34"/>
      <c r="D434" s="34"/>
      <c r="I434" s="46"/>
    </row>
    <row r="435">
      <c r="B435" s="34"/>
      <c r="C435" s="34"/>
      <c r="D435" s="34"/>
      <c r="I435" s="46"/>
    </row>
    <row r="436">
      <c r="B436" s="34"/>
      <c r="C436" s="34"/>
      <c r="D436" s="34"/>
      <c r="I436" s="46"/>
    </row>
    <row r="437">
      <c r="B437" s="34"/>
      <c r="C437" s="34"/>
      <c r="D437" s="34"/>
      <c r="I437" s="46"/>
    </row>
    <row r="438">
      <c r="B438" s="34"/>
      <c r="C438" s="34"/>
      <c r="D438" s="34"/>
      <c r="I438" s="46"/>
    </row>
    <row r="439">
      <c r="B439" s="34"/>
      <c r="C439" s="34"/>
      <c r="D439" s="34"/>
      <c r="I439" s="46"/>
    </row>
    <row r="440">
      <c r="B440" s="34"/>
      <c r="C440" s="34"/>
      <c r="D440" s="34"/>
      <c r="I440" s="46"/>
    </row>
    <row r="441">
      <c r="B441" s="34"/>
      <c r="C441" s="34"/>
      <c r="D441" s="34"/>
      <c r="I441" s="46"/>
    </row>
    <row r="442">
      <c r="B442" s="34"/>
      <c r="C442" s="34"/>
      <c r="D442" s="34"/>
      <c r="I442" s="46"/>
    </row>
    <row r="443">
      <c r="B443" s="34"/>
      <c r="C443" s="34"/>
      <c r="D443" s="34"/>
      <c r="I443" s="46"/>
    </row>
    <row r="444">
      <c r="B444" s="34"/>
      <c r="C444" s="34"/>
      <c r="D444" s="34"/>
      <c r="I444" s="46"/>
    </row>
    <row r="445">
      <c r="B445" s="34"/>
      <c r="C445" s="34"/>
      <c r="D445" s="34"/>
      <c r="I445" s="46"/>
    </row>
    <row r="446">
      <c r="B446" s="34"/>
      <c r="C446" s="34"/>
      <c r="D446" s="34"/>
      <c r="I446" s="46"/>
    </row>
    <row r="447">
      <c r="B447" s="34"/>
      <c r="C447" s="34"/>
      <c r="D447" s="34"/>
      <c r="I447" s="46"/>
    </row>
    <row r="448">
      <c r="B448" s="34"/>
      <c r="C448" s="34"/>
      <c r="D448" s="34"/>
      <c r="I448" s="46"/>
    </row>
    <row r="449">
      <c r="B449" s="34"/>
      <c r="C449" s="34"/>
      <c r="D449" s="34"/>
      <c r="I449" s="46"/>
    </row>
    <row r="450">
      <c r="B450" s="34"/>
      <c r="C450" s="34"/>
      <c r="D450" s="34"/>
      <c r="I450" s="46"/>
    </row>
    <row r="451">
      <c r="B451" s="34"/>
      <c r="C451" s="34"/>
      <c r="D451" s="34"/>
      <c r="I451" s="46"/>
    </row>
    <row r="452">
      <c r="B452" s="34"/>
      <c r="C452" s="34"/>
      <c r="D452" s="34"/>
      <c r="I452" s="46"/>
    </row>
    <row r="453">
      <c r="B453" s="34"/>
      <c r="C453" s="34"/>
      <c r="D453" s="34"/>
      <c r="I453" s="46"/>
    </row>
    <row r="454">
      <c r="B454" s="34"/>
      <c r="C454" s="34"/>
      <c r="D454" s="34"/>
      <c r="I454" s="46"/>
    </row>
    <row r="455">
      <c r="B455" s="34"/>
      <c r="C455" s="34"/>
      <c r="D455" s="34"/>
      <c r="I455" s="46"/>
    </row>
    <row r="456">
      <c r="B456" s="34"/>
      <c r="C456" s="34"/>
      <c r="D456" s="34"/>
      <c r="I456" s="46"/>
    </row>
    <row r="457">
      <c r="B457" s="34"/>
      <c r="C457" s="34"/>
      <c r="D457" s="34"/>
      <c r="I457" s="46"/>
    </row>
    <row r="458">
      <c r="B458" s="34"/>
      <c r="C458" s="34"/>
      <c r="D458" s="34"/>
      <c r="I458" s="46"/>
    </row>
    <row r="459">
      <c r="B459" s="34"/>
      <c r="C459" s="34"/>
      <c r="D459" s="34"/>
      <c r="I459" s="46"/>
    </row>
    <row r="460">
      <c r="B460" s="34"/>
      <c r="C460" s="34"/>
      <c r="D460" s="34"/>
      <c r="I460" s="46"/>
    </row>
    <row r="461">
      <c r="B461" s="34"/>
      <c r="C461" s="34"/>
      <c r="D461" s="34"/>
      <c r="I461" s="46"/>
    </row>
    <row r="462">
      <c r="B462" s="34"/>
      <c r="C462" s="34"/>
      <c r="D462" s="34"/>
      <c r="I462" s="46"/>
    </row>
    <row r="463">
      <c r="B463" s="34"/>
      <c r="C463" s="34"/>
      <c r="D463" s="34"/>
      <c r="I463" s="46"/>
    </row>
    <row r="464">
      <c r="B464" s="34"/>
      <c r="C464" s="34"/>
      <c r="D464" s="34"/>
      <c r="I464" s="46"/>
    </row>
    <row r="465">
      <c r="B465" s="34"/>
      <c r="C465" s="34"/>
      <c r="D465" s="34"/>
      <c r="I465" s="46"/>
    </row>
    <row r="466">
      <c r="B466" s="34"/>
      <c r="C466" s="34"/>
      <c r="D466" s="34"/>
      <c r="I466" s="46"/>
    </row>
    <row r="467">
      <c r="B467" s="34"/>
      <c r="C467" s="34"/>
      <c r="D467" s="34"/>
      <c r="I467" s="46"/>
    </row>
    <row r="468">
      <c r="B468" s="34"/>
      <c r="C468" s="34"/>
      <c r="D468" s="34"/>
      <c r="I468" s="46"/>
    </row>
    <row r="469">
      <c r="B469" s="34"/>
      <c r="C469" s="34"/>
      <c r="D469" s="34"/>
      <c r="I469" s="46"/>
    </row>
    <row r="470">
      <c r="B470" s="34"/>
      <c r="C470" s="34"/>
      <c r="D470" s="34"/>
      <c r="I470" s="46"/>
    </row>
    <row r="471">
      <c r="B471" s="34"/>
      <c r="C471" s="34"/>
      <c r="D471" s="34"/>
      <c r="I471" s="46"/>
    </row>
    <row r="472">
      <c r="B472" s="34"/>
      <c r="C472" s="34"/>
      <c r="D472" s="34"/>
      <c r="I472" s="46"/>
    </row>
    <row r="473">
      <c r="B473" s="34"/>
      <c r="C473" s="34"/>
      <c r="D473" s="34"/>
      <c r="I473" s="46"/>
    </row>
    <row r="474">
      <c r="B474" s="34"/>
      <c r="C474" s="34"/>
      <c r="D474" s="34"/>
      <c r="I474" s="46"/>
    </row>
    <row r="475">
      <c r="B475" s="34"/>
      <c r="C475" s="34"/>
      <c r="D475" s="34"/>
      <c r="I475" s="46"/>
    </row>
    <row r="476">
      <c r="B476" s="34"/>
      <c r="C476" s="34"/>
      <c r="D476" s="34"/>
      <c r="I476" s="46"/>
    </row>
    <row r="477">
      <c r="B477" s="34"/>
      <c r="C477" s="34"/>
      <c r="D477" s="34"/>
      <c r="I477" s="46"/>
    </row>
    <row r="478">
      <c r="B478" s="34"/>
      <c r="C478" s="34"/>
      <c r="D478" s="34"/>
      <c r="I478" s="46"/>
    </row>
    <row r="479">
      <c r="B479" s="34"/>
      <c r="C479" s="34"/>
      <c r="D479" s="34"/>
      <c r="I479" s="46"/>
    </row>
    <row r="480">
      <c r="B480" s="34"/>
      <c r="C480" s="34"/>
      <c r="D480" s="34"/>
      <c r="I480" s="46"/>
    </row>
    <row r="481">
      <c r="B481" s="34"/>
      <c r="C481" s="34"/>
      <c r="D481" s="34"/>
      <c r="I481" s="46"/>
    </row>
    <row r="482">
      <c r="B482" s="34"/>
      <c r="C482" s="34"/>
      <c r="D482" s="34"/>
      <c r="I482" s="46"/>
    </row>
    <row r="483">
      <c r="B483" s="34"/>
      <c r="C483" s="34"/>
      <c r="D483" s="34"/>
      <c r="I483" s="46"/>
    </row>
    <row r="484">
      <c r="B484" s="34"/>
      <c r="C484" s="34"/>
      <c r="D484" s="34"/>
      <c r="I484" s="46"/>
    </row>
    <row r="485">
      <c r="B485" s="34"/>
      <c r="C485" s="34"/>
      <c r="D485" s="34"/>
      <c r="I485" s="46"/>
    </row>
    <row r="486">
      <c r="B486" s="34"/>
      <c r="C486" s="34"/>
      <c r="D486" s="34"/>
      <c r="I486" s="46"/>
    </row>
    <row r="487">
      <c r="B487" s="34"/>
      <c r="C487" s="34"/>
      <c r="D487" s="34"/>
      <c r="I487" s="46"/>
    </row>
    <row r="488">
      <c r="B488" s="34"/>
      <c r="C488" s="34"/>
      <c r="D488" s="34"/>
      <c r="I488" s="46"/>
    </row>
    <row r="489">
      <c r="B489" s="34"/>
      <c r="C489" s="34"/>
      <c r="D489" s="34"/>
      <c r="I489" s="46"/>
    </row>
    <row r="490">
      <c r="B490" s="34"/>
      <c r="C490" s="34"/>
      <c r="D490" s="34"/>
      <c r="I490" s="46"/>
    </row>
    <row r="491">
      <c r="B491" s="34"/>
      <c r="C491" s="34"/>
      <c r="D491" s="34"/>
      <c r="I491" s="46"/>
    </row>
    <row r="492">
      <c r="B492" s="34"/>
      <c r="C492" s="34"/>
      <c r="D492" s="34"/>
      <c r="I492" s="46"/>
    </row>
    <row r="493">
      <c r="B493" s="34"/>
      <c r="C493" s="34"/>
      <c r="D493" s="34"/>
      <c r="I493" s="46"/>
    </row>
    <row r="494">
      <c r="B494" s="34"/>
      <c r="C494" s="34"/>
      <c r="D494" s="34"/>
      <c r="I494" s="46"/>
    </row>
    <row r="495">
      <c r="B495" s="34"/>
      <c r="C495" s="34"/>
      <c r="D495" s="34"/>
      <c r="I495" s="46"/>
    </row>
    <row r="496">
      <c r="B496" s="34"/>
      <c r="C496" s="34"/>
      <c r="D496" s="34"/>
      <c r="I496" s="46"/>
    </row>
    <row r="497">
      <c r="B497" s="34"/>
      <c r="C497" s="34"/>
      <c r="D497" s="34"/>
      <c r="I497" s="46"/>
    </row>
    <row r="498">
      <c r="B498" s="34"/>
      <c r="C498" s="34"/>
      <c r="D498" s="34"/>
      <c r="I498" s="46"/>
    </row>
    <row r="499">
      <c r="B499" s="34"/>
      <c r="C499" s="34"/>
      <c r="D499" s="34"/>
      <c r="I499" s="46"/>
    </row>
    <row r="500">
      <c r="B500" s="34"/>
      <c r="C500" s="34"/>
      <c r="D500" s="34"/>
      <c r="I500" s="46"/>
    </row>
    <row r="501">
      <c r="B501" s="34"/>
      <c r="C501" s="34"/>
      <c r="D501" s="34"/>
      <c r="I501" s="46"/>
    </row>
    <row r="502">
      <c r="B502" s="34"/>
      <c r="C502" s="34"/>
      <c r="D502" s="34"/>
      <c r="I502" s="46"/>
    </row>
    <row r="503">
      <c r="B503" s="34"/>
      <c r="C503" s="34"/>
      <c r="D503" s="34"/>
      <c r="I503" s="46"/>
    </row>
    <row r="504">
      <c r="B504" s="34"/>
      <c r="C504" s="34"/>
      <c r="D504" s="34"/>
      <c r="I504" s="46"/>
    </row>
    <row r="505">
      <c r="B505" s="34"/>
      <c r="C505" s="34"/>
      <c r="D505" s="34"/>
      <c r="I505" s="46"/>
    </row>
    <row r="506">
      <c r="B506" s="34"/>
      <c r="C506" s="34"/>
      <c r="D506" s="34"/>
      <c r="I506" s="46"/>
    </row>
    <row r="507">
      <c r="B507" s="34"/>
      <c r="C507" s="34"/>
      <c r="D507" s="34"/>
      <c r="I507" s="46"/>
    </row>
    <row r="508">
      <c r="B508" s="34"/>
      <c r="C508" s="34"/>
      <c r="D508" s="34"/>
      <c r="I508" s="46"/>
    </row>
    <row r="509">
      <c r="B509" s="34"/>
      <c r="C509" s="34"/>
      <c r="D509" s="34"/>
      <c r="I509" s="46"/>
    </row>
    <row r="510">
      <c r="B510" s="34"/>
      <c r="C510" s="34"/>
      <c r="D510" s="34"/>
      <c r="I510" s="46"/>
    </row>
    <row r="511">
      <c r="B511" s="34"/>
      <c r="C511" s="34"/>
      <c r="D511" s="34"/>
      <c r="I511" s="46"/>
    </row>
    <row r="512">
      <c r="B512" s="34"/>
      <c r="C512" s="34"/>
      <c r="D512" s="34"/>
      <c r="I512" s="46"/>
    </row>
    <row r="513">
      <c r="B513" s="34"/>
      <c r="C513" s="34"/>
      <c r="D513" s="34"/>
      <c r="I513" s="46"/>
    </row>
    <row r="514">
      <c r="B514" s="34"/>
      <c r="C514" s="34"/>
      <c r="D514" s="34"/>
      <c r="I514" s="46"/>
    </row>
    <row r="515">
      <c r="B515" s="34"/>
      <c r="C515" s="34"/>
      <c r="D515" s="34"/>
      <c r="I515" s="46"/>
    </row>
    <row r="516">
      <c r="B516" s="34"/>
      <c r="C516" s="34"/>
      <c r="D516" s="34"/>
      <c r="I516" s="46"/>
    </row>
    <row r="517">
      <c r="B517" s="34"/>
      <c r="C517" s="34"/>
      <c r="D517" s="34"/>
      <c r="I517" s="46"/>
    </row>
    <row r="518">
      <c r="B518" s="34"/>
      <c r="C518" s="34"/>
      <c r="D518" s="34"/>
      <c r="I518" s="46"/>
    </row>
    <row r="519">
      <c r="B519" s="34"/>
      <c r="C519" s="34"/>
      <c r="D519" s="34"/>
      <c r="I519" s="46"/>
    </row>
    <row r="520">
      <c r="B520" s="34"/>
      <c r="C520" s="34"/>
      <c r="D520" s="34"/>
      <c r="I520" s="46"/>
    </row>
    <row r="521">
      <c r="B521" s="34"/>
      <c r="C521" s="34"/>
      <c r="D521" s="34"/>
      <c r="I521" s="46"/>
    </row>
    <row r="522">
      <c r="B522" s="34"/>
      <c r="C522" s="34"/>
      <c r="D522" s="34"/>
      <c r="I522" s="46"/>
    </row>
    <row r="523">
      <c r="B523" s="34"/>
      <c r="C523" s="34"/>
      <c r="D523" s="34"/>
      <c r="I523" s="46"/>
    </row>
    <row r="524">
      <c r="B524" s="34"/>
      <c r="C524" s="34"/>
      <c r="D524" s="34"/>
      <c r="I524" s="46"/>
    </row>
    <row r="525">
      <c r="B525" s="34"/>
      <c r="C525" s="34"/>
      <c r="D525" s="34"/>
      <c r="I525" s="46"/>
    </row>
    <row r="526">
      <c r="B526" s="34"/>
      <c r="C526" s="34"/>
      <c r="D526" s="34"/>
      <c r="I526" s="46"/>
    </row>
    <row r="527">
      <c r="B527" s="34"/>
      <c r="C527" s="34"/>
      <c r="D527" s="34"/>
      <c r="I527" s="46"/>
    </row>
    <row r="528">
      <c r="B528" s="34"/>
      <c r="C528" s="34"/>
      <c r="D528" s="34"/>
      <c r="I528" s="46"/>
    </row>
    <row r="529">
      <c r="B529" s="34"/>
      <c r="C529" s="34"/>
      <c r="D529" s="34"/>
      <c r="I529" s="46"/>
    </row>
    <row r="530">
      <c r="B530" s="34"/>
      <c r="C530" s="34"/>
      <c r="D530" s="34"/>
      <c r="I530" s="46"/>
    </row>
    <row r="531">
      <c r="B531" s="34"/>
      <c r="C531" s="34"/>
      <c r="D531" s="34"/>
      <c r="I531" s="46"/>
    </row>
    <row r="532">
      <c r="B532" s="34"/>
      <c r="C532" s="34"/>
      <c r="D532" s="34"/>
      <c r="I532" s="46"/>
    </row>
    <row r="533">
      <c r="B533" s="34"/>
      <c r="C533" s="34"/>
      <c r="D533" s="34"/>
      <c r="I533" s="46"/>
    </row>
    <row r="534">
      <c r="B534" s="34"/>
      <c r="C534" s="34"/>
      <c r="D534" s="34"/>
      <c r="I534" s="46"/>
    </row>
    <row r="535">
      <c r="B535" s="34"/>
      <c r="C535" s="34"/>
      <c r="D535" s="34"/>
      <c r="I535" s="46"/>
    </row>
    <row r="536">
      <c r="B536" s="34"/>
      <c r="C536" s="34"/>
      <c r="D536" s="34"/>
      <c r="I536" s="46"/>
    </row>
    <row r="537">
      <c r="B537" s="34"/>
      <c r="C537" s="34"/>
      <c r="D537" s="34"/>
      <c r="I537" s="46"/>
    </row>
    <row r="538">
      <c r="B538" s="34"/>
      <c r="C538" s="34"/>
      <c r="D538" s="34"/>
      <c r="I538" s="46"/>
    </row>
    <row r="539">
      <c r="B539" s="34"/>
      <c r="C539" s="34"/>
      <c r="D539" s="34"/>
      <c r="I539" s="46"/>
    </row>
    <row r="540">
      <c r="B540" s="34"/>
      <c r="C540" s="34"/>
      <c r="D540" s="34"/>
      <c r="I540" s="46"/>
    </row>
    <row r="541">
      <c r="B541" s="34"/>
      <c r="C541" s="34"/>
      <c r="D541" s="34"/>
      <c r="I541" s="46"/>
    </row>
    <row r="542">
      <c r="B542" s="34"/>
      <c r="C542" s="34"/>
      <c r="D542" s="34"/>
      <c r="I542" s="46"/>
    </row>
    <row r="543">
      <c r="B543" s="34"/>
      <c r="C543" s="34"/>
      <c r="D543" s="34"/>
      <c r="I543" s="46"/>
    </row>
    <row r="544">
      <c r="B544" s="34"/>
      <c r="C544" s="34"/>
      <c r="D544" s="34"/>
      <c r="I544" s="46"/>
    </row>
    <row r="545">
      <c r="B545" s="34"/>
      <c r="C545" s="34"/>
      <c r="D545" s="34"/>
      <c r="I545" s="46"/>
    </row>
    <row r="546">
      <c r="B546" s="34"/>
      <c r="C546" s="34"/>
      <c r="D546" s="34"/>
      <c r="I546" s="46"/>
    </row>
    <row r="547">
      <c r="B547" s="34"/>
      <c r="C547" s="34"/>
      <c r="D547" s="34"/>
      <c r="I547" s="46"/>
    </row>
    <row r="548">
      <c r="B548" s="34"/>
      <c r="C548" s="34"/>
      <c r="D548" s="34"/>
      <c r="I548" s="46"/>
    </row>
    <row r="549">
      <c r="B549" s="34"/>
      <c r="C549" s="34"/>
      <c r="D549" s="34"/>
      <c r="I549" s="46"/>
    </row>
    <row r="550">
      <c r="B550" s="34"/>
      <c r="C550" s="34"/>
      <c r="D550" s="34"/>
      <c r="I550" s="46"/>
    </row>
    <row r="551">
      <c r="B551" s="34"/>
      <c r="C551" s="34"/>
      <c r="D551" s="34"/>
      <c r="I551" s="46"/>
    </row>
    <row r="552">
      <c r="B552" s="34"/>
      <c r="C552" s="34"/>
      <c r="D552" s="34"/>
      <c r="I552" s="46"/>
    </row>
    <row r="553">
      <c r="B553" s="34"/>
      <c r="C553" s="34"/>
      <c r="D553" s="34"/>
      <c r="I553" s="46"/>
    </row>
    <row r="554">
      <c r="B554" s="34"/>
      <c r="C554" s="34"/>
      <c r="D554" s="34"/>
      <c r="I554" s="46"/>
    </row>
    <row r="555">
      <c r="B555" s="34"/>
      <c r="C555" s="34"/>
      <c r="D555" s="34"/>
      <c r="I555" s="46"/>
    </row>
    <row r="556">
      <c r="B556" s="34"/>
      <c r="C556" s="34"/>
      <c r="D556" s="34"/>
      <c r="I556" s="46"/>
    </row>
    <row r="557">
      <c r="B557" s="34"/>
      <c r="C557" s="34"/>
      <c r="D557" s="34"/>
      <c r="I557" s="46"/>
    </row>
    <row r="558">
      <c r="B558" s="34"/>
      <c r="C558" s="34"/>
      <c r="D558" s="34"/>
      <c r="I558" s="46"/>
    </row>
    <row r="559">
      <c r="B559" s="34"/>
      <c r="C559" s="34"/>
      <c r="D559" s="34"/>
      <c r="I559" s="46"/>
    </row>
    <row r="560">
      <c r="B560" s="34"/>
      <c r="C560" s="34"/>
      <c r="D560" s="34"/>
      <c r="I560" s="46"/>
    </row>
    <row r="561">
      <c r="B561" s="34"/>
      <c r="C561" s="34"/>
      <c r="D561" s="34"/>
      <c r="I561" s="46"/>
    </row>
    <row r="562">
      <c r="B562" s="34"/>
      <c r="C562" s="34"/>
      <c r="D562" s="34"/>
      <c r="I562" s="46"/>
    </row>
    <row r="563">
      <c r="B563" s="34"/>
      <c r="C563" s="34"/>
      <c r="D563" s="34"/>
      <c r="I563" s="46"/>
    </row>
    <row r="564">
      <c r="B564" s="34"/>
      <c r="C564" s="34"/>
      <c r="D564" s="34"/>
      <c r="I564" s="46"/>
    </row>
    <row r="565">
      <c r="B565" s="34"/>
      <c r="C565" s="34"/>
      <c r="D565" s="34"/>
      <c r="I565" s="46"/>
    </row>
    <row r="566">
      <c r="B566" s="34"/>
      <c r="C566" s="34"/>
      <c r="D566" s="34"/>
      <c r="I566" s="46"/>
    </row>
    <row r="567">
      <c r="B567" s="34"/>
      <c r="C567" s="34"/>
      <c r="D567" s="34"/>
      <c r="I567" s="46"/>
    </row>
    <row r="568">
      <c r="B568" s="34"/>
      <c r="C568" s="34"/>
      <c r="D568" s="34"/>
      <c r="I568" s="46"/>
    </row>
    <row r="569">
      <c r="B569" s="34"/>
      <c r="C569" s="34"/>
      <c r="D569" s="34"/>
      <c r="I569" s="46"/>
    </row>
    <row r="570">
      <c r="B570" s="34"/>
      <c r="C570" s="34"/>
      <c r="D570" s="34"/>
      <c r="I570" s="46"/>
    </row>
    <row r="571">
      <c r="B571" s="34"/>
      <c r="C571" s="34"/>
      <c r="D571" s="34"/>
      <c r="I571" s="46"/>
    </row>
    <row r="572">
      <c r="B572" s="34"/>
      <c r="C572" s="34"/>
      <c r="D572" s="34"/>
      <c r="I572" s="46"/>
    </row>
    <row r="573">
      <c r="B573" s="34"/>
      <c r="C573" s="34"/>
      <c r="D573" s="34"/>
      <c r="I573" s="46"/>
    </row>
    <row r="574">
      <c r="B574" s="34"/>
      <c r="C574" s="34"/>
      <c r="D574" s="34"/>
      <c r="I574" s="46"/>
    </row>
    <row r="575">
      <c r="B575" s="34"/>
      <c r="C575" s="34"/>
      <c r="D575" s="34"/>
      <c r="I575" s="46"/>
    </row>
    <row r="576">
      <c r="B576" s="34"/>
      <c r="C576" s="34"/>
      <c r="D576" s="34"/>
      <c r="I576" s="46"/>
    </row>
    <row r="577">
      <c r="B577" s="34"/>
      <c r="C577" s="34"/>
      <c r="D577" s="34"/>
      <c r="I577" s="46"/>
    </row>
    <row r="578">
      <c r="B578" s="34"/>
      <c r="C578" s="34"/>
      <c r="D578" s="34"/>
      <c r="I578" s="46"/>
    </row>
    <row r="579">
      <c r="B579" s="34"/>
      <c r="C579" s="34"/>
      <c r="D579" s="34"/>
      <c r="I579" s="46"/>
    </row>
    <row r="580">
      <c r="B580" s="34"/>
      <c r="C580" s="34"/>
      <c r="D580" s="34"/>
      <c r="I580" s="46"/>
    </row>
    <row r="581">
      <c r="B581" s="34"/>
      <c r="C581" s="34"/>
      <c r="D581" s="34"/>
      <c r="I581" s="46"/>
    </row>
    <row r="582">
      <c r="B582" s="34"/>
      <c r="C582" s="34"/>
      <c r="D582" s="34"/>
      <c r="I582" s="46"/>
    </row>
    <row r="583">
      <c r="B583" s="34"/>
      <c r="C583" s="34"/>
      <c r="D583" s="34"/>
      <c r="I583" s="46"/>
    </row>
    <row r="584">
      <c r="B584" s="34"/>
      <c r="C584" s="34"/>
      <c r="D584" s="34"/>
      <c r="I584" s="46"/>
    </row>
    <row r="585">
      <c r="B585" s="34"/>
      <c r="C585" s="34"/>
      <c r="D585" s="34"/>
      <c r="I585" s="46"/>
    </row>
    <row r="586">
      <c r="B586" s="34"/>
      <c r="C586" s="34"/>
      <c r="D586" s="34"/>
      <c r="I586" s="46"/>
    </row>
    <row r="587">
      <c r="B587" s="34"/>
      <c r="C587" s="34"/>
      <c r="D587" s="34"/>
      <c r="I587" s="46"/>
    </row>
    <row r="588">
      <c r="B588" s="34"/>
      <c r="C588" s="34"/>
      <c r="D588" s="34"/>
      <c r="I588" s="46"/>
    </row>
    <row r="589">
      <c r="B589" s="34"/>
      <c r="C589" s="34"/>
      <c r="D589" s="34"/>
      <c r="I589" s="46"/>
    </row>
    <row r="590">
      <c r="B590" s="34"/>
      <c r="C590" s="34"/>
      <c r="D590" s="34"/>
      <c r="I590" s="46"/>
    </row>
    <row r="591">
      <c r="B591" s="34"/>
      <c r="C591" s="34"/>
      <c r="D591" s="34"/>
      <c r="I591" s="46"/>
    </row>
    <row r="592">
      <c r="B592" s="34"/>
      <c r="C592" s="34"/>
      <c r="D592" s="34"/>
      <c r="I592" s="46"/>
    </row>
    <row r="593">
      <c r="B593" s="34"/>
      <c r="C593" s="34"/>
      <c r="D593" s="34"/>
      <c r="I593" s="46"/>
    </row>
    <row r="594">
      <c r="B594" s="34"/>
      <c r="C594" s="34"/>
      <c r="D594" s="34"/>
      <c r="I594" s="46"/>
    </row>
    <row r="595">
      <c r="B595" s="34"/>
      <c r="C595" s="34"/>
      <c r="D595" s="34"/>
      <c r="I595" s="46"/>
    </row>
    <row r="596">
      <c r="B596" s="34"/>
      <c r="C596" s="34"/>
      <c r="D596" s="34"/>
      <c r="I596" s="46"/>
    </row>
    <row r="597">
      <c r="B597" s="34"/>
      <c r="C597" s="34"/>
      <c r="D597" s="34"/>
      <c r="I597" s="46"/>
    </row>
    <row r="598">
      <c r="B598" s="34"/>
      <c r="C598" s="34"/>
      <c r="D598" s="34"/>
      <c r="I598" s="46"/>
    </row>
    <row r="599">
      <c r="B599" s="34"/>
      <c r="C599" s="34"/>
      <c r="D599" s="34"/>
      <c r="I599" s="46"/>
    </row>
    <row r="600">
      <c r="B600" s="34"/>
      <c r="C600" s="34"/>
      <c r="D600" s="34"/>
      <c r="I600" s="46"/>
    </row>
    <row r="601">
      <c r="B601" s="34"/>
      <c r="C601" s="34"/>
      <c r="D601" s="34"/>
      <c r="I601" s="46"/>
    </row>
    <row r="602">
      <c r="B602" s="34"/>
      <c r="C602" s="34"/>
      <c r="D602" s="34"/>
      <c r="I602" s="46"/>
    </row>
    <row r="603">
      <c r="B603" s="34"/>
      <c r="C603" s="34"/>
      <c r="D603" s="34"/>
      <c r="I603" s="46"/>
    </row>
    <row r="604">
      <c r="B604" s="34"/>
      <c r="C604" s="34"/>
      <c r="D604" s="34"/>
      <c r="I604" s="46"/>
    </row>
    <row r="605">
      <c r="B605" s="34"/>
      <c r="C605" s="34"/>
      <c r="D605" s="34"/>
      <c r="I605" s="46"/>
    </row>
    <row r="606">
      <c r="B606" s="34"/>
      <c r="C606" s="34"/>
      <c r="D606" s="34"/>
      <c r="I606" s="46"/>
    </row>
    <row r="607">
      <c r="B607" s="34"/>
      <c r="C607" s="34"/>
      <c r="D607" s="34"/>
      <c r="I607" s="46"/>
    </row>
    <row r="608">
      <c r="B608" s="34"/>
      <c r="C608" s="34"/>
      <c r="D608" s="34"/>
      <c r="I608" s="46"/>
    </row>
    <row r="609">
      <c r="B609" s="34"/>
      <c r="C609" s="34"/>
      <c r="D609" s="34"/>
      <c r="I609" s="46"/>
    </row>
    <row r="610">
      <c r="B610" s="34"/>
      <c r="C610" s="34"/>
      <c r="D610" s="34"/>
      <c r="I610" s="46"/>
    </row>
    <row r="611">
      <c r="B611" s="34"/>
      <c r="C611" s="34"/>
      <c r="D611" s="34"/>
      <c r="I611" s="46"/>
    </row>
    <row r="612">
      <c r="B612" s="34"/>
      <c r="C612" s="34"/>
      <c r="D612" s="34"/>
      <c r="I612" s="46"/>
    </row>
    <row r="613">
      <c r="B613" s="34"/>
      <c r="C613" s="34"/>
      <c r="D613" s="34"/>
      <c r="I613" s="46"/>
    </row>
    <row r="614">
      <c r="B614" s="34"/>
      <c r="C614" s="34"/>
      <c r="D614" s="34"/>
      <c r="I614" s="46"/>
    </row>
    <row r="615">
      <c r="B615" s="34"/>
      <c r="C615" s="34"/>
      <c r="D615" s="34"/>
      <c r="I615" s="46"/>
    </row>
    <row r="616">
      <c r="B616" s="34"/>
      <c r="C616" s="34"/>
      <c r="D616" s="34"/>
      <c r="I616" s="46"/>
    </row>
    <row r="617">
      <c r="B617" s="34"/>
      <c r="C617" s="34"/>
      <c r="D617" s="34"/>
      <c r="I617" s="46"/>
    </row>
    <row r="618">
      <c r="B618" s="34"/>
      <c r="C618" s="34"/>
      <c r="D618" s="34"/>
      <c r="I618" s="46"/>
    </row>
    <row r="619">
      <c r="B619" s="34"/>
      <c r="C619" s="34"/>
      <c r="D619" s="34"/>
      <c r="I619" s="46"/>
    </row>
    <row r="620">
      <c r="B620" s="34"/>
      <c r="C620" s="34"/>
      <c r="D620" s="34"/>
      <c r="I620" s="46"/>
    </row>
    <row r="621">
      <c r="B621" s="34"/>
      <c r="C621" s="34"/>
      <c r="D621" s="34"/>
      <c r="I621" s="46"/>
    </row>
    <row r="622">
      <c r="B622" s="34"/>
      <c r="C622" s="34"/>
      <c r="D622" s="34"/>
      <c r="I622" s="46"/>
    </row>
    <row r="623">
      <c r="B623" s="34"/>
      <c r="C623" s="34"/>
      <c r="D623" s="34"/>
      <c r="I623" s="46"/>
    </row>
    <row r="624">
      <c r="B624" s="34"/>
      <c r="C624" s="34"/>
      <c r="D624" s="34"/>
      <c r="I624" s="46"/>
    </row>
    <row r="625">
      <c r="B625" s="34"/>
      <c r="C625" s="34"/>
      <c r="D625" s="34"/>
      <c r="I625" s="46"/>
    </row>
    <row r="626">
      <c r="B626" s="34"/>
      <c r="C626" s="34"/>
      <c r="D626" s="34"/>
      <c r="I626" s="46"/>
    </row>
    <row r="627">
      <c r="B627" s="34"/>
      <c r="C627" s="34"/>
      <c r="D627" s="34"/>
      <c r="I627" s="46"/>
    </row>
    <row r="628">
      <c r="B628" s="34"/>
      <c r="C628" s="34"/>
      <c r="D628" s="34"/>
      <c r="I628" s="46"/>
    </row>
    <row r="629">
      <c r="B629" s="34"/>
      <c r="C629" s="34"/>
      <c r="D629" s="34"/>
      <c r="I629" s="46"/>
    </row>
    <row r="630">
      <c r="B630" s="34"/>
      <c r="C630" s="34"/>
      <c r="D630" s="34"/>
      <c r="I630" s="46"/>
    </row>
    <row r="631">
      <c r="B631" s="34"/>
      <c r="C631" s="34"/>
      <c r="D631" s="34"/>
      <c r="I631" s="46"/>
    </row>
    <row r="632">
      <c r="B632" s="34"/>
      <c r="C632" s="34"/>
      <c r="D632" s="34"/>
      <c r="I632" s="46"/>
    </row>
    <row r="633">
      <c r="B633" s="34"/>
      <c r="C633" s="34"/>
      <c r="D633" s="34"/>
      <c r="I633" s="46"/>
    </row>
    <row r="634">
      <c r="B634" s="34"/>
      <c r="C634" s="34"/>
      <c r="D634" s="34"/>
      <c r="I634" s="46"/>
    </row>
    <row r="635">
      <c r="B635" s="34"/>
      <c r="C635" s="34"/>
      <c r="D635" s="34"/>
      <c r="I635" s="46"/>
    </row>
    <row r="636">
      <c r="B636" s="34"/>
      <c r="C636" s="34"/>
      <c r="D636" s="34"/>
      <c r="I636" s="46"/>
    </row>
    <row r="637">
      <c r="B637" s="34"/>
      <c r="C637" s="34"/>
      <c r="D637" s="34"/>
      <c r="I637" s="46"/>
    </row>
    <row r="638">
      <c r="B638" s="34"/>
      <c r="C638" s="34"/>
      <c r="D638" s="34"/>
      <c r="I638" s="46"/>
    </row>
    <row r="639">
      <c r="B639" s="34"/>
      <c r="C639" s="34"/>
      <c r="D639" s="34"/>
      <c r="I639" s="46"/>
    </row>
    <row r="640">
      <c r="B640" s="34"/>
      <c r="C640" s="34"/>
      <c r="D640" s="34"/>
      <c r="I640" s="46"/>
    </row>
    <row r="641">
      <c r="B641" s="34"/>
      <c r="C641" s="34"/>
      <c r="D641" s="34"/>
      <c r="I641" s="46"/>
    </row>
    <row r="642">
      <c r="B642" s="34"/>
      <c r="C642" s="34"/>
      <c r="D642" s="34"/>
      <c r="I642" s="46"/>
    </row>
    <row r="643">
      <c r="B643" s="34"/>
      <c r="C643" s="34"/>
      <c r="D643" s="34"/>
      <c r="I643" s="46"/>
    </row>
    <row r="644">
      <c r="B644" s="34"/>
      <c r="C644" s="34"/>
      <c r="D644" s="34"/>
      <c r="I644" s="46"/>
    </row>
    <row r="645">
      <c r="B645" s="34"/>
      <c r="C645" s="34"/>
      <c r="D645" s="34"/>
      <c r="I645" s="46"/>
    </row>
    <row r="646">
      <c r="B646" s="34"/>
      <c r="C646" s="34"/>
      <c r="D646" s="34"/>
      <c r="I646" s="46"/>
    </row>
    <row r="647">
      <c r="B647" s="34"/>
      <c r="C647" s="34"/>
      <c r="D647" s="34"/>
      <c r="I647" s="46"/>
    </row>
    <row r="648">
      <c r="B648" s="34"/>
      <c r="C648" s="34"/>
      <c r="D648" s="34"/>
      <c r="I648" s="46"/>
    </row>
    <row r="649">
      <c r="B649" s="34"/>
      <c r="C649" s="34"/>
      <c r="D649" s="34"/>
      <c r="I649" s="46"/>
    </row>
    <row r="650">
      <c r="B650" s="34"/>
      <c r="C650" s="34"/>
      <c r="D650" s="34"/>
      <c r="I650" s="46"/>
    </row>
    <row r="651">
      <c r="B651" s="34"/>
      <c r="C651" s="34"/>
      <c r="D651" s="34"/>
      <c r="I651" s="46"/>
    </row>
    <row r="652">
      <c r="B652" s="34"/>
      <c r="C652" s="34"/>
      <c r="D652" s="34"/>
      <c r="I652" s="46"/>
    </row>
    <row r="653">
      <c r="B653" s="34"/>
      <c r="C653" s="34"/>
      <c r="D653" s="34"/>
      <c r="I653" s="46"/>
    </row>
    <row r="654">
      <c r="B654" s="34"/>
      <c r="C654" s="34"/>
      <c r="D654" s="34"/>
      <c r="I654" s="46"/>
    </row>
    <row r="655">
      <c r="B655" s="34"/>
      <c r="C655" s="34"/>
      <c r="D655" s="34"/>
      <c r="I655" s="46"/>
    </row>
    <row r="656">
      <c r="B656" s="34"/>
      <c r="C656" s="34"/>
      <c r="D656" s="34"/>
      <c r="I656" s="46"/>
    </row>
    <row r="657">
      <c r="B657" s="34"/>
      <c r="C657" s="34"/>
      <c r="D657" s="34"/>
      <c r="I657" s="46"/>
    </row>
    <row r="658">
      <c r="B658" s="34"/>
      <c r="C658" s="34"/>
      <c r="D658" s="34"/>
      <c r="I658" s="46"/>
    </row>
    <row r="659">
      <c r="B659" s="34"/>
      <c r="C659" s="34"/>
      <c r="D659" s="34"/>
      <c r="I659" s="46"/>
    </row>
    <row r="660">
      <c r="B660" s="34"/>
      <c r="C660" s="34"/>
      <c r="D660" s="34"/>
      <c r="I660" s="46"/>
    </row>
    <row r="661">
      <c r="B661" s="34"/>
      <c r="C661" s="34"/>
      <c r="D661" s="34"/>
      <c r="I661" s="46"/>
    </row>
    <row r="662">
      <c r="B662" s="34"/>
      <c r="C662" s="34"/>
      <c r="D662" s="34"/>
      <c r="I662" s="46"/>
    </row>
    <row r="663">
      <c r="B663" s="34"/>
      <c r="C663" s="34"/>
      <c r="D663" s="34"/>
      <c r="I663" s="46"/>
    </row>
    <row r="664">
      <c r="B664" s="34"/>
      <c r="C664" s="34"/>
      <c r="D664" s="34"/>
      <c r="I664" s="46"/>
    </row>
    <row r="665">
      <c r="B665" s="34"/>
      <c r="C665" s="34"/>
      <c r="D665" s="34"/>
      <c r="I665" s="46"/>
    </row>
    <row r="666">
      <c r="B666" s="34"/>
      <c r="C666" s="34"/>
      <c r="D666" s="34"/>
      <c r="I666" s="46"/>
    </row>
    <row r="667">
      <c r="B667" s="34"/>
      <c r="C667" s="34"/>
      <c r="D667" s="34"/>
      <c r="I667" s="46"/>
    </row>
    <row r="668">
      <c r="B668" s="34"/>
      <c r="C668" s="34"/>
      <c r="D668" s="34"/>
      <c r="I668" s="46"/>
    </row>
    <row r="669">
      <c r="B669" s="34"/>
      <c r="C669" s="34"/>
      <c r="D669" s="34"/>
      <c r="I669" s="46"/>
    </row>
    <row r="670">
      <c r="B670" s="34"/>
      <c r="C670" s="34"/>
      <c r="D670" s="34"/>
      <c r="I670" s="46"/>
    </row>
    <row r="671">
      <c r="B671" s="34"/>
      <c r="C671" s="34"/>
      <c r="D671" s="34"/>
      <c r="I671" s="46"/>
    </row>
    <row r="672">
      <c r="B672" s="34"/>
      <c r="C672" s="34"/>
      <c r="D672" s="34"/>
      <c r="I672" s="46"/>
    </row>
    <row r="673">
      <c r="B673" s="34"/>
      <c r="C673" s="34"/>
      <c r="D673" s="34"/>
      <c r="I673" s="46"/>
    </row>
    <row r="674">
      <c r="B674" s="34"/>
      <c r="C674" s="34"/>
      <c r="D674" s="34"/>
      <c r="I674" s="46"/>
    </row>
    <row r="675">
      <c r="B675" s="34"/>
      <c r="C675" s="34"/>
      <c r="D675" s="34"/>
      <c r="I675" s="46"/>
    </row>
    <row r="676">
      <c r="B676" s="34"/>
      <c r="C676" s="34"/>
      <c r="D676" s="34"/>
      <c r="I676" s="46"/>
    </row>
    <row r="677">
      <c r="B677" s="34"/>
      <c r="C677" s="34"/>
      <c r="D677" s="34"/>
      <c r="I677" s="46"/>
    </row>
    <row r="678">
      <c r="B678" s="34"/>
      <c r="C678" s="34"/>
      <c r="D678" s="34"/>
      <c r="I678" s="46"/>
    </row>
    <row r="679">
      <c r="B679" s="34"/>
      <c r="C679" s="34"/>
      <c r="D679" s="34"/>
      <c r="I679" s="46"/>
    </row>
    <row r="680">
      <c r="B680" s="34"/>
      <c r="C680" s="34"/>
      <c r="D680" s="34"/>
      <c r="I680" s="46"/>
    </row>
    <row r="681">
      <c r="B681" s="34"/>
      <c r="C681" s="34"/>
      <c r="D681" s="34"/>
      <c r="I681" s="46"/>
    </row>
    <row r="682">
      <c r="B682" s="34"/>
      <c r="C682" s="34"/>
      <c r="D682" s="34"/>
      <c r="I682" s="46"/>
    </row>
    <row r="683">
      <c r="B683" s="34"/>
      <c r="C683" s="34"/>
      <c r="D683" s="34"/>
      <c r="I683" s="46"/>
    </row>
    <row r="684">
      <c r="B684" s="34"/>
      <c r="C684" s="34"/>
      <c r="D684" s="34"/>
      <c r="I684" s="46"/>
    </row>
    <row r="685">
      <c r="B685" s="34"/>
      <c r="C685" s="34"/>
      <c r="D685" s="34"/>
      <c r="I685" s="46"/>
    </row>
    <row r="686">
      <c r="B686" s="34"/>
      <c r="C686" s="34"/>
      <c r="D686" s="34"/>
      <c r="I686" s="46"/>
    </row>
    <row r="687">
      <c r="B687" s="34"/>
      <c r="C687" s="34"/>
      <c r="D687" s="34"/>
      <c r="I687" s="46"/>
    </row>
    <row r="688">
      <c r="B688" s="34"/>
      <c r="C688" s="34"/>
      <c r="D688" s="34"/>
      <c r="I688" s="46"/>
    </row>
    <row r="689">
      <c r="B689" s="34"/>
      <c r="C689" s="34"/>
      <c r="D689" s="34"/>
      <c r="I689" s="46"/>
    </row>
    <row r="690">
      <c r="B690" s="34"/>
      <c r="C690" s="34"/>
      <c r="D690" s="34"/>
      <c r="I690" s="46"/>
    </row>
    <row r="691">
      <c r="B691" s="34"/>
      <c r="C691" s="34"/>
      <c r="D691" s="34"/>
      <c r="I691" s="46"/>
    </row>
    <row r="692">
      <c r="B692" s="34"/>
      <c r="C692" s="34"/>
      <c r="D692" s="34"/>
      <c r="I692" s="46"/>
    </row>
    <row r="693">
      <c r="B693" s="34"/>
      <c r="C693" s="34"/>
      <c r="D693" s="34"/>
      <c r="I693" s="46"/>
    </row>
    <row r="694">
      <c r="B694" s="34"/>
      <c r="C694" s="34"/>
      <c r="D694" s="34"/>
      <c r="I694" s="46"/>
    </row>
    <row r="695">
      <c r="B695" s="34"/>
      <c r="C695" s="34"/>
      <c r="D695" s="34"/>
      <c r="I695" s="46"/>
    </row>
    <row r="696">
      <c r="B696" s="34"/>
      <c r="C696" s="34"/>
      <c r="D696" s="34"/>
      <c r="I696" s="46"/>
    </row>
    <row r="697">
      <c r="B697" s="34"/>
      <c r="C697" s="34"/>
      <c r="D697" s="34"/>
      <c r="I697" s="46"/>
    </row>
    <row r="698">
      <c r="B698" s="34"/>
      <c r="C698" s="34"/>
      <c r="D698" s="34"/>
      <c r="I698" s="46"/>
    </row>
    <row r="699">
      <c r="B699" s="34"/>
      <c r="C699" s="34"/>
      <c r="D699" s="34"/>
      <c r="I699" s="46"/>
    </row>
    <row r="700">
      <c r="B700" s="34"/>
      <c r="C700" s="34"/>
      <c r="D700" s="34"/>
      <c r="I700" s="46"/>
    </row>
    <row r="701">
      <c r="B701" s="34"/>
      <c r="C701" s="34"/>
      <c r="D701" s="34"/>
      <c r="I701" s="46"/>
    </row>
    <row r="702">
      <c r="B702" s="34"/>
      <c r="C702" s="34"/>
      <c r="D702" s="34"/>
      <c r="I702" s="46"/>
    </row>
    <row r="703">
      <c r="B703" s="34"/>
      <c r="C703" s="34"/>
      <c r="D703" s="34"/>
      <c r="I703" s="46"/>
    </row>
    <row r="704">
      <c r="B704" s="34"/>
      <c r="C704" s="34"/>
      <c r="D704" s="34"/>
      <c r="I704" s="46"/>
    </row>
    <row r="705">
      <c r="B705" s="34"/>
      <c r="C705" s="34"/>
      <c r="D705" s="34"/>
      <c r="I705" s="46"/>
    </row>
    <row r="706">
      <c r="B706" s="34"/>
      <c r="C706" s="34"/>
      <c r="D706" s="34"/>
      <c r="I706" s="46"/>
    </row>
    <row r="707">
      <c r="B707" s="34"/>
      <c r="C707" s="34"/>
      <c r="D707" s="34"/>
      <c r="I707" s="46"/>
    </row>
    <row r="708">
      <c r="B708" s="34"/>
      <c r="C708" s="34"/>
      <c r="D708" s="34"/>
      <c r="I708" s="46"/>
    </row>
    <row r="709">
      <c r="B709" s="34"/>
      <c r="C709" s="34"/>
      <c r="D709" s="34"/>
      <c r="I709" s="46"/>
    </row>
    <row r="710">
      <c r="B710" s="34"/>
      <c r="C710" s="34"/>
      <c r="D710" s="34"/>
      <c r="I710" s="46"/>
    </row>
    <row r="711">
      <c r="B711" s="34"/>
      <c r="C711" s="34"/>
      <c r="D711" s="34"/>
      <c r="I711" s="46"/>
    </row>
    <row r="712">
      <c r="B712" s="34"/>
      <c r="C712" s="34"/>
      <c r="D712" s="34"/>
      <c r="I712" s="46"/>
    </row>
    <row r="713">
      <c r="B713" s="34"/>
      <c r="C713" s="34"/>
      <c r="D713" s="34"/>
      <c r="I713" s="46"/>
    </row>
    <row r="714">
      <c r="B714" s="34"/>
      <c r="C714" s="34"/>
      <c r="D714" s="34"/>
      <c r="I714" s="46"/>
    </row>
    <row r="715">
      <c r="B715" s="34"/>
      <c r="C715" s="34"/>
      <c r="D715" s="34"/>
      <c r="I715" s="46"/>
    </row>
    <row r="716">
      <c r="B716" s="34"/>
      <c r="C716" s="34"/>
      <c r="D716" s="34"/>
      <c r="I716" s="46"/>
    </row>
    <row r="717">
      <c r="B717" s="34"/>
      <c r="C717" s="34"/>
      <c r="D717" s="34"/>
      <c r="I717" s="46"/>
    </row>
    <row r="718">
      <c r="B718" s="34"/>
      <c r="C718" s="34"/>
      <c r="D718" s="34"/>
      <c r="I718" s="46"/>
    </row>
    <row r="719">
      <c r="B719" s="34"/>
      <c r="C719" s="34"/>
      <c r="D719" s="34"/>
      <c r="I719" s="46"/>
    </row>
    <row r="720">
      <c r="B720" s="34"/>
      <c r="C720" s="34"/>
      <c r="D720" s="34"/>
      <c r="I720" s="46"/>
    </row>
    <row r="721">
      <c r="B721" s="34"/>
      <c r="C721" s="34"/>
      <c r="D721" s="34"/>
      <c r="I721" s="46"/>
    </row>
    <row r="722">
      <c r="B722" s="34"/>
      <c r="C722" s="34"/>
      <c r="D722" s="34"/>
      <c r="I722" s="46"/>
    </row>
    <row r="723">
      <c r="B723" s="34"/>
      <c r="C723" s="34"/>
      <c r="D723" s="34"/>
      <c r="I723" s="46"/>
    </row>
    <row r="724">
      <c r="B724" s="34"/>
      <c r="C724" s="34"/>
      <c r="D724" s="34"/>
      <c r="I724" s="46"/>
    </row>
    <row r="725">
      <c r="B725" s="34"/>
      <c r="C725" s="34"/>
      <c r="D725" s="34"/>
      <c r="I725" s="46"/>
    </row>
    <row r="726">
      <c r="B726" s="34"/>
      <c r="C726" s="34"/>
      <c r="D726" s="34"/>
      <c r="I726" s="46"/>
    </row>
    <row r="727">
      <c r="B727" s="34"/>
      <c r="C727" s="34"/>
      <c r="D727" s="34"/>
      <c r="I727" s="46"/>
    </row>
    <row r="728">
      <c r="B728" s="34"/>
      <c r="C728" s="34"/>
      <c r="D728" s="34"/>
      <c r="I728" s="46"/>
    </row>
    <row r="729">
      <c r="B729" s="34"/>
      <c r="C729" s="34"/>
      <c r="D729" s="34"/>
      <c r="I729" s="46"/>
    </row>
    <row r="730">
      <c r="B730" s="34"/>
      <c r="C730" s="34"/>
      <c r="D730" s="34"/>
      <c r="I730" s="46"/>
    </row>
    <row r="731">
      <c r="B731" s="34"/>
      <c r="C731" s="34"/>
      <c r="D731" s="34"/>
      <c r="I731" s="46"/>
    </row>
    <row r="732">
      <c r="B732" s="34"/>
      <c r="C732" s="34"/>
      <c r="D732" s="34"/>
      <c r="I732" s="46"/>
    </row>
    <row r="733">
      <c r="B733" s="34"/>
      <c r="C733" s="34"/>
      <c r="D733" s="34"/>
      <c r="I733" s="46"/>
    </row>
    <row r="734">
      <c r="B734" s="34"/>
      <c r="C734" s="34"/>
      <c r="D734" s="34"/>
      <c r="I734" s="46"/>
    </row>
    <row r="735">
      <c r="B735" s="34"/>
      <c r="C735" s="34"/>
      <c r="D735" s="34"/>
      <c r="I735" s="46"/>
    </row>
    <row r="736">
      <c r="B736" s="34"/>
      <c r="C736" s="34"/>
      <c r="D736" s="34"/>
      <c r="I736" s="46"/>
    </row>
    <row r="737">
      <c r="B737" s="34"/>
      <c r="C737" s="34"/>
      <c r="D737" s="34"/>
      <c r="I737" s="46"/>
    </row>
    <row r="738">
      <c r="B738" s="34"/>
      <c r="C738" s="34"/>
      <c r="D738" s="34"/>
      <c r="I738" s="46"/>
    </row>
    <row r="739">
      <c r="B739" s="34"/>
      <c r="C739" s="34"/>
      <c r="D739" s="34"/>
      <c r="I739" s="46"/>
    </row>
    <row r="740">
      <c r="B740" s="34"/>
      <c r="C740" s="34"/>
      <c r="D740" s="34"/>
      <c r="I740" s="46"/>
    </row>
    <row r="741">
      <c r="B741" s="34"/>
      <c r="C741" s="34"/>
      <c r="D741" s="34"/>
      <c r="I741" s="46"/>
    </row>
    <row r="742">
      <c r="B742" s="34"/>
      <c r="C742" s="34"/>
      <c r="D742" s="34"/>
      <c r="I742" s="46"/>
    </row>
    <row r="743">
      <c r="B743" s="34"/>
      <c r="C743" s="34"/>
      <c r="D743" s="34"/>
      <c r="I743" s="46"/>
    </row>
    <row r="744">
      <c r="B744" s="34"/>
      <c r="C744" s="34"/>
      <c r="D744" s="34"/>
      <c r="I744" s="46"/>
    </row>
    <row r="745">
      <c r="B745" s="34"/>
      <c r="C745" s="34"/>
      <c r="D745" s="34"/>
      <c r="I745" s="46"/>
    </row>
    <row r="746">
      <c r="B746" s="34"/>
      <c r="C746" s="34"/>
      <c r="D746" s="34"/>
      <c r="I746" s="46"/>
    </row>
    <row r="747">
      <c r="B747" s="34"/>
      <c r="C747" s="34"/>
      <c r="D747" s="34"/>
      <c r="I747" s="46"/>
    </row>
    <row r="748">
      <c r="B748" s="34"/>
      <c r="C748" s="34"/>
      <c r="D748" s="34"/>
      <c r="I748" s="46"/>
    </row>
    <row r="749">
      <c r="B749" s="34"/>
      <c r="C749" s="34"/>
      <c r="D749" s="34"/>
      <c r="I749" s="46"/>
    </row>
    <row r="750">
      <c r="B750" s="34"/>
      <c r="C750" s="34"/>
      <c r="D750" s="34"/>
      <c r="I750" s="46"/>
    </row>
    <row r="751">
      <c r="B751" s="34"/>
      <c r="C751" s="34"/>
      <c r="D751" s="34"/>
      <c r="I751" s="46"/>
    </row>
    <row r="752">
      <c r="B752" s="34"/>
      <c r="C752" s="34"/>
      <c r="D752" s="34"/>
      <c r="I752" s="46"/>
    </row>
    <row r="753">
      <c r="B753" s="34"/>
      <c r="C753" s="34"/>
      <c r="D753" s="34"/>
      <c r="I753" s="46"/>
    </row>
    <row r="754">
      <c r="B754" s="34"/>
      <c r="C754" s="34"/>
      <c r="D754" s="34"/>
      <c r="I754" s="46"/>
    </row>
    <row r="755">
      <c r="B755" s="34"/>
      <c r="C755" s="34"/>
      <c r="D755" s="34"/>
      <c r="I755" s="46"/>
    </row>
    <row r="756">
      <c r="B756" s="34"/>
      <c r="C756" s="34"/>
      <c r="D756" s="34"/>
      <c r="I756" s="46"/>
    </row>
    <row r="757">
      <c r="B757" s="34"/>
      <c r="C757" s="34"/>
      <c r="D757" s="34"/>
      <c r="I757" s="46"/>
    </row>
    <row r="758">
      <c r="B758" s="34"/>
      <c r="C758" s="34"/>
      <c r="D758" s="34"/>
      <c r="I758" s="46"/>
    </row>
    <row r="759">
      <c r="B759" s="34"/>
      <c r="C759" s="34"/>
      <c r="D759" s="34"/>
      <c r="I759" s="46"/>
    </row>
    <row r="760">
      <c r="B760" s="34"/>
      <c r="C760" s="34"/>
      <c r="D760" s="34"/>
      <c r="I760" s="46"/>
    </row>
    <row r="761">
      <c r="B761" s="34"/>
      <c r="C761" s="34"/>
      <c r="D761" s="34"/>
      <c r="I761" s="46"/>
    </row>
    <row r="762">
      <c r="B762" s="34"/>
      <c r="C762" s="34"/>
      <c r="D762" s="34"/>
      <c r="I762" s="46"/>
    </row>
    <row r="763">
      <c r="B763" s="34"/>
      <c r="C763" s="34"/>
      <c r="D763" s="34"/>
      <c r="I763" s="46"/>
    </row>
    <row r="764">
      <c r="B764" s="34"/>
      <c r="C764" s="34"/>
      <c r="D764" s="34"/>
      <c r="I764" s="46"/>
    </row>
    <row r="765">
      <c r="B765" s="34"/>
      <c r="C765" s="34"/>
      <c r="D765" s="34"/>
      <c r="I765" s="46"/>
    </row>
    <row r="766">
      <c r="B766" s="34"/>
      <c r="C766" s="34"/>
      <c r="D766" s="34"/>
      <c r="I766" s="46"/>
    </row>
    <row r="767">
      <c r="B767" s="34"/>
      <c r="C767" s="34"/>
      <c r="D767" s="34"/>
      <c r="I767" s="46"/>
    </row>
    <row r="768">
      <c r="B768" s="34"/>
      <c r="C768" s="34"/>
      <c r="D768" s="34"/>
      <c r="I768" s="46"/>
    </row>
    <row r="769">
      <c r="B769" s="34"/>
      <c r="C769" s="34"/>
      <c r="D769" s="34"/>
      <c r="I769" s="46"/>
    </row>
    <row r="770">
      <c r="B770" s="34"/>
      <c r="C770" s="34"/>
      <c r="D770" s="34"/>
      <c r="I770" s="46"/>
    </row>
    <row r="771">
      <c r="B771" s="34"/>
      <c r="C771" s="34"/>
      <c r="D771" s="34"/>
      <c r="I771" s="46"/>
    </row>
    <row r="772">
      <c r="B772" s="34"/>
      <c r="C772" s="34"/>
      <c r="D772" s="34"/>
      <c r="I772" s="46"/>
    </row>
    <row r="773">
      <c r="B773" s="34"/>
      <c r="C773" s="34"/>
      <c r="D773" s="34"/>
      <c r="I773" s="46"/>
    </row>
    <row r="774">
      <c r="B774" s="34"/>
      <c r="C774" s="34"/>
      <c r="D774" s="34"/>
      <c r="I774" s="46"/>
    </row>
    <row r="775">
      <c r="B775" s="34"/>
      <c r="C775" s="34"/>
      <c r="D775" s="34"/>
      <c r="I775" s="46"/>
    </row>
    <row r="776">
      <c r="B776" s="34"/>
      <c r="C776" s="34"/>
      <c r="D776" s="34"/>
      <c r="I776" s="46"/>
    </row>
    <row r="777">
      <c r="B777" s="34"/>
      <c r="C777" s="34"/>
      <c r="D777" s="34"/>
      <c r="I777" s="46"/>
    </row>
    <row r="778">
      <c r="B778" s="34"/>
      <c r="C778" s="34"/>
      <c r="D778" s="34"/>
      <c r="I778" s="46"/>
    </row>
    <row r="779">
      <c r="B779" s="34"/>
      <c r="C779" s="34"/>
      <c r="D779" s="34"/>
      <c r="I779" s="46"/>
    </row>
    <row r="780">
      <c r="B780" s="34"/>
      <c r="C780" s="34"/>
      <c r="D780" s="34"/>
      <c r="I780" s="46"/>
    </row>
    <row r="781">
      <c r="B781" s="34"/>
      <c r="C781" s="34"/>
      <c r="D781" s="34"/>
      <c r="I781" s="46"/>
    </row>
    <row r="782">
      <c r="B782" s="34"/>
      <c r="C782" s="34"/>
      <c r="D782" s="34"/>
      <c r="I782" s="46"/>
    </row>
    <row r="783">
      <c r="B783" s="34"/>
      <c r="C783" s="34"/>
      <c r="D783" s="34"/>
      <c r="I783" s="46"/>
    </row>
    <row r="784">
      <c r="B784" s="34"/>
      <c r="C784" s="34"/>
      <c r="D784" s="34"/>
      <c r="I784" s="46"/>
    </row>
    <row r="785">
      <c r="B785" s="34"/>
      <c r="C785" s="34"/>
      <c r="D785" s="34"/>
      <c r="I785" s="46"/>
    </row>
    <row r="786">
      <c r="B786" s="34"/>
      <c r="C786" s="34"/>
      <c r="D786" s="34"/>
      <c r="I786" s="46"/>
    </row>
    <row r="787">
      <c r="B787" s="34"/>
      <c r="C787" s="34"/>
      <c r="D787" s="34"/>
      <c r="I787" s="46"/>
    </row>
    <row r="788">
      <c r="B788" s="34"/>
      <c r="C788" s="34"/>
      <c r="D788" s="34"/>
      <c r="I788" s="46"/>
    </row>
    <row r="789">
      <c r="B789" s="34"/>
      <c r="C789" s="34"/>
      <c r="D789" s="34"/>
      <c r="I789" s="46"/>
    </row>
    <row r="790">
      <c r="B790" s="34"/>
      <c r="C790" s="34"/>
      <c r="D790" s="34"/>
      <c r="I790" s="46"/>
    </row>
    <row r="791">
      <c r="B791" s="34"/>
      <c r="C791" s="34"/>
      <c r="D791" s="34"/>
      <c r="I791" s="46"/>
    </row>
    <row r="792">
      <c r="B792" s="34"/>
      <c r="C792" s="34"/>
      <c r="D792" s="34"/>
      <c r="I792" s="46"/>
    </row>
    <row r="793">
      <c r="B793" s="34"/>
      <c r="C793" s="34"/>
      <c r="D793" s="34"/>
      <c r="I793" s="46"/>
    </row>
    <row r="794">
      <c r="B794" s="34"/>
      <c r="C794" s="34"/>
      <c r="D794" s="34"/>
      <c r="I794" s="46"/>
    </row>
    <row r="795">
      <c r="B795" s="34"/>
      <c r="C795" s="34"/>
      <c r="D795" s="34"/>
      <c r="I795" s="46"/>
    </row>
    <row r="796">
      <c r="B796" s="34"/>
      <c r="C796" s="34"/>
      <c r="D796" s="34"/>
      <c r="I796" s="46"/>
    </row>
    <row r="797">
      <c r="B797" s="34"/>
      <c r="C797" s="34"/>
      <c r="D797" s="34"/>
      <c r="I797" s="46"/>
    </row>
    <row r="798">
      <c r="B798" s="34"/>
      <c r="C798" s="34"/>
      <c r="D798" s="34"/>
      <c r="I798" s="46"/>
    </row>
    <row r="799">
      <c r="B799" s="34"/>
      <c r="C799" s="34"/>
      <c r="D799" s="34"/>
      <c r="I799" s="46"/>
    </row>
    <row r="800">
      <c r="B800" s="34"/>
      <c r="C800" s="34"/>
      <c r="D800" s="34"/>
      <c r="I800" s="46"/>
    </row>
    <row r="801">
      <c r="B801" s="34"/>
      <c r="C801" s="34"/>
      <c r="D801" s="34"/>
      <c r="I801" s="46"/>
    </row>
    <row r="802">
      <c r="B802" s="34"/>
      <c r="C802" s="34"/>
      <c r="D802" s="34"/>
      <c r="I802" s="46"/>
    </row>
    <row r="803">
      <c r="B803" s="34"/>
      <c r="C803" s="34"/>
      <c r="D803" s="34"/>
      <c r="I803" s="46"/>
    </row>
    <row r="804">
      <c r="B804" s="34"/>
      <c r="C804" s="34"/>
      <c r="D804" s="34"/>
      <c r="I804" s="46"/>
    </row>
    <row r="805">
      <c r="B805" s="34"/>
      <c r="C805" s="34"/>
      <c r="D805" s="34"/>
      <c r="I805" s="46"/>
    </row>
    <row r="806">
      <c r="B806" s="34"/>
      <c r="C806" s="34"/>
      <c r="D806" s="34"/>
      <c r="I806" s="46"/>
    </row>
    <row r="807">
      <c r="B807" s="34"/>
      <c r="C807" s="34"/>
      <c r="D807" s="34"/>
      <c r="I807" s="46"/>
    </row>
    <row r="808">
      <c r="B808" s="34"/>
      <c r="C808" s="34"/>
      <c r="D808" s="34"/>
      <c r="I808" s="46"/>
    </row>
    <row r="809">
      <c r="B809" s="34"/>
      <c r="C809" s="34"/>
      <c r="D809" s="34"/>
      <c r="I809" s="46"/>
    </row>
    <row r="810">
      <c r="B810" s="34"/>
      <c r="C810" s="34"/>
      <c r="D810" s="34"/>
      <c r="I810" s="46"/>
    </row>
    <row r="811">
      <c r="B811" s="34"/>
      <c r="C811" s="34"/>
      <c r="D811" s="34"/>
      <c r="I811" s="46"/>
    </row>
    <row r="812">
      <c r="B812" s="34"/>
      <c r="C812" s="34"/>
      <c r="D812" s="34"/>
      <c r="I812" s="46"/>
    </row>
    <row r="813">
      <c r="B813" s="34"/>
      <c r="C813" s="34"/>
      <c r="D813" s="34"/>
      <c r="I813" s="46"/>
    </row>
    <row r="814">
      <c r="B814" s="34"/>
      <c r="C814" s="34"/>
      <c r="D814" s="34"/>
      <c r="I814" s="46"/>
    </row>
    <row r="815">
      <c r="B815" s="34"/>
      <c r="C815" s="34"/>
      <c r="D815" s="34"/>
      <c r="I815" s="46"/>
    </row>
    <row r="816">
      <c r="B816" s="34"/>
      <c r="C816" s="34"/>
      <c r="D816" s="34"/>
      <c r="I816" s="46"/>
    </row>
    <row r="817">
      <c r="B817" s="34"/>
      <c r="C817" s="34"/>
      <c r="D817" s="34"/>
      <c r="I817" s="46"/>
    </row>
    <row r="818">
      <c r="B818" s="34"/>
      <c r="C818" s="34"/>
      <c r="D818" s="34"/>
      <c r="I818" s="46"/>
    </row>
    <row r="819">
      <c r="B819" s="34"/>
      <c r="C819" s="34"/>
      <c r="D819" s="34"/>
      <c r="I819" s="46"/>
    </row>
    <row r="820">
      <c r="B820" s="34"/>
      <c r="C820" s="34"/>
      <c r="D820" s="34"/>
      <c r="I820" s="46"/>
    </row>
    <row r="821">
      <c r="B821" s="34"/>
      <c r="C821" s="34"/>
      <c r="D821" s="34"/>
      <c r="I821" s="46"/>
    </row>
    <row r="822">
      <c r="B822" s="34"/>
      <c r="C822" s="34"/>
      <c r="D822" s="34"/>
      <c r="I822" s="46"/>
    </row>
    <row r="823">
      <c r="B823" s="34"/>
      <c r="C823" s="34"/>
      <c r="D823" s="34"/>
      <c r="I823" s="46"/>
    </row>
    <row r="824">
      <c r="B824" s="34"/>
      <c r="C824" s="34"/>
      <c r="D824" s="34"/>
      <c r="I824" s="46"/>
    </row>
    <row r="825">
      <c r="B825" s="34"/>
      <c r="C825" s="34"/>
      <c r="D825" s="34"/>
      <c r="I825" s="46"/>
    </row>
    <row r="826">
      <c r="B826" s="34"/>
      <c r="C826" s="34"/>
      <c r="D826" s="34"/>
      <c r="I826" s="46"/>
    </row>
    <row r="827">
      <c r="B827" s="34"/>
      <c r="C827" s="34"/>
      <c r="D827" s="34"/>
      <c r="I827" s="46"/>
    </row>
    <row r="828">
      <c r="B828" s="34"/>
      <c r="C828" s="34"/>
      <c r="D828" s="34"/>
      <c r="I828" s="46"/>
    </row>
    <row r="829">
      <c r="B829" s="34"/>
      <c r="C829" s="34"/>
      <c r="D829" s="34"/>
      <c r="I829" s="46"/>
    </row>
    <row r="830">
      <c r="B830" s="34"/>
      <c r="C830" s="34"/>
      <c r="D830" s="34"/>
      <c r="I830" s="46"/>
    </row>
    <row r="831">
      <c r="B831" s="34"/>
      <c r="C831" s="34"/>
      <c r="D831" s="34"/>
      <c r="I831" s="46"/>
    </row>
    <row r="832">
      <c r="B832" s="34"/>
      <c r="C832" s="34"/>
      <c r="D832" s="34"/>
      <c r="I832" s="46"/>
    </row>
    <row r="833">
      <c r="B833" s="34"/>
      <c r="C833" s="34"/>
      <c r="D833" s="34"/>
      <c r="I833" s="46"/>
    </row>
    <row r="834">
      <c r="B834" s="34"/>
      <c r="C834" s="34"/>
      <c r="D834" s="34"/>
      <c r="I834" s="46"/>
    </row>
    <row r="835">
      <c r="B835" s="34"/>
      <c r="C835" s="34"/>
      <c r="D835" s="34"/>
      <c r="I835" s="46"/>
    </row>
    <row r="836">
      <c r="B836" s="34"/>
      <c r="C836" s="34"/>
      <c r="D836" s="34"/>
      <c r="I836" s="46"/>
    </row>
    <row r="837">
      <c r="B837" s="34"/>
      <c r="C837" s="34"/>
      <c r="D837" s="34"/>
      <c r="I837" s="46"/>
    </row>
    <row r="838">
      <c r="B838" s="34"/>
      <c r="C838" s="34"/>
      <c r="D838" s="34"/>
      <c r="I838" s="46"/>
    </row>
    <row r="839">
      <c r="B839" s="34"/>
      <c r="C839" s="34"/>
      <c r="D839" s="34"/>
      <c r="I839" s="46"/>
    </row>
    <row r="840">
      <c r="B840" s="34"/>
      <c r="C840" s="34"/>
      <c r="D840" s="34"/>
      <c r="I840" s="46"/>
    </row>
    <row r="841">
      <c r="B841" s="34"/>
      <c r="C841" s="34"/>
      <c r="D841" s="34"/>
      <c r="I841" s="46"/>
    </row>
    <row r="842">
      <c r="B842" s="34"/>
      <c r="C842" s="34"/>
      <c r="D842" s="34"/>
      <c r="I842" s="46"/>
    </row>
    <row r="843">
      <c r="B843" s="34"/>
      <c r="C843" s="34"/>
      <c r="D843" s="34"/>
      <c r="I843" s="46"/>
    </row>
    <row r="844">
      <c r="B844" s="34"/>
      <c r="C844" s="34"/>
      <c r="D844" s="34"/>
      <c r="I844" s="46"/>
    </row>
    <row r="845">
      <c r="B845" s="34"/>
      <c r="C845" s="34"/>
      <c r="D845" s="34"/>
      <c r="I845" s="46"/>
    </row>
    <row r="846">
      <c r="B846" s="34"/>
      <c r="C846" s="34"/>
      <c r="D846" s="34"/>
      <c r="I846" s="46"/>
    </row>
    <row r="847">
      <c r="B847" s="34"/>
      <c r="C847" s="34"/>
      <c r="D847" s="34"/>
      <c r="I847" s="46"/>
    </row>
    <row r="848">
      <c r="B848" s="34"/>
      <c r="C848" s="34"/>
      <c r="D848" s="34"/>
      <c r="I848" s="46"/>
    </row>
    <row r="849">
      <c r="B849" s="34"/>
      <c r="C849" s="34"/>
      <c r="D849" s="34"/>
      <c r="I849" s="46"/>
    </row>
    <row r="850">
      <c r="B850" s="34"/>
      <c r="C850" s="34"/>
      <c r="D850" s="34"/>
      <c r="I850" s="46"/>
    </row>
    <row r="851">
      <c r="B851" s="34"/>
      <c r="C851" s="34"/>
      <c r="D851" s="34"/>
      <c r="I851" s="46"/>
    </row>
    <row r="852">
      <c r="B852" s="34"/>
      <c r="C852" s="34"/>
      <c r="D852" s="34"/>
      <c r="I852" s="46"/>
    </row>
    <row r="853">
      <c r="B853" s="34"/>
      <c r="C853" s="34"/>
      <c r="D853" s="34"/>
      <c r="I853" s="46"/>
    </row>
    <row r="854">
      <c r="B854" s="34"/>
      <c r="C854" s="34"/>
      <c r="D854" s="34"/>
      <c r="I854" s="46"/>
    </row>
    <row r="855">
      <c r="B855" s="34"/>
      <c r="C855" s="34"/>
      <c r="D855" s="34"/>
      <c r="I855" s="46"/>
    </row>
    <row r="856">
      <c r="B856" s="34"/>
      <c r="C856" s="34"/>
      <c r="D856" s="34"/>
      <c r="I856" s="46"/>
    </row>
    <row r="857">
      <c r="B857" s="34"/>
      <c r="C857" s="34"/>
      <c r="D857" s="34"/>
      <c r="I857" s="46"/>
    </row>
    <row r="858">
      <c r="B858" s="34"/>
      <c r="C858" s="34"/>
      <c r="D858" s="34"/>
      <c r="I858" s="46"/>
    </row>
    <row r="859">
      <c r="B859" s="34"/>
      <c r="C859" s="34"/>
      <c r="D859" s="34"/>
      <c r="I859" s="46"/>
    </row>
    <row r="860">
      <c r="B860" s="34"/>
      <c r="C860" s="34"/>
      <c r="D860" s="34"/>
      <c r="I860" s="46"/>
    </row>
    <row r="861">
      <c r="B861" s="34"/>
      <c r="C861" s="34"/>
      <c r="D861" s="34"/>
      <c r="I861" s="46"/>
    </row>
    <row r="862">
      <c r="B862" s="34"/>
      <c r="C862" s="34"/>
      <c r="D862" s="34"/>
      <c r="I862" s="46"/>
    </row>
    <row r="863">
      <c r="B863" s="34"/>
      <c r="C863" s="34"/>
      <c r="D863" s="34"/>
      <c r="I863" s="46"/>
    </row>
    <row r="864">
      <c r="B864" s="34"/>
      <c r="C864" s="34"/>
      <c r="D864" s="34"/>
      <c r="I864" s="46"/>
    </row>
    <row r="865">
      <c r="B865" s="34"/>
      <c r="C865" s="34"/>
      <c r="D865" s="34"/>
      <c r="I865" s="46"/>
    </row>
    <row r="866">
      <c r="B866" s="34"/>
      <c r="C866" s="34"/>
      <c r="D866" s="34"/>
      <c r="I866" s="46"/>
    </row>
    <row r="867">
      <c r="B867" s="34"/>
      <c r="C867" s="34"/>
      <c r="D867" s="34"/>
      <c r="I867" s="46"/>
    </row>
    <row r="868">
      <c r="B868" s="34"/>
      <c r="C868" s="34"/>
      <c r="D868" s="34"/>
      <c r="I868" s="46"/>
    </row>
    <row r="869">
      <c r="B869" s="34"/>
      <c r="C869" s="34"/>
      <c r="D869" s="34"/>
      <c r="I869" s="46"/>
    </row>
    <row r="870">
      <c r="B870" s="34"/>
      <c r="C870" s="34"/>
      <c r="D870" s="34"/>
      <c r="I870" s="46"/>
    </row>
    <row r="871">
      <c r="B871" s="34"/>
      <c r="C871" s="34"/>
      <c r="D871" s="34"/>
      <c r="I871" s="46"/>
    </row>
    <row r="872">
      <c r="B872" s="34"/>
      <c r="C872" s="34"/>
      <c r="D872" s="34"/>
      <c r="I872" s="46"/>
    </row>
    <row r="873">
      <c r="B873" s="34"/>
      <c r="C873" s="34"/>
      <c r="D873" s="34"/>
      <c r="I873" s="46"/>
    </row>
    <row r="874">
      <c r="B874" s="34"/>
      <c r="C874" s="34"/>
      <c r="D874" s="34"/>
      <c r="I874" s="46"/>
    </row>
    <row r="875">
      <c r="B875" s="34"/>
      <c r="C875" s="34"/>
      <c r="D875" s="34"/>
      <c r="I875" s="46"/>
    </row>
    <row r="876">
      <c r="B876" s="34"/>
      <c r="C876" s="34"/>
      <c r="D876" s="34"/>
      <c r="I876" s="46"/>
    </row>
    <row r="877">
      <c r="B877" s="34"/>
      <c r="C877" s="34"/>
      <c r="D877" s="34"/>
      <c r="I877" s="46"/>
    </row>
    <row r="878">
      <c r="B878" s="34"/>
      <c r="C878" s="34"/>
      <c r="D878" s="34"/>
      <c r="I878" s="46"/>
    </row>
    <row r="879">
      <c r="B879" s="34"/>
      <c r="C879" s="34"/>
      <c r="D879" s="34"/>
      <c r="I879" s="46"/>
    </row>
    <row r="880">
      <c r="B880" s="34"/>
      <c r="C880" s="34"/>
      <c r="D880" s="34"/>
      <c r="I880" s="46"/>
    </row>
    <row r="881">
      <c r="B881" s="34"/>
      <c r="C881" s="34"/>
      <c r="D881" s="34"/>
      <c r="I881" s="46"/>
    </row>
    <row r="882">
      <c r="B882" s="34"/>
      <c r="C882" s="34"/>
      <c r="D882" s="34"/>
      <c r="I882" s="46"/>
    </row>
    <row r="883">
      <c r="B883" s="34"/>
      <c r="C883" s="34"/>
      <c r="D883" s="34"/>
      <c r="I883" s="46"/>
    </row>
    <row r="884">
      <c r="B884" s="34"/>
      <c r="C884" s="34"/>
      <c r="D884" s="34"/>
      <c r="I884" s="46"/>
    </row>
    <row r="885">
      <c r="B885" s="34"/>
      <c r="C885" s="34"/>
      <c r="D885" s="34"/>
      <c r="I885" s="46"/>
    </row>
    <row r="886">
      <c r="B886" s="34"/>
      <c r="C886" s="34"/>
      <c r="D886" s="34"/>
      <c r="I886" s="46"/>
    </row>
    <row r="887">
      <c r="B887" s="34"/>
      <c r="C887" s="34"/>
      <c r="D887" s="34"/>
      <c r="I887" s="46"/>
    </row>
    <row r="888">
      <c r="B888" s="34"/>
      <c r="C888" s="34"/>
      <c r="D888" s="34"/>
      <c r="I888" s="46"/>
    </row>
    <row r="889">
      <c r="B889" s="34"/>
      <c r="C889" s="34"/>
      <c r="D889" s="34"/>
      <c r="I889" s="46"/>
    </row>
    <row r="890">
      <c r="B890" s="34"/>
      <c r="C890" s="34"/>
      <c r="D890" s="34"/>
      <c r="I890" s="46"/>
    </row>
    <row r="891">
      <c r="B891" s="34"/>
      <c r="C891" s="34"/>
      <c r="D891" s="34"/>
      <c r="I891" s="46"/>
    </row>
    <row r="892">
      <c r="B892" s="34"/>
      <c r="C892" s="34"/>
      <c r="D892" s="34"/>
      <c r="I892" s="46"/>
    </row>
    <row r="893">
      <c r="B893" s="34"/>
      <c r="C893" s="34"/>
      <c r="D893" s="34"/>
      <c r="I893" s="46"/>
    </row>
    <row r="894">
      <c r="B894" s="34"/>
      <c r="C894" s="34"/>
      <c r="D894" s="34"/>
      <c r="I894" s="46"/>
    </row>
    <row r="895">
      <c r="B895" s="34"/>
      <c r="C895" s="34"/>
      <c r="D895" s="34"/>
      <c r="I895" s="46"/>
    </row>
    <row r="896">
      <c r="B896" s="34"/>
      <c r="C896" s="34"/>
      <c r="D896" s="34"/>
      <c r="I896" s="46"/>
    </row>
    <row r="897">
      <c r="B897" s="34"/>
      <c r="C897" s="34"/>
      <c r="D897" s="34"/>
      <c r="I897" s="46"/>
    </row>
    <row r="898">
      <c r="B898" s="34"/>
      <c r="C898" s="34"/>
      <c r="D898" s="34"/>
      <c r="I898" s="46"/>
    </row>
    <row r="899">
      <c r="B899" s="34"/>
      <c r="C899" s="34"/>
      <c r="D899" s="34"/>
      <c r="I899" s="46"/>
    </row>
    <row r="900">
      <c r="B900" s="34"/>
      <c r="C900" s="34"/>
      <c r="D900" s="34"/>
      <c r="I900" s="46"/>
    </row>
    <row r="901">
      <c r="B901" s="34"/>
      <c r="C901" s="34"/>
      <c r="D901" s="34"/>
      <c r="I901" s="46"/>
    </row>
    <row r="902">
      <c r="B902" s="34"/>
      <c r="C902" s="34"/>
      <c r="D902" s="34"/>
      <c r="I902" s="46"/>
    </row>
    <row r="903">
      <c r="B903" s="34"/>
      <c r="C903" s="34"/>
      <c r="D903" s="34"/>
      <c r="I903" s="46"/>
    </row>
    <row r="904">
      <c r="B904" s="34"/>
      <c r="C904" s="34"/>
      <c r="D904" s="34"/>
      <c r="I904" s="46"/>
    </row>
    <row r="905">
      <c r="B905" s="34"/>
      <c r="C905" s="34"/>
      <c r="D905" s="34"/>
      <c r="I905" s="46"/>
    </row>
    <row r="906">
      <c r="B906" s="34"/>
      <c r="C906" s="34"/>
      <c r="D906" s="34"/>
      <c r="I906" s="46"/>
    </row>
    <row r="907">
      <c r="B907" s="34"/>
      <c r="C907" s="34"/>
      <c r="D907" s="34"/>
      <c r="I907" s="46"/>
    </row>
    <row r="908">
      <c r="B908" s="34"/>
      <c r="C908" s="34"/>
      <c r="D908" s="34"/>
      <c r="I908" s="46"/>
    </row>
    <row r="909">
      <c r="B909" s="34"/>
      <c r="C909" s="34"/>
      <c r="D909" s="34"/>
      <c r="I909" s="46"/>
    </row>
    <row r="910">
      <c r="B910" s="34"/>
      <c r="C910" s="34"/>
      <c r="D910" s="34"/>
      <c r="I910" s="46"/>
    </row>
    <row r="911">
      <c r="B911" s="34"/>
      <c r="C911" s="34"/>
      <c r="D911" s="34"/>
      <c r="I911" s="46"/>
    </row>
    <row r="912">
      <c r="B912" s="34"/>
      <c r="C912" s="34"/>
      <c r="D912" s="34"/>
      <c r="I912" s="46"/>
    </row>
    <row r="913">
      <c r="B913" s="34"/>
      <c r="C913" s="34"/>
      <c r="D913" s="34"/>
      <c r="I913" s="46"/>
    </row>
    <row r="914">
      <c r="B914" s="34"/>
      <c r="C914" s="34"/>
      <c r="D914" s="34"/>
      <c r="I914" s="46"/>
    </row>
    <row r="915">
      <c r="B915" s="34"/>
      <c r="C915" s="34"/>
      <c r="D915" s="34"/>
      <c r="I915" s="46"/>
    </row>
    <row r="916">
      <c r="B916" s="34"/>
      <c r="C916" s="34"/>
      <c r="D916" s="34"/>
      <c r="I916" s="46"/>
    </row>
    <row r="917">
      <c r="B917" s="34"/>
      <c r="C917" s="34"/>
      <c r="D917" s="34"/>
      <c r="I917" s="46"/>
    </row>
    <row r="918">
      <c r="B918" s="34"/>
      <c r="C918" s="34"/>
      <c r="D918" s="34"/>
      <c r="I918" s="46"/>
    </row>
    <row r="919">
      <c r="B919" s="34"/>
      <c r="C919" s="34"/>
      <c r="D919" s="34"/>
      <c r="I919" s="46"/>
    </row>
    <row r="920">
      <c r="B920" s="34"/>
      <c r="C920" s="34"/>
      <c r="D920" s="34"/>
      <c r="I920" s="46"/>
    </row>
    <row r="921">
      <c r="B921" s="34"/>
      <c r="C921" s="34"/>
      <c r="D921" s="34"/>
      <c r="I921" s="46"/>
    </row>
    <row r="922">
      <c r="B922" s="34"/>
      <c r="C922" s="34"/>
      <c r="D922" s="34"/>
      <c r="I922" s="46"/>
    </row>
    <row r="923">
      <c r="B923" s="34"/>
      <c r="C923" s="34"/>
      <c r="D923" s="34"/>
      <c r="I923" s="46"/>
    </row>
    <row r="924">
      <c r="B924" s="34"/>
      <c r="C924" s="34"/>
      <c r="D924" s="34"/>
      <c r="I924" s="46"/>
    </row>
    <row r="925">
      <c r="B925" s="34"/>
      <c r="C925" s="34"/>
      <c r="D925" s="34"/>
      <c r="I925" s="46"/>
    </row>
    <row r="926">
      <c r="B926" s="34"/>
      <c r="C926" s="34"/>
      <c r="D926" s="34"/>
      <c r="I926" s="46"/>
    </row>
    <row r="927">
      <c r="B927" s="34"/>
      <c r="C927" s="34"/>
      <c r="D927" s="34"/>
      <c r="I927" s="46"/>
    </row>
    <row r="928">
      <c r="B928" s="34"/>
      <c r="C928" s="34"/>
      <c r="D928" s="34"/>
      <c r="I928" s="46"/>
    </row>
    <row r="929">
      <c r="B929" s="34"/>
      <c r="C929" s="34"/>
      <c r="D929" s="34"/>
      <c r="I929" s="46"/>
    </row>
    <row r="930">
      <c r="B930" s="34"/>
      <c r="C930" s="34"/>
      <c r="D930" s="34"/>
      <c r="I930" s="46"/>
    </row>
    <row r="931">
      <c r="B931" s="34"/>
      <c r="C931" s="34"/>
      <c r="D931" s="34"/>
      <c r="I931" s="46"/>
    </row>
    <row r="932">
      <c r="B932" s="34"/>
      <c r="C932" s="34"/>
      <c r="D932" s="34"/>
      <c r="I932" s="46"/>
    </row>
    <row r="933">
      <c r="B933" s="34"/>
      <c r="C933" s="34"/>
      <c r="D933" s="34"/>
      <c r="I933" s="46"/>
    </row>
    <row r="934">
      <c r="B934" s="34"/>
      <c r="C934" s="34"/>
      <c r="D934" s="34"/>
      <c r="I934" s="46"/>
    </row>
    <row r="935">
      <c r="B935" s="34"/>
      <c r="C935" s="34"/>
      <c r="D935" s="34"/>
      <c r="I935" s="46"/>
    </row>
    <row r="936">
      <c r="B936" s="34"/>
      <c r="C936" s="34"/>
      <c r="D936" s="34"/>
      <c r="I936" s="46"/>
    </row>
    <row r="937">
      <c r="B937" s="34"/>
      <c r="C937" s="34"/>
      <c r="D937" s="34"/>
      <c r="I937" s="46"/>
    </row>
    <row r="938">
      <c r="B938" s="34"/>
      <c r="C938" s="34"/>
      <c r="D938" s="34"/>
      <c r="I938" s="46"/>
    </row>
    <row r="939">
      <c r="B939" s="34"/>
      <c r="C939" s="34"/>
      <c r="D939" s="34"/>
      <c r="I939" s="46"/>
    </row>
    <row r="940">
      <c r="B940" s="34"/>
      <c r="C940" s="34"/>
      <c r="D940" s="34"/>
      <c r="I940" s="46"/>
    </row>
    <row r="941">
      <c r="B941" s="34"/>
      <c r="C941" s="34"/>
      <c r="D941" s="34"/>
      <c r="I941" s="46"/>
    </row>
    <row r="942">
      <c r="B942" s="34"/>
      <c r="C942" s="34"/>
      <c r="D942" s="34"/>
      <c r="I942" s="46"/>
    </row>
    <row r="943">
      <c r="B943" s="34"/>
      <c r="C943" s="34"/>
      <c r="D943" s="34"/>
      <c r="I943" s="46"/>
    </row>
    <row r="944">
      <c r="B944" s="34"/>
      <c r="C944" s="34"/>
      <c r="D944" s="34"/>
      <c r="I944" s="46"/>
    </row>
    <row r="945">
      <c r="B945" s="34"/>
      <c r="C945" s="34"/>
      <c r="D945" s="34"/>
      <c r="I945" s="46"/>
    </row>
    <row r="946">
      <c r="B946" s="34"/>
      <c r="C946" s="34"/>
      <c r="D946" s="34"/>
      <c r="I946" s="46"/>
    </row>
    <row r="947">
      <c r="B947" s="34"/>
      <c r="C947" s="34"/>
      <c r="D947" s="34"/>
      <c r="I947" s="46"/>
    </row>
    <row r="948">
      <c r="B948" s="34"/>
      <c r="C948" s="34"/>
      <c r="D948" s="34"/>
      <c r="I948" s="46"/>
    </row>
    <row r="949">
      <c r="B949" s="34"/>
      <c r="C949" s="34"/>
      <c r="D949" s="34"/>
      <c r="I949" s="46"/>
    </row>
    <row r="950">
      <c r="B950" s="34"/>
      <c r="C950" s="34"/>
      <c r="D950" s="34"/>
      <c r="I950" s="46"/>
    </row>
    <row r="951">
      <c r="B951" s="34"/>
      <c r="C951" s="34"/>
      <c r="D951" s="34"/>
      <c r="I951" s="46"/>
    </row>
    <row r="952">
      <c r="B952" s="34"/>
      <c r="C952" s="34"/>
      <c r="D952" s="34"/>
      <c r="I952" s="46"/>
    </row>
    <row r="953">
      <c r="B953" s="34"/>
      <c r="C953" s="34"/>
      <c r="D953" s="34"/>
      <c r="I953" s="46"/>
    </row>
    <row r="954">
      <c r="B954" s="34"/>
      <c r="C954" s="34"/>
      <c r="D954" s="34"/>
      <c r="I954" s="46"/>
    </row>
    <row r="955">
      <c r="B955" s="34"/>
      <c r="C955" s="34"/>
      <c r="D955" s="34"/>
      <c r="I955" s="46"/>
    </row>
    <row r="956">
      <c r="B956" s="34"/>
      <c r="C956" s="34"/>
      <c r="D956" s="34"/>
      <c r="I956" s="46"/>
    </row>
    <row r="957">
      <c r="B957" s="34"/>
      <c r="C957" s="34"/>
      <c r="D957" s="34"/>
      <c r="I957" s="46"/>
    </row>
    <row r="958">
      <c r="B958" s="34"/>
      <c r="C958" s="34"/>
      <c r="D958" s="34"/>
      <c r="I958" s="46"/>
    </row>
    <row r="959">
      <c r="B959" s="34"/>
      <c r="C959" s="34"/>
      <c r="D959" s="34"/>
      <c r="I959" s="46"/>
    </row>
    <row r="960">
      <c r="B960" s="34"/>
      <c r="C960" s="34"/>
      <c r="D960" s="34"/>
      <c r="I960" s="46"/>
    </row>
    <row r="961">
      <c r="B961" s="34"/>
      <c r="C961" s="34"/>
      <c r="D961" s="34"/>
      <c r="I961" s="46"/>
    </row>
    <row r="962">
      <c r="B962" s="34"/>
      <c r="C962" s="34"/>
      <c r="D962" s="34"/>
      <c r="I962" s="46"/>
    </row>
    <row r="963">
      <c r="B963" s="34"/>
      <c r="C963" s="34"/>
      <c r="D963" s="34"/>
      <c r="I963" s="46"/>
    </row>
    <row r="964">
      <c r="B964" s="34"/>
      <c r="C964" s="34"/>
      <c r="D964" s="34"/>
      <c r="I964" s="46"/>
    </row>
    <row r="965">
      <c r="B965" s="34"/>
      <c r="C965" s="34"/>
      <c r="D965" s="34"/>
      <c r="I965" s="46"/>
    </row>
    <row r="966">
      <c r="B966" s="34"/>
      <c r="C966" s="34"/>
      <c r="D966" s="34"/>
      <c r="I966" s="46"/>
    </row>
    <row r="967">
      <c r="B967" s="34"/>
      <c r="C967" s="34"/>
      <c r="D967" s="34"/>
      <c r="I967" s="46"/>
    </row>
    <row r="968">
      <c r="B968" s="34"/>
      <c r="C968" s="34"/>
      <c r="D968" s="34"/>
      <c r="I968" s="46"/>
    </row>
    <row r="969">
      <c r="B969" s="34"/>
      <c r="C969" s="34"/>
      <c r="D969" s="34"/>
      <c r="I969" s="46"/>
    </row>
    <row r="970">
      <c r="B970" s="34"/>
      <c r="C970" s="34"/>
      <c r="D970" s="34"/>
      <c r="I970" s="46"/>
    </row>
    <row r="971">
      <c r="B971" s="34"/>
      <c r="C971" s="34"/>
      <c r="D971" s="34"/>
      <c r="I971" s="46"/>
    </row>
    <row r="972">
      <c r="B972" s="34"/>
      <c r="C972" s="34"/>
      <c r="D972" s="34"/>
      <c r="I972" s="46"/>
    </row>
    <row r="973">
      <c r="B973" s="34"/>
      <c r="C973" s="34"/>
      <c r="D973" s="34"/>
      <c r="I973" s="46"/>
    </row>
    <row r="974">
      <c r="B974" s="34"/>
      <c r="C974" s="34"/>
      <c r="D974" s="34"/>
      <c r="I974" s="46"/>
    </row>
    <row r="975">
      <c r="B975" s="34"/>
      <c r="C975" s="34"/>
      <c r="D975" s="34"/>
      <c r="I975" s="46"/>
    </row>
    <row r="976">
      <c r="B976" s="34"/>
      <c r="C976" s="34"/>
      <c r="D976" s="34"/>
      <c r="I976" s="46"/>
    </row>
    <row r="977">
      <c r="B977" s="34"/>
      <c r="C977" s="34"/>
      <c r="D977" s="34"/>
      <c r="I977" s="46"/>
    </row>
    <row r="978">
      <c r="B978" s="34"/>
      <c r="C978" s="34"/>
      <c r="D978" s="34"/>
      <c r="I978" s="46"/>
    </row>
    <row r="979">
      <c r="B979" s="34"/>
      <c r="C979" s="34"/>
      <c r="D979" s="34"/>
      <c r="I979" s="46"/>
    </row>
    <row r="980">
      <c r="B980" s="34"/>
      <c r="C980" s="34"/>
      <c r="D980" s="34"/>
      <c r="I980" s="46"/>
    </row>
    <row r="981">
      <c r="B981" s="34"/>
      <c r="C981" s="34"/>
      <c r="D981" s="34"/>
      <c r="I981" s="46"/>
    </row>
    <row r="982">
      <c r="B982" s="34"/>
      <c r="C982" s="34"/>
      <c r="D982" s="34"/>
      <c r="I982" s="46"/>
    </row>
    <row r="983">
      <c r="B983" s="34"/>
      <c r="C983" s="34"/>
      <c r="D983" s="34"/>
      <c r="I983" s="46"/>
    </row>
    <row r="984">
      <c r="B984" s="34"/>
      <c r="C984" s="34"/>
      <c r="D984" s="34"/>
      <c r="I984" s="46"/>
    </row>
    <row r="985">
      <c r="B985" s="34"/>
      <c r="C985" s="34"/>
      <c r="D985" s="34"/>
      <c r="I985" s="46"/>
    </row>
    <row r="986">
      <c r="B986" s="34"/>
      <c r="C986" s="34"/>
      <c r="D986" s="34"/>
      <c r="I986" s="46"/>
    </row>
    <row r="987">
      <c r="B987" s="34"/>
      <c r="C987" s="34"/>
      <c r="D987" s="34"/>
      <c r="I987" s="46"/>
    </row>
    <row r="988">
      <c r="B988" s="34"/>
      <c r="C988" s="34"/>
      <c r="D988" s="34"/>
      <c r="I988" s="46"/>
    </row>
    <row r="989">
      <c r="B989" s="34"/>
      <c r="C989" s="34"/>
      <c r="D989" s="34"/>
      <c r="I989" s="46"/>
    </row>
    <row r="990">
      <c r="B990" s="34"/>
      <c r="C990" s="34"/>
      <c r="D990" s="34"/>
      <c r="I990" s="46"/>
    </row>
    <row r="991">
      <c r="B991" s="34"/>
      <c r="C991" s="34"/>
      <c r="D991" s="34"/>
      <c r="I991" s="46"/>
    </row>
    <row r="992">
      <c r="B992" s="34"/>
      <c r="C992" s="34"/>
      <c r="D992" s="34"/>
      <c r="I992" s="46"/>
    </row>
    <row r="993">
      <c r="B993" s="34"/>
      <c r="C993" s="34"/>
      <c r="D993" s="34"/>
      <c r="I993" s="46"/>
    </row>
    <row r="994">
      <c r="B994" s="34"/>
      <c r="C994" s="34"/>
      <c r="D994" s="34"/>
      <c r="I994" s="46"/>
    </row>
    <row r="995">
      <c r="B995" s="34"/>
      <c r="C995" s="34"/>
      <c r="D995" s="34"/>
      <c r="I995" s="46"/>
    </row>
    <row r="996">
      <c r="B996" s="34"/>
      <c r="C996" s="34"/>
      <c r="D996" s="34"/>
      <c r="I996" s="46"/>
    </row>
    <row r="997">
      <c r="B997" s="34"/>
      <c r="C997" s="34"/>
      <c r="D997" s="34"/>
      <c r="I997" s="46"/>
    </row>
    <row r="998">
      <c r="B998" s="34"/>
      <c r="C998" s="34"/>
      <c r="D998" s="34"/>
      <c r="I998" s="46"/>
    </row>
    <row r="999">
      <c r="B999" s="34"/>
      <c r="C999" s="34"/>
      <c r="D999" s="34"/>
      <c r="I999" s="46"/>
    </row>
  </sheetData>
  <autoFilter ref="$A$2:$K$52">
    <sortState ref="A2:K52">
      <sortCondition ref="A2:A52"/>
    </sortState>
  </autoFilter>
  <customSheetViews>
    <customSheetView guid="{82158A12-FC44-40BE-964E-3860750E20AA}" filter="1" showAutoFilter="1">
      <autoFilter ref="$A$1:$K$999"/>
    </customSheetView>
    <customSheetView guid="{2F08DC9A-AD66-4160-BAD1-25698E7F8FCF}" filter="1" showAutoFilter="1">
      <autoFilter ref="$A$1:$K$999"/>
    </customSheetView>
    <customSheetView guid="{1CF5AE28-C44B-4C6B-AF7E-DC2CE4B77BF1}" filter="1" showAutoFilter="1">
      <autoFilter ref="$A$1:$G$999"/>
    </customSheetView>
  </customSheetViews>
  <conditionalFormatting sqref="C2:C99">
    <cfRule type="expression" dxfId="0" priority="1">
      <formula>C2&lt;B2</formula>
    </cfRule>
  </conditionalFormatting>
  <conditionalFormatting sqref="C2:C99">
    <cfRule type="expression" dxfId="1" priority="2">
      <formula>C2&gt;B2</formula>
    </cfRule>
  </conditionalFormatting>
  <conditionalFormatting sqref="F1:F999">
    <cfRule type="cellIs" dxfId="2" priority="3" operator="between">
      <formula>0</formula>
      <formula>0.2</formula>
    </cfRule>
  </conditionalFormatting>
  <conditionalFormatting sqref="F1:F999">
    <cfRule type="cellIs" dxfId="3" priority="4" operator="between">
      <formula>0.2</formula>
      <formula>0.5</formula>
    </cfRule>
  </conditionalFormatting>
  <conditionalFormatting sqref="F1:F999">
    <cfRule type="cellIs" dxfId="4" priority="5" operator="between">
      <formula>0.5</formula>
      <formula>1</formula>
    </cfRule>
  </conditionalFormatting>
  <conditionalFormatting sqref="E1:E58 G1:G999">
    <cfRule type="cellIs" dxfId="2" priority="6" operator="between">
      <formula>0</formula>
      <formula>0.2</formula>
    </cfRule>
  </conditionalFormatting>
  <conditionalFormatting sqref="E1:E58 G1:G999">
    <cfRule type="cellIs" dxfId="3" priority="7" operator="between">
      <formula>0.2</formula>
      <formula>0.5</formula>
    </cfRule>
  </conditionalFormatting>
  <conditionalFormatting sqref="E1:E58 G1:G999">
    <cfRule type="cellIs" dxfId="4" priority="8" operator="between">
      <formula>0.5</formula>
      <formula>1</formula>
    </cfRule>
  </conditionalFormatting>
  <conditionalFormatting sqref="E1:E58 G1:G999">
    <cfRule type="cellIs" dxfId="5" priority="9" operator="greaterThan">
      <formula>1</formula>
    </cfRule>
  </conditionalFormatting>
  <conditionalFormatting sqref="H1:H999">
    <cfRule type="cellIs" dxfId="2" priority="10" operator="between">
      <formula>0</formula>
      <formula>0.7</formula>
    </cfRule>
  </conditionalFormatting>
  <conditionalFormatting sqref="H1:H999">
    <cfRule type="cellIs" dxfId="3" priority="11" operator="between">
      <formula>0.7</formula>
      <formula>1.2</formula>
    </cfRule>
  </conditionalFormatting>
  <conditionalFormatting sqref="H1:H999">
    <cfRule type="cellIs" dxfId="4" priority="12" operator="between">
      <formula>1.2</formula>
      <formula>1.9</formula>
    </cfRule>
  </conditionalFormatting>
  <conditionalFormatting sqref="H1:H999">
    <cfRule type="cellIs" dxfId="5" priority="13" operator="greaterThan">
      <formula>2</formula>
    </cfRule>
  </conditionalFormatting>
  <conditionalFormatting sqref="B2:B58">
    <cfRule type="expression" dxfId="1" priority="14">
      <formula>B2&lt;#REF!</formula>
    </cfRule>
  </conditionalFormatting>
  <conditionalFormatting sqref="B2:B58">
    <cfRule type="expression" dxfId="0" priority="15">
      <formula>B2&gt;#REF!</formula>
    </cfRule>
  </conditionalFormatting>
  <conditionalFormatting sqref="F1:F999">
    <cfRule type="cellIs" dxfId="5" priority="16" operator="between">
      <formula>1</formula>
      <formula>2</formula>
    </cfRule>
  </conditionalFormatting>
  <conditionalFormatting sqref="F1:F999">
    <cfRule type="cellIs" dxfId="6" priority="17" operator="greaterThan">
      <formula>3</formula>
    </cfRule>
  </conditionalFormatting>
  <conditionalFormatting sqref="I1:I999">
    <cfRule type="cellIs" dxfId="2" priority="18" operator="between">
      <formula>0</formula>
      <formula>0.3</formula>
    </cfRule>
  </conditionalFormatting>
  <conditionalFormatting sqref="I1:I999">
    <cfRule type="cellIs" dxfId="3" priority="19" operator="between">
      <formula>0.3</formula>
      <formula>0.5</formula>
    </cfRule>
  </conditionalFormatting>
  <conditionalFormatting sqref="I1:I999">
    <cfRule type="cellIs" dxfId="4" priority="20" operator="between">
      <formula>0.5</formula>
      <formula>0.6</formula>
    </cfRule>
  </conditionalFormatting>
  <conditionalFormatting sqref="I1:I999">
    <cfRule type="cellIs" dxfId="5" priority="21" operator="between">
      <formula>0.6</formula>
      <formula>0.7</formula>
    </cfRule>
  </conditionalFormatting>
  <conditionalFormatting sqref="I1:I999">
    <cfRule type="cellIs" dxfId="6" priority="22" operator="greaterThan">
      <formula>0.7</formula>
    </cfRule>
  </conditionalFormatting>
  <printOptions gridLines="1" horizontalCentered="1"/>
  <pageMargins bottom="0.0" footer="0.0" header="0.0" left="0.0" right="0.0" top="0.0"/>
  <pageSetup cellComments="atEnd" orientation="landscape" pageOrder="overThenDown"/>
  <rowBreaks count="2" manualBreakCount="2">
    <brk man="1"/>
    <brk id="52" man="1"/>
  </rowBreaks>
  <colBreaks count="1" manualBreakCount="1">
    <brk id="12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3" max="3" width="7.57"/>
    <col customWidth="1" min="4" max="4" width="15.14"/>
    <col customWidth="1" min="5" max="5" width="17.86"/>
    <col customWidth="1" min="6" max="6" width="13.71"/>
    <col customWidth="1" min="7" max="7" width="17.86"/>
    <col customWidth="1" min="8" max="8" width="6.0"/>
    <col customWidth="1" min="9" max="9" width="8.14"/>
    <col customWidth="1" min="10" max="10" width="23.43"/>
    <col customWidth="1" min="11" max="11" width="18.43"/>
    <col customWidth="1" min="12" max="13" width="24.86"/>
    <col customWidth="1" min="14" max="14" width="18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41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>
      <c r="A2" s="13" t="s">
        <v>19</v>
      </c>
      <c r="B2" s="14">
        <v>123.61</v>
      </c>
      <c r="C2" s="14">
        <v>126.01</v>
      </c>
      <c r="D2" s="14">
        <v>2064.630689018</v>
      </c>
      <c r="E2" s="15" t="s">
        <v>20</v>
      </c>
      <c r="F2" s="16">
        <v>-0.06726457399103135</v>
      </c>
      <c r="G2" s="16">
        <v>0.5362716515177499</v>
      </c>
      <c r="H2" s="17">
        <v>1.2</v>
      </c>
      <c r="I2" s="16">
        <v>0.4079</v>
      </c>
      <c r="J2" s="17" t="s">
        <v>18</v>
      </c>
      <c r="K2" s="17">
        <v>10.0</v>
      </c>
      <c r="L2" s="42">
        <v>44350.0</v>
      </c>
      <c r="M2" s="12"/>
      <c r="N2" s="12"/>
      <c r="O2" s="12"/>
      <c r="P2" s="12"/>
    </row>
    <row r="3">
      <c r="A3" s="13" t="s">
        <v>21</v>
      </c>
      <c r="B3" s="14">
        <v>234.97</v>
      </c>
      <c r="C3" s="14">
        <v>246.28</v>
      </c>
      <c r="D3" s="14">
        <v>135.063256289</v>
      </c>
      <c r="E3" s="15" t="s">
        <v>22</v>
      </c>
      <c r="F3" s="16">
        <v>0.028203971119133572</v>
      </c>
      <c r="G3" s="16">
        <v>-0.04220094140561594</v>
      </c>
      <c r="H3" s="17">
        <v>0.72</v>
      </c>
      <c r="I3" s="16">
        <v>0.3696</v>
      </c>
      <c r="J3" s="17" t="s">
        <v>23</v>
      </c>
      <c r="K3" s="17">
        <v>15.0</v>
      </c>
      <c r="L3" s="42">
        <v>44350.0</v>
      </c>
    </row>
    <row r="4">
      <c r="A4" s="19" t="s">
        <v>24</v>
      </c>
      <c r="B4" s="20">
        <v>666.11</v>
      </c>
      <c r="C4" s="20">
        <v>648.54</v>
      </c>
      <c r="D4" s="20">
        <v>281.022151849</v>
      </c>
      <c r="E4" s="21" t="s">
        <v>25</v>
      </c>
      <c r="F4" s="22">
        <v>0.3770008838259845</v>
      </c>
      <c r="G4" s="22">
        <v>0.9528406981062013</v>
      </c>
      <c r="H4" s="23">
        <v>1.08</v>
      </c>
      <c r="I4" s="22">
        <v>0.5633</v>
      </c>
      <c r="J4" s="23" t="s">
        <v>18</v>
      </c>
      <c r="K4" s="23">
        <v>10.0</v>
      </c>
      <c r="L4" s="43">
        <v>44350.0</v>
      </c>
    </row>
    <row r="5">
      <c r="A5" s="13" t="s">
        <v>26</v>
      </c>
      <c r="B5" s="14">
        <v>8.03</v>
      </c>
      <c r="C5" s="14">
        <v>7.73</v>
      </c>
      <c r="D5" s="14">
        <v>17.391911431</v>
      </c>
      <c r="E5" s="15" t="s">
        <v>27</v>
      </c>
      <c r="F5" s="16">
        <v>0.4113873295910185</v>
      </c>
      <c r="G5" s="16">
        <v>0.3136588380716935</v>
      </c>
      <c r="H5" s="17">
        <v>1.09</v>
      </c>
      <c r="I5" s="16">
        <v>0.5422</v>
      </c>
      <c r="J5" s="17" t="s">
        <v>18</v>
      </c>
      <c r="K5" s="17">
        <v>10.0</v>
      </c>
      <c r="L5" s="42">
        <v>44350.0</v>
      </c>
    </row>
    <row r="6">
      <c r="A6" s="19" t="s">
        <v>28</v>
      </c>
      <c r="B6" s="20">
        <v>253.5</v>
      </c>
      <c r="C6" s="20">
        <v>236.14</v>
      </c>
      <c r="D6" s="20">
        <v>148.436529247</v>
      </c>
      <c r="E6" s="21" t="s">
        <v>29</v>
      </c>
      <c r="F6" s="22">
        <v>0.1589249899719214</v>
      </c>
      <c r="G6" s="22">
        <v>-0.09994086339444112</v>
      </c>
      <c r="H6" s="23">
        <v>1.62</v>
      </c>
      <c r="I6" s="22">
        <v>0.6441</v>
      </c>
      <c r="J6" s="23" t="s">
        <v>30</v>
      </c>
      <c r="K6" s="23">
        <v>6.0</v>
      </c>
      <c r="L6" s="43">
        <v>44350.0</v>
      </c>
    </row>
    <row r="7">
      <c r="A7" s="13" t="s">
        <v>31</v>
      </c>
      <c r="B7" s="14">
        <v>189.86</v>
      </c>
      <c r="C7" s="14">
        <v>190.75</v>
      </c>
      <c r="D7" s="14">
        <v>67.131930393</v>
      </c>
      <c r="E7" s="15" t="s">
        <v>32</v>
      </c>
      <c r="F7" s="16">
        <v>-0.03162109914388299</v>
      </c>
      <c r="G7" s="16">
        <v>0.34283059770826885</v>
      </c>
      <c r="H7" s="17">
        <v>1.02</v>
      </c>
      <c r="I7" s="16">
        <v>0.4349</v>
      </c>
      <c r="J7" s="17" t="s">
        <v>18</v>
      </c>
      <c r="K7" s="17">
        <v>10.0</v>
      </c>
      <c r="L7" s="42">
        <v>44350.0</v>
      </c>
    </row>
    <row r="8">
      <c r="A8" s="19" t="s">
        <v>33</v>
      </c>
      <c r="B8" s="20">
        <v>9.87</v>
      </c>
      <c r="C8" s="20">
        <v>9.88</v>
      </c>
      <c r="D8" s="20">
        <v>2.40265802</v>
      </c>
      <c r="E8" s="21" t="s">
        <v>34</v>
      </c>
      <c r="F8" s="22">
        <v>0.06746031746031743</v>
      </c>
      <c r="G8" s="22">
        <v>0.16717676271871573</v>
      </c>
      <c r="H8" s="23">
        <v>1.85</v>
      </c>
      <c r="I8" s="22">
        <v>0.5149</v>
      </c>
      <c r="J8" s="23" t="s">
        <v>35</v>
      </c>
      <c r="K8" s="23">
        <v>7.0</v>
      </c>
      <c r="L8" s="43">
        <v>44350.0</v>
      </c>
    </row>
    <row r="9">
      <c r="A9" s="13" t="s">
        <v>36</v>
      </c>
      <c r="B9" s="14">
        <v>54.82</v>
      </c>
      <c r="C9" s="14">
        <v>53.59</v>
      </c>
      <c r="D9" s="14">
        <v>11.761852359</v>
      </c>
      <c r="E9" s="15" t="s">
        <v>37</v>
      </c>
      <c r="F9" s="16">
        <v>0.4299516908212561</v>
      </c>
      <c r="G9" s="16">
        <v>0.07929969104016485</v>
      </c>
      <c r="H9" s="17">
        <v>1.29</v>
      </c>
      <c r="I9" s="16">
        <v>0.6261</v>
      </c>
      <c r="J9" s="17" t="s">
        <v>35</v>
      </c>
      <c r="K9" s="17">
        <v>7.0</v>
      </c>
      <c r="L9" s="42">
        <v>44350.0</v>
      </c>
    </row>
    <row r="10">
      <c r="A10" s="19" t="s">
        <v>38</v>
      </c>
      <c r="B10" s="20">
        <v>20.19</v>
      </c>
      <c r="C10" s="20">
        <v>19.81</v>
      </c>
      <c r="D10" s="20">
        <v>10.082926646</v>
      </c>
      <c r="E10" s="21" t="s">
        <v>39</v>
      </c>
      <c r="F10" s="22">
        <v>0.4719424460431655</v>
      </c>
      <c r="G10" s="22">
        <v>10.278551532033427</v>
      </c>
      <c r="H10" s="23">
        <v>2.29</v>
      </c>
      <c r="I10" s="22">
        <v>0.5424</v>
      </c>
      <c r="J10" s="23" t="s">
        <v>35</v>
      </c>
      <c r="K10" s="23">
        <v>7.0</v>
      </c>
      <c r="L10" s="43">
        <v>44350.0</v>
      </c>
    </row>
    <row r="11">
      <c r="A11" s="13" t="s">
        <v>40</v>
      </c>
      <c r="B11" s="14">
        <v>236.65</v>
      </c>
      <c r="C11" s="14">
        <v>250.17</v>
      </c>
      <c r="D11" s="14">
        <v>49.378843546</v>
      </c>
      <c r="E11" s="15" t="s">
        <v>41</v>
      </c>
      <c r="F11" s="16" t="e">
        <v>#VALUE!</v>
      </c>
      <c r="G11" s="16" t="e">
        <v>#VALUE!</v>
      </c>
      <c r="H11" s="17" t="e">
        <v>#N/A</v>
      </c>
      <c r="I11" s="16">
        <v>0.3841</v>
      </c>
      <c r="J11" s="17" t="s">
        <v>42</v>
      </c>
      <c r="K11" s="17">
        <v>5.0</v>
      </c>
      <c r="L11" s="42">
        <v>44350.0</v>
      </c>
    </row>
    <row r="12">
      <c r="A12" s="19" t="s">
        <v>43</v>
      </c>
      <c r="B12" s="20">
        <v>81.67</v>
      </c>
      <c r="C12" s="20">
        <v>57.95</v>
      </c>
      <c r="D12" s="20">
        <v>65.887581698</v>
      </c>
      <c r="E12" s="21" t="s">
        <v>44</v>
      </c>
      <c r="F12" s="22">
        <v>0.17352686308492213</v>
      </c>
      <c r="G12" s="22">
        <v>0.014435695538057755</v>
      </c>
      <c r="H12" s="23">
        <v>0.85</v>
      </c>
      <c r="I12" s="22">
        <v>0.9132</v>
      </c>
      <c r="J12" s="23" t="s">
        <v>30</v>
      </c>
      <c r="K12" s="23">
        <v>6.0</v>
      </c>
      <c r="L12" s="43">
        <v>44350.0</v>
      </c>
    </row>
    <row r="13">
      <c r="A13" s="13" t="s">
        <v>45</v>
      </c>
      <c r="B13" s="14">
        <v>107.47</v>
      </c>
      <c r="C13" s="14">
        <v>106.47</v>
      </c>
      <c r="D13" s="14">
        <v>207.09271684</v>
      </c>
      <c r="E13" s="15" t="s">
        <v>46</v>
      </c>
      <c r="F13" s="16">
        <v>0.2817074670931233</v>
      </c>
      <c r="G13" s="16">
        <v>0.04646464646464643</v>
      </c>
      <c r="H13" s="17">
        <v>1.31</v>
      </c>
      <c r="I13" s="16">
        <v>0.554</v>
      </c>
      <c r="J13" s="17" t="s">
        <v>47</v>
      </c>
      <c r="K13" s="17">
        <v>10.0</v>
      </c>
      <c r="L13" s="42">
        <v>44350.0</v>
      </c>
    </row>
    <row r="14">
      <c r="A14" s="19" t="s">
        <v>48</v>
      </c>
      <c r="B14" s="20">
        <v>363.15</v>
      </c>
      <c r="C14" s="20">
        <v>370.25</v>
      </c>
      <c r="D14" s="20">
        <v>113.281771711</v>
      </c>
      <c r="E14" s="21" t="s">
        <v>49</v>
      </c>
      <c r="F14" s="22">
        <v>0.24052863436123353</v>
      </c>
      <c r="G14" s="22">
        <v>0.3033610720847293</v>
      </c>
      <c r="H14" s="23">
        <v>1.04</v>
      </c>
      <c r="I14" s="22">
        <v>0.4476</v>
      </c>
      <c r="J14" s="23" t="s">
        <v>50</v>
      </c>
      <c r="K14" s="23">
        <v>3.0</v>
      </c>
      <c r="L14" s="43">
        <v>44350.0</v>
      </c>
    </row>
    <row r="15">
      <c r="A15" s="13" t="s">
        <v>51</v>
      </c>
      <c r="B15" s="14">
        <v>79.6</v>
      </c>
      <c r="C15" s="14">
        <v>74.6</v>
      </c>
      <c r="D15" s="14">
        <v>5.851680855</v>
      </c>
      <c r="E15" s="15" t="s">
        <v>52</v>
      </c>
      <c r="F15" s="16">
        <v>0.34128878281622904</v>
      </c>
      <c r="G15" s="16">
        <v>0.5169105016880885</v>
      </c>
      <c r="H15" s="17">
        <v>0.75</v>
      </c>
      <c r="I15" s="16">
        <v>0.5503</v>
      </c>
      <c r="J15" s="17" t="s">
        <v>47</v>
      </c>
      <c r="K15" s="17">
        <v>10.0</v>
      </c>
      <c r="L15" s="42">
        <v>44350.0</v>
      </c>
    </row>
    <row r="16">
      <c r="A16" s="19" t="s">
        <v>53</v>
      </c>
      <c r="B16" s="20">
        <v>136.29</v>
      </c>
      <c r="C16" s="20">
        <v>130.72</v>
      </c>
      <c r="D16" s="20">
        <v>18.452322244</v>
      </c>
      <c r="E16" s="21" t="s">
        <v>54</v>
      </c>
      <c r="F16" s="22">
        <v>-0.16394167034909402</v>
      </c>
      <c r="G16" s="22">
        <v>0.46808407122701184</v>
      </c>
      <c r="H16" s="23">
        <v>1.16</v>
      </c>
      <c r="I16" s="22">
        <v>0.4854</v>
      </c>
      <c r="J16" s="23" t="s">
        <v>47</v>
      </c>
      <c r="K16" s="23">
        <v>10.0</v>
      </c>
      <c r="L16" s="43">
        <v>44350.0</v>
      </c>
    </row>
    <row r="17">
      <c r="A17" s="13" t="s">
        <v>55</v>
      </c>
      <c r="B17" s="14">
        <v>165.68</v>
      </c>
      <c r="C17" s="14">
        <v>165.8</v>
      </c>
      <c r="D17" s="14">
        <v>21.058357837</v>
      </c>
      <c r="E17" s="15" t="s">
        <v>56</v>
      </c>
      <c r="F17" s="16">
        <v>-0.064761054041983</v>
      </c>
      <c r="G17" s="16">
        <v>1.414496185214417</v>
      </c>
      <c r="H17" s="17">
        <v>1.56</v>
      </c>
      <c r="I17" s="16">
        <v>0.4434</v>
      </c>
      <c r="J17" s="17" t="s">
        <v>18</v>
      </c>
      <c r="K17" s="17">
        <v>10.0</v>
      </c>
      <c r="L17" s="42">
        <v>44350.0</v>
      </c>
    </row>
    <row r="18">
      <c r="A18" s="19" t="s">
        <v>57</v>
      </c>
      <c r="B18" s="20">
        <v>15.79</v>
      </c>
      <c r="C18" s="20">
        <v>12.92</v>
      </c>
      <c r="D18" s="20">
        <v>61.830891634</v>
      </c>
      <c r="E18" s="21" t="s">
        <v>58</v>
      </c>
      <c r="F18" s="22">
        <v>0.6533333333333334</v>
      </c>
      <c r="G18" s="22">
        <v>0.05565268065268055</v>
      </c>
      <c r="H18" s="23">
        <v>1.16</v>
      </c>
      <c r="I18" s="22">
        <v>0.7673</v>
      </c>
      <c r="J18" s="23" t="s">
        <v>59</v>
      </c>
      <c r="K18" s="23">
        <v>8.0</v>
      </c>
      <c r="L18" s="43">
        <v>44350.0</v>
      </c>
    </row>
    <row r="19">
      <c r="A19" s="13" t="s">
        <v>60</v>
      </c>
      <c r="B19" s="14">
        <v>324.66</v>
      </c>
      <c r="C19" s="14">
        <v>318.72</v>
      </c>
      <c r="D19" s="14">
        <v>920.646813082</v>
      </c>
      <c r="E19" s="15" t="s">
        <v>61</v>
      </c>
      <c r="F19" s="16">
        <v>0.19771789830769823</v>
      </c>
      <c r="G19" s="16">
        <v>0.47519729425028207</v>
      </c>
      <c r="H19" s="17">
        <v>1.3</v>
      </c>
      <c r="I19" s="16">
        <v>0.5757</v>
      </c>
      <c r="J19" s="17" t="s">
        <v>18</v>
      </c>
      <c r="K19" s="17">
        <v>10.0</v>
      </c>
      <c r="L19" s="42">
        <v>44350.0</v>
      </c>
    </row>
    <row r="20">
      <c r="A20" s="19" t="s">
        <v>62</v>
      </c>
      <c r="B20" s="20">
        <v>42.01</v>
      </c>
      <c r="C20" s="20">
        <v>42.48</v>
      </c>
      <c r="D20" s="20">
        <v>61.552092</v>
      </c>
      <c r="E20" s="21" t="s">
        <v>63</v>
      </c>
      <c r="F20" s="22">
        <v>0.7076963626779128</v>
      </c>
      <c r="G20" s="22">
        <v>0.7333809864188705</v>
      </c>
      <c r="H20" s="23">
        <v>2.15</v>
      </c>
      <c r="I20" s="22">
        <v>0.5274</v>
      </c>
      <c r="J20" s="23" t="s">
        <v>35</v>
      </c>
      <c r="K20" s="23">
        <v>7.0</v>
      </c>
      <c r="L20" s="43">
        <v>44350.0</v>
      </c>
    </row>
    <row r="21">
      <c r="A21" s="13" t="s">
        <v>64</v>
      </c>
      <c r="B21" s="14">
        <v>320.19</v>
      </c>
      <c r="C21" s="14">
        <v>310.39</v>
      </c>
      <c r="D21" s="14">
        <v>20.157411114</v>
      </c>
      <c r="E21" s="15" t="s">
        <v>65</v>
      </c>
      <c r="F21" s="16">
        <v>0.4478656403079078</v>
      </c>
      <c r="G21" s="16">
        <v>0.6965666498571188</v>
      </c>
      <c r="H21" s="17">
        <v>0.9</v>
      </c>
      <c r="I21" s="16">
        <v>0.5283</v>
      </c>
      <c r="J21" s="17" t="s">
        <v>18</v>
      </c>
      <c r="K21" s="17">
        <v>10.0</v>
      </c>
      <c r="L21" s="42">
        <v>44350.0</v>
      </c>
    </row>
    <row r="22">
      <c r="A22" s="19" t="s">
        <v>66</v>
      </c>
      <c r="B22" s="20">
        <v>42.47</v>
      </c>
      <c r="C22" s="20">
        <v>40.24</v>
      </c>
      <c r="D22" s="20">
        <v>2.50030815</v>
      </c>
      <c r="E22" s="21" t="s">
        <v>67</v>
      </c>
      <c r="F22" s="22">
        <v>0.1347826086956522</v>
      </c>
      <c r="G22" s="22">
        <v>1.7295330503335353</v>
      </c>
      <c r="H22" s="23">
        <v>3.12</v>
      </c>
      <c r="I22" s="22">
        <v>0.5558</v>
      </c>
      <c r="J22" s="23" t="s">
        <v>35</v>
      </c>
      <c r="K22" s="23">
        <v>7.0</v>
      </c>
      <c r="L22" s="43">
        <v>44350.0</v>
      </c>
    </row>
    <row r="23">
      <c r="A23" s="13" t="s">
        <v>68</v>
      </c>
      <c r="B23" s="14">
        <v>47.07</v>
      </c>
      <c r="C23" s="14">
        <v>55.9</v>
      </c>
      <c r="D23" s="14">
        <v>1.042808071</v>
      </c>
      <c r="E23" s="15" t="s">
        <v>69</v>
      </c>
      <c r="F23" s="16" t="e">
        <v>#VALUE!</v>
      </c>
      <c r="G23" s="16">
        <v>0.6957339211618259</v>
      </c>
      <c r="H23" s="17">
        <v>1.81</v>
      </c>
      <c r="I23" s="16">
        <v>0.3446</v>
      </c>
      <c r="J23" s="17" t="s">
        <v>70</v>
      </c>
      <c r="K23" s="17">
        <v>3.0</v>
      </c>
      <c r="L23" s="42">
        <v>44350.0</v>
      </c>
    </row>
    <row r="24">
      <c r="A24" s="19" t="s">
        <v>68</v>
      </c>
      <c r="B24" s="20">
        <v>47.07</v>
      </c>
      <c r="C24" s="20">
        <v>55.89</v>
      </c>
      <c r="D24" s="20">
        <v>1.042808071</v>
      </c>
      <c r="E24" s="21" t="s">
        <v>69</v>
      </c>
      <c r="F24" s="22" t="e">
        <v>#VALUE!</v>
      </c>
      <c r="G24" s="22">
        <v>0.6957339211618259</v>
      </c>
      <c r="H24" s="23">
        <v>1.81</v>
      </c>
      <c r="I24" s="22">
        <v>0.3424</v>
      </c>
      <c r="J24" s="23" t="s">
        <v>70</v>
      </c>
      <c r="K24" s="23">
        <v>3.0</v>
      </c>
      <c r="L24" s="43">
        <v>44350.0</v>
      </c>
      <c r="M24" s="12">
        <v>260.0</v>
      </c>
    </row>
    <row r="25">
      <c r="A25" s="13" t="s">
        <v>71</v>
      </c>
      <c r="B25" s="14">
        <v>56.4</v>
      </c>
      <c r="C25" s="14">
        <v>56.13</v>
      </c>
      <c r="D25" s="14">
        <v>227.722955453</v>
      </c>
      <c r="E25" s="15" t="s">
        <v>72</v>
      </c>
      <c r="F25" s="16">
        <v>0.1351484903888916</v>
      </c>
      <c r="G25" s="16">
        <v>-0.008068582955118336</v>
      </c>
      <c r="H25" s="17">
        <v>0.61</v>
      </c>
      <c r="I25" s="16">
        <v>0.4365</v>
      </c>
      <c r="J25" s="17" t="s">
        <v>18</v>
      </c>
      <c r="K25" s="17">
        <v>10.0</v>
      </c>
      <c r="L25" s="42">
        <v>44350.0</v>
      </c>
    </row>
    <row r="26">
      <c r="A26" s="19" t="s">
        <v>73</v>
      </c>
      <c r="B26" s="20">
        <v>95.16</v>
      </c>
      <c r="C26" s="20">
        <v>98.81</v>
      </c>
      <c r="D26" s="20">
        <v>29.071942562</v>
      </c>
      <c r="E26" s="21" t="s">
        <v>135</v>
      </c>
      <c r="F26" s="22">
        <v>0.30669546436285106</v>
      </c>
      <c r="G26" s="22">
        <v>0.1820199778024418</v>
      </c>
      <c r="H26" s="23">
        <v>1.5</v>
      </c>
      <c r="I26" s="22">
        <v>0.3932</v>
      </c>
      <c r="J26" s="23" t="e">
        <v>#N/A</v>
      </c>
      <c r="K26" s="23" t="e">
        <v>#N/A</v>
      </c>
      <c r="L26" s="43">
        <v>44350.0</v>
      </c>
    </row>
    <row r="27">
      <c r="A27" s="13" t="s">
        <v>76</v>
      </c>
      <c r="B27" s="14">
        <v>65.04</v>
      </c>
      <c r="C27" s="14">
        <v>66.91</v>
      </c>
      <c r="D27" s="14">
        <v>6.649531974</v>
      </c>
      <c r="E27" s="15" t="s">
        <v>77</v>
      </c>
      <c r="F27" s="16">
        <v>0.7822784810126582</v>
      </c>
      <c r="G27" s="16">
        <v>0.7384615384615384</v>
      </c>
      <c r="H27" s="17">
        <v>1.89</v>
      </c>
      <c r="I27" s="16">
        <v>0.4691</v>
      </c>
      <c r="J27" s="17" t="s">
        <v>75</v>
      </c>
      <c r="K27" s="17">
        <v>1.0</v>
      </c>
      <c r="L27" s="42">
        <v>44350.0</v>
      </c>
    </row>
    <row r="28">
      <c r="A28" s="19" t="s">
        <v>16</v>
      </c>
      <c r="B28" s="20">
        <v>272.61</v>
      </c>
      <c r="C28" s="20">
        <v>273.47</v>
      </c>
      <c r="D28" s="20">
        <v>16.928063255</v>
      </c>
      <c r="E28" s="21" t="s">
        <v>136</v>
      </c>
      <c r="F28" s="22">
        <v>0.3479553903345725</v>
      </c>
      <c r="G28" s="22">
        <v>0.3843911917098446</v>
      </c>
      <c r="H28" s="23">
        <v>0.73</v>
      </c>
      <c r="I28" s="22">
        <v>0.4561</v>
      </c>
      <c r="J28" s="23" t="s">
        <v>18</v>
      </c>
      <c r="K28" s="23">
        <v>10.0</v>
      </c>
      <c r="L28" s="43">
        <v>44350.0</v>
      </c>
    </row>
    <row r="29">
      <c r="A29" s="13" t="s">
        <v>80</v>
      </c>
      <c r="B29" s="14">
        <v>49.72</v>
      </c>
      <c r="C29" s="14">
        <v>49.82</v>
      </c>
      <c r="D29" s="14">
        <v>92.013723619</v>
      </c>
      <c r="E29" s="15" t="s">
        <v>81</v>
      </c>
      <c r="F29" s="16">
        <v>0.20249343832020986</v>
      </c>
      <c r="G29" s="16">
        <v>-0.03289734443123273</v>
      </c>
      <c r="H29" s="17">
        <v>0.61</v>
      </c>
      <c r="I29" s="16">
        <v>0.5245</v>
      </c>
      <c r="J29" s="17" t="s">
        <v>82</v>
      </c>
      <c r="K29" s="17">
        <v>12.0</v>
      </c>
      <c r="L29" s="42">
        <v>44350.0</v>
      </c>
    </row>
    <row r="30">
      <c r="A30" s="19" t="s">
        <v>83</v>
      </c>
      <c r="B30" s="20">
        <v>245.37</v>
      </c>
      <c r="C30" s="20">
        <v>247.13</v>
      </c>
      <c r="D30" s="20">
        <v>1848.021784864</v>
      </c>
      <c r="E30" s="21" t="s">
        <v>84</v>
      </c>
      <c r="F30" s="22">
        <v>0.10714285714285725</v>
      </c>
      <c r="G30" s="22">
        <v>0.19103369503141054</v>
      </c>
      <c r="H30" s="23">
        <v>0.79</v>
      </c>
      <c r="I30" s="22">
        <v>0.4622</v>
      </c>
      <c r="J30" s="23" t="s">
        <v>18</v>
      </c>
      <c r="K30" s="23">
        <v>10.0</v>
      </c>
      <c r="L30" s="43">
        <v>44350.0</v>
      </c>
    </row>
    <row r="31">
      <c r="A31" s="13" t="s">
        <v>85</v>
      </c>
      <c r="B31" s="14">
        <v>33.16</v>
      </c>
      <c r="C31" s="14">
        <v>32.22</v>
      </c>
      <c r="D31" s="14">
        <v>36.78591319</v>
      </c>
      <c r="E31" s="15" t="s">
        <v>86</v>
      </c>
      <c r="F31" s="16">
        <v>0.36494023904382455</v>
      </c>
      <c r="G31" s="16">
        <v>0.09097035040431277</v>
      </c>
      <c r="H31" s="17">
        <v>2.08</v>
      </c>
      <c r="I31" s="16">
        <v>0.5791</v>
      </c>
      <c r="J31" s="17" t="s">
        <v>35</v>
      </c>
      <c r="K31" s="17">
        <v>7.0</v>
      </c>
      <c r="L31" s="42">
        <v>44350.0</v>
      </c>
    </row>
    <row r="32">
      <c r="A32" s="19" t="s">
        <v>87</v>
      </c>
      <c r="B32" s="20">
        <v>487.93</v>
      </c>
      <c r="C32" s="20">
        <v>495.82</v>
      </c>
      <c r="D32" s="20">
        <v>216.686466545</v>
      </c>
      <c r="E32" s="21" t="s">
        <v>88</v>
      </c>
      <c r="F32" s="22">
        <v>-0.0757025345525909</v>
      </c>
      <c r="G32" s="22">
        <v>0.2418515950069349</v>
      </c>
      <c r="H32" s="23">
        <v>0.75</v>
      </c>
      <c r="I32" s="22">
        <v>0.4179</v>
      </c>
      <c r="J32" s="23" t="s">
        <v>89</v>
      </c>
      <c r="K32" s="23">
        <v>9.0</v>
      </c>
      <c r="L32" s="43">
        <v>44350.0</v>
      </c>
    </row>
    <row r="33">
      <c r="A33" s="13" t="s">
        <v>90</v>
      </c>
      <c r="B33" s="14">
        <v>203.29</v>
      </c>
      <c r="C33" s="14">
        <v>188.17</v>
      </c>
      <c r="D33" s="14">
        <v>21.088039946</v>
      </c>
      <c r="E33" s="15" t="s">
        <v>91</v>
      </c>
      <c r="F33" s="16">
        <v>0.19254658385093168</v>
      </c>
      <c r="G33" s="16">
        <v>0.32279289011096907</v>
      </c>
      <c r="H33" s="17">
        <v>1.08</v>
      </c>
      <c r="I33" s="16">
        <v>0.647</v>
      </c>
      <c r="J33" s="17" t="s">
        <v>23</v>
      </c>
      <c r="K33" s="17">
        <v>15.0</v>
      </c>
      <c r="L33" s="42">
        <v>44350.0</v>
      </c>
    </row>
    <row r="34">
      <c r="A34" s="19" t="s">
        <v>92</v>
      </c>
      <c r="B34" s="20">
        <v>675.13</v>
      </c>
      <c r="C34" s="20">
        <v>600.26</v>
      </c>
      <c r="D34" s="20">
        <v>420.741475769</v>
      </c>
      <c r="E34" s="21" t="s">
        <v>93</v>
      </c>
      <c r="F34" s="22">
        <v>0.26017473494387966</v>
      </c>
      <c r="G34" s="22">
        <v>0.8379870129870128</v>
      </c>
      <c r="H34" s="23">
        <v>1.37</v>
      </c>
      <c r="I34" s="22">
        <v>0.7293</v>
      </c>
      <c r="J34" s="23" t="s">
        <v>18</v>
      </c>
      <c r="K34" s="23">
        <v>10.0</v>
      </c>
      <c r="L34" s="43">
        <v>44350.0</v>
      </c>
    </row>
    <row r="35">
      <c r="A35" s="13" t="s">
        <v>94</v>
      </c>
      <c r="B35" s="14">
        <v>131.9</v>
      </c>
      <c r="C35" s="14">
        <v>127.13</v>
      </c>
      <c r="D35" s="14">
        <v>165.30867955</v>
      </c>
      <c r="E35" s="15" t="s">
        <v>95</v>
      </c>
      <c r="F35" s="16">
        <v>0.1090435666200939</v>
      </c>
      <c r="G35" s="16">
        <v>2.647173093959803</v>
      </c>
      <c r="H35" s="17" t="e">
        <v>#N/A</v>
      </c>
      <c r="I35" s="16">
        <v>0.5212</v>
      </c>
      <c r="J35" s="17" t="s">
        <v>70</v>
      </c>
      <c r="K35" s="17">
        <v>3.0</v>
      </c>
      <c r="L35" s="42">
        <v>44350.0</v>
      </c>
    </row>
    <row r="36">
      <c r="A36" s="19" t="s">
        <v>98</v>
      </c>
      <c r="B36" s="20">
        <v>125.65</v>
      </c>
      <c r="C36" s="20">
        <v>133.31</v>
      </c>
      <c r="D36" s="20">
        <v>7.695067445</v>
      </c>
      <c r="E36" s="21" t="s">
        <v>99</v>
      </c>
      <c r="F36" s="22">
        <v>0.38644067796610154</v>
      </c>
      <c r="G36" s="22">
        <v>0.38861209964412813</v>
      </c>
      <c r="H36" s="23">
        <v>2.02</v>
      </c>
      <c r="I36" s="22">
        <v>0.3715</v>
      </c>
      <c r="J36" s="23" t="s">
        <v>59</v>
      </c>
      <c r="K36" s="23">
        <v>8.0</v>
      </c>
      <c r="L36" s="43">
        <v>44350.0</v>
      </c>
    </row>
    <row r="37">
      <c r="A37" s="13" t="s">
        <v>100</v>
      </c>
      <c r="B37" s="14">
        <v>23.85</v>
      </c>
      <c r="C37" s="14">
        <v>21.08</v>
      </c>
      <c r="D37" s="14">
        <v>44.854228684</v>
      </c>
      <c r="E37" s="15" t="s">
        <v>101</v>
      </c>
      <c r="F37" s="16">
        <v>0.025592417061611333</v>
      </c>
      <c r="G37" s="16" t="e">
        <v>#VALUE!</v>
      </c>
      <c r="H37" s="17" t="e">
        <v>#N/A</v>
      </c>
      <c r="I37" s="16">
        <v>0.6243</v>
      </c>
      <c r="J37" s="17" t="s">
        <v>18</v>
      </c>
      <c r="K37" s="17">
        <v>10.0</v>
      </c>
      <c r="L37" s="42">
        <v>44350.0</v>
      </c>
    </row>
    <row r="38">
      <c r="A38" s="19" t="s">
        <v>102</v>
      </c>
      <c r="B38" s="20">
        <v>440.8</v>
      </c>
      <c r="C38" s="20">
        <v>434.07</v>
      </c>
      <c r="D38" s="20">
        <v>17.694741836</v>
      </c>
      <c r="E38" s="21" t="s">
        <v>103</v>
      </c>
      <c r="F38" s="22">
        <v>0.1747831887925283</v>
      </c>
      <c r="G38" s="22">
        <v>0.5665372292518714</v>
      </c>
      <c r="H38" s="23">
        <v>0.78</v>
      </c>
      <c r="I38" s="22">
        <v>0.6363</v>
      </c>
      <c r="J38" s="23" t="s">
        <v>89</v>
      </c>
      <c r="K38" s="23">
        <v>9.0</v>
      </c>
      <c r="L38" s="43">
        <v>44350.0</v>
      </c>
    </row>
    <row r="39">
      <c r="A39" s="13" t="s">
        <v>104</v>
      </c>
      <c r="B39" s="14">
        <v>258.77</v>
      </c>
      <c r="C39" s="14">
        <v>251.82</v>
      </c>
      <c r="D39" s="14">
        <v>303.981411966</v>
      </c>
      <c r="E39" s="15" t="s">
        <v>105</v>
      </c>
      <c r="F39" s="16">
        <v>0.11283153599533652</v>
      </c>
      <c r="G39" s="16">
        <v>0.30640970116933736</v>
      </c>
      <c r="H39" s="17">
        <v>1.16</v>
      </c>
      <c r="I39" s="16">
        <v>0.5446</v>
      </c>
      <c r="J39" s="17" t="s">
        <v>18</v>
      </c>
      <c r="K39" s="17">
        <v>10.0</v>
      </c>
      <c r="L39" s="42">
        <v>44350.0</v>
      </c>
    </row>
    <row r="40">
      <c r="A40" s="19" t="s">
        <v>106</v>
      </c>
      <c r="B40" s="20">
        <v>132.61</v>
      </c>
      <c r="C40" s="20">
        <v>131.73</v>
      </c>
      <c r="D40" s="20">
        <v>149.654012695</v>
      </c>
      <c r="E40" s="21" t="s">
        <v>107</v>
      </c>
      <c r="F40" s="22">
        <v>-0.12307870102854508</v>
      </c>
      <c r="G40" s="22">
        <v>0.5212806748466257</v>
      </c>
      <c r="H40" s="23">
        <v>1.31</v>
      </c>
      <c r="I40" s="22">
        <v>0.4809</v>
      </c>
      <c r="J40" s="23" t="s">
        <v>18</v>
      </c>
      <c r="K40" s="23">
        <v>10.0</v>
      </c>
      <c r="L40" s="43">
        <v>44350.0</v>
      </c>
    </row>
    <row r="41">
      <c r="A41" s="13" t="s">
        <v>108</v>
      </c>
      <c r="B41" s="14">
        <v>88.6</v>
      </c>
      <c r="C41" s="14">
        <v>89.08</v>
      </c>
      <c r="D41" s="14">
        <v>145.19235955</v>
      </c>
      <c r="E41" s="15" t="s">
        <v>109</v>
      </c>
      <c r="F41" s="16" t="e">
        <v>#VALUE!</v>
      </c>
      <c r="G41" s="16" t="e">
        <v>#VALUE!</v>
      </c>
      <c r="H41" s="17">
        <v>0.62</v>
      </c>
      <c r="I41" s="16">
        <v>0.5194</v>
      </c>
      <c r="J41" s="17" t="s">
        <v>35</v>
      </c>
      <c r="K41" s="17">
        <v>7.0</v>
      </c>
      <c r="L41" s="42">
        <v>44350.0</v>
      </c>
    </row>
    <row r="42">
      <c r="A42" s="19" t="s">
        <v>110</v>
      </c>
      <c r="B42" s="20">
        <v>242.65</v>
      </c>
      <c r="C42" s="20">
        <v>234.61</v>
      </c>
      <c r="D42" s="20">
        <v>12.612024612</v>
      </c>
      <c r="E42" s="21" t="s">
        <v>111</v>
      </c>
      <c r="F42" s="22">
        <v>-0.1848024316109422</v>
      </c>
      <c r="G42" s="22">
        <v>-0.059667918927693464</v>
      </c>
      <c r="H42" s="23">
        <v>0.94</v>
      </c>
      <c r="I42" s="22">
        <v>0.4875</v>
      </c>
      <c r="J42" s="23" t="s">
        <v>47</v>
      </c>
      <c r="K42" s="23">
        <v>10.0</v>
      </c>
      <c r="L42" s="43">
        <v>44350.0</v>
      </c>
    </row>
    <row r="43">
      <c r="A43" s="13" t="s">
        <v>112</v>
      </c>
      <c r="B43" s="14">
        <v>214.0</v>
      </c>
      <c r="C43" s="14">
        <v>213.46</v>
      </c>
      <c r="D43" s="14">
        <v>97.599152871</v>
      </c>
      <c r="E43" s="15" t="s">
        <v>113</v>
      </c>
      <c r="F43" s="16">
        <v>0.018029814665592184</v>
      </c>
      <c r="G43" s="16">
        <v>2.66183924692252</v>
      </c>
      <c r="H43" s="17">
        <v>2.42</v>
      </c>
      <c r="I43" s="16">
        <v>0.4672</v>
      </c>
      <c r="J43" s="17" t="s">
        <v>18</v>
      </c>
      <c r="K43" s="17">
        <v>10.0</v>
      </c>
      <c r="L43" s="42">
        <v>44350.0</v>
      </c>
    </row>
    <row r="44">
      <c r="A44" s="19" t="s">
        <v>114</v>
      </c>
      <c r="B44" s="20">
        <v>64.6</v>
      </c>
      <c r="C44" s="20">
        <v>62.73</v>
      </c>
      <c r="D44" s="20">
        <v>13.644740617</v>
      </c>
      <c r="E44" s="21" t="s">
        <v>115</v>
      </c>
      <c r="F44" s="22">
        <v>0.731362467866324</v>
      </c>
      <c r="G44" s="22">
        <v>0.37669902912621345</v>
      </c>
      <c r="H44" s="23">
        <v>1.46</v>
      </c>
      <c r="I44" s="22">
        <v>0.6174</v>
      </c>
      <c r="J44" s="23" t="s">
        <v>35</v>
      </c>
      <c r="K44" s="23">
        <v>7.0</v>
      </c>
      <c r="L44" s="43">
        <v>44350.0</v>
      </c>
    </row>
    <row r="45">
      <c r="A45" s="13" t="s">
        <v>116</v>
      </c>
      <c r="B45" s="14">
        <v>147.45</v>
      </c>
      <c r="C45" s="14">
        <v>144.32</v>
      </c>
      <c r="D45" s="14">
        <v>22.797176332</v>
      </c>
      <c r="E45" s="15" t="s">
        <v>117</v>
      </c>
      <c r="F45" s="16">
        <v>-0.22562396006655577</v>
      </c>
      <c r="G45" s="16">
        <v>1.5092920353982302</v>
      </c>
      <c r="H45" s="17">
        <v>0.23</v>
      </c>
      <c r="I45" s="16">
        <v>0.4451</v>
      </c>
      <c r="J45" s="17" t="s">
        <v>23</v>
      </c>
      <c r="K45" s="17">
        <v>15.0</v>
      </c>
      <c r="L45" s="42">
        <v>44350.0</v>
      </c>
    </row>
    <row r="46">
      <c r="A46" s="19" t="s">
        <v>118</v>
      </c>
      <c r="B46" s="20">
        <v>229.6</v>
      </c>
      <c r="C46" s="20">
        <v>218.69</v>
      </c>
      <c r="D46" s="20">
        <v>113.647928967</v>
      </c>
      <c r="E46" s="21" t="s">
        <v>119</v>
      </c>
      <c r="F46" s="22">
        <v>0.24534332635291514</v>
      </c>
      <c r="G46" s="22">
        <v>0.23343527013251775</v>
      </c>
      <c r="H46" s="23">
        <v>1.0</v>
      </c>
      <c r="I46" s="22">
        <v>0.7337</v>
      </c>
      <c r="J46" s="23" t="s">
        <v>70</v>
      </c>
      <c r="K46" s="23">
        <v>3.0</v>
      </c>
      <c r="L46" s="43">
        <v>44350.0</v>
      </c>
    </row>
    <row r="47">
      <c r="A47" s="13" t="s">
        <v>129</v>
      </c>
      <c r="B47" s="14">
        <v>19.57</v>
      </c>
      <c r="C47" s="14">
        <v>15.82</v>
      </c>
      <c r="D47" s="14">
        <v>8.752819723</v>
      </c>
      <c r="E47" s="15" t="s">
        <v>130</v>
      </c>
      <c r="F47" s="16">
        <v>1.8075471698113212</v>
      </c>
      <c r="G47" s="16">
        <v>0.09860439660676822</v>
      </c>
      <c r="H47" s="17" t="e">
        <v>#N/A</v>
      </c>
      <c r="I47" s="16">
        <v>0.6588</v>
      </c>
      <c r="J47" s="17" t="s">
        <v>23</v>
      </c>
      <c r="K47" s="17">
        <v>15.0</v>
      </c>
      <c r="L47" s="42">
        <v>44350.0</v>
      </c>
    </row>
    <row r="48">
      <c r="A48" s="19" t="s">
        <v>120</v>
      </c>
      <c r="B48" s="20">
        <v>229.6</v>
      </c>
      <c r="C48" s="20">
        <v>227.1</v>
      </c>
      <c r="D48" s="20">
        <v>489.859880618</v>
      </c>
      <c r="E48" s="21" t="s">
        <v>121</v>
      </c>
      <c r="F48" s="22">
        <v>0.036924926917255824</v>
      </c>
      <c r="G48" s="22">
        <v>-0.02135292107960369</v>
      </c>
      <c r="H48" s="23">
        <v>1.0</v>
      </c>
      <c r="I48" s="22">
        <v>0.5739</v>
      </c>
      <c r="J48" s="23" t="s">
        <v>122</v>
      </c>
      <c r="K48" s="23">
        <v>13.0</v>
      </c>
      <c r="L48" s="43">
        <v>44350.0</v>
      </c>
    </row>
    <row r="49">
      <c r="A49" s="13" t="s">
        <v>123</v>
      </c>
      <c r="B49" s="14">
        <v>286.81</v>
      </c>
      <c r="C49" s="14">
        <v>262.95</v>
      </c>
      <c r="D49" s="14">
        <v>43.839934632</v>
      </c>
      <c r="E49" s="15" t="s">
        <v>124</v>
      </c>
      <c r="F49" s="16">
        <v>0.06329113924050647</v>
      </c>
      <c r="G49" s="16">
        <v>0.28613805582747465</v>
      </c>
      <c r="H49" s="17">
        <v>0.74</v>
      </c>
      <c r="I49" s="16">
        <v>0.6494</v>
      </c>
      <c r="J49" s="17" t="s">
        <v>18</v>
      </c>
      <c r="K49" s="17">
        <v>10.0</v>
      </c>
      <c r="L49" s="42">
        <v>44350.0</v>
      </c>
    </row>
    <row r="50">
      <c r="A50" s="19" t="s">
        <v>125</v>
      </c>
      <c r="B50" s="20">
        <v>141.41</v>
      </c>
      <c r="C50" s="20">
        <v>140.84</v>
      </c>
      <c r="D50" s="20">
        <v>398.051279859</v>
      </c>
      <c r="E50" s="21" t="s">
        <v>126</v>
      </c>
      <c r="F50" s="22">
        <v>0.005308309643009921</v>
      </c>
      <c r="G50" s="22">
        <v>0.0274104887832417</v>
      </c>
      <c r="H50" s="23">
        <v>0.46</v>
      </c>
      <c r="I50" s="22">
        <v>0.5497</v>
      </c>
      <c r="J50" s="23" t="s">
        <v>70</v>
      </c>
      <c r="K50" s="23">
        <v>3.0</v>
      </c>
      <c r="L50" s="43">
        <v>44350.0</v>
      </c>
    </row>
    <row r="51">
      <c r="A51" s="13"/>
      <c r="B51" s="14"/>
      <c r="C51" s="14"/>
      <c r="D51" s="14"/>
      <c r="E51" s="15"/>
      <c r="F51" s="16"/>
      <c r="G51" s="16"/>
      <c r="H51" s="17"/>
      <c r="I51" s="47"/>
      <c r="J51" s="17"/>
      <c r="K51" s="17"/>
      <c r="L51" s="48"/>
    </row>
    <row r="52">
      <c r="A52" s="19"/>
      <c r="B52" s="20"/>
      <c r="C52" s="20"/>
      <c r="D52" s="20"/>
      <c r="E52" s="21"/>
      <c r="F52" s="22"/>
      <c r="G52" s="22"/>
      <c r="H52" s="23"/>
      <c r="I52" s="44"/>
      <c r="J52" s="23"/>
      <c r="K52" s="23"/>
      <c r="L52" s="45"/>
    </row>
    <row r="53">
      <c r="A53" s="13"/>
      <c r="B53" s="14"/>
      <c r="C53" s="14"/>
      <c r="D53" s="14"/>
      <c r="E53" s="15"/>
      <c r="F53" s="16"/>
      <c r="G53" s="16"/>
      <c r="H53" s="17"/>
      <c r="I53" s="47"/>
      <c r="J53" s="17"/>
      <c r="K53" s="17"/>
      <c r="L53" s="48"/>
    </row>
    <row r="54">
      <c r="A54" s="19"/>
      <c r="B54" s="20"/>
      <c r="C54" s="20"/>
      <c r="D54" s="20"/>
      <c r="E54" s="21"/>
      <c r="F54" s="22"/>
      <c r="G54" s="22"/>
      <c r="H54" s="23"/>
      <c r="I54" s="44"/>
      <c r="J54" s="23"/>
      <c r="K54" s="23"/>
      <c r="L54" s="45"/>
    </row>
    <row r="55">
      <c r="A55" s="29"/>
      <c r="B55" s="30"/>
      <c r="C55" s="30"/>
      <c r="D55" s="30"/>
      <c r="E55" s="31"/>
      <c r="F55" s="32"/>
      <c r="G55" s="32"/>
      <c r="H55" s="33"/>
      <c r="I55" s="27"/>
      <c r="J55" s="33"/>
      <c r="K55" s="33"/>
      <c r="L55" s="18"/>
    </row>
    <row r="56">
      <c r="A56" s="29"/>
      <c r="B56" s="30"/>
      <c r="C56" s="30"/>
      <c r="D56" s="30"/>
      <c r="E56" s="31"/>
      <c r="F56" s="32"/>
      <c r="G56" s="32"/>
      <c r="H56" s="33"/>
      <c r="I56" s="27"/>
      <c r="J56" s="33"/>
      <c r="K56" s="33"/>
      <c r="L56" s="18"/>
    </row>
    <row r="57">
      <c r="A57" s="29"/>
      <c r="B57" s="30"/>
      <c r="C57" s="30"/>
      <c r="D57" s="30"/>
      <c r="E57" s="31"/>
      <c r="F57" s="32"/>
      <c r="G57" s="32"/>
      <c r="H57" s="33"/>
      <c r="I57" s="27"/>
      <c r="J57" s="33"/>
      <c r="K57" s="33"/>
      <c r="L57" s="18"/>
    </row>
    <row r="58">
      <c r="A58" s="29"/>
      <c r="B58" s="30"/>
      <c r="C58" s="30"/>
      <c r="D58" s="30"/>
      <c r="E58" s="31"/>
      <c r="F58" s="32"/>
      <c r="G58" s="32"/>
      <c r="H58" s="33"/>
      <c r="I58" s="27"/>
      <c r="J58" s="33"/>
      <c r="K58" s="33"/>
      <c r="L58" s="18"/>
    </row>
    <row r="59">
      <c r="A59" s="29" t="str">
        <f>FinanceData!A59</f>
        <v/>
      </c>
      <c r="B59" s="34"/>
      <c r="C59" s="34"/>
      <c r="D59" s="34"/>
      <c r="I59" s="46"/>
      <c r="L59" s="18"/>
    </row>
    <row r="60">
      <c r="A60" s="29" t="str">
        <f>FinanceData!A60</f>
        <v/>
      </c>
      <c r="B60" s="34"/>
      <c r="C60" s="34"/>
      <c r="D60" s="34"/>
      <c r="I60" s="46"/>
      <c r="L60" s="18"/>
    </row>
    <row r="61">
      <c r="A61" s="29" t="str">
        <f>FinanceData!A61</f>
        <v/>
      </c>
      <c r="B61" s="34"/>
      <c r="C61" s="34"/>
      <c r="D61" s="34"/>
      <c r="I61" s="46"/>
      <c r="L61" s="18"/>
    </row>
    <row r="62">
      <c r="A62" s="29" t="str">
        <f>FinanceData!A62</f>
        <v/>
      </c>
      <c r="B62" s="34"/>
      <c r="C62" s="34"/>
      <c r="D62" s="34"/>
      <c r="I62" s="46"/>
      <c r="L62" s="18"/>
    </row>
    <row r="63">
      <c r="A63" s="29" t="str">
        <f>FinanceData!A63</f>
        <v/>
      </c>
      <c r="B63" s="34"/>
      <c r="C63" s="34"/>
      <c r="D63" s="34"/>
      <c r="I63" s="46"/>
      <c r="L63" s="18"/>
    </row>
    <row r="64">
      <c r="A64" s="29" t="str">
        <f>FinanceData!A64</f>
        <v/>
      </c>
      <c r="B64" s="34"/>
      <c r="C64" s="34"/>
      <c r="D64" s="34"/>
      <c r="I64" s="46"/>
      <c r="L64" s="18"/>
    </row>
    <row r="65">
      <c r="A65" s="29" t="str">
        <f>FinanceData!A65</f>
        <v/>
      </c>
      <c r="B65" s="34"/>
      <c r="C65" s="34"/>
      <c r="D65" s="34"/>
      <c r="I65" s="46"/>
      <c r="L65" s="18"/>
    </row>
    <row r="66">
      <c r="A66" s="29" t="str">
        <f>FinanceData!A66</f>
        <v/>
      </c>
      <c r="B66" s="34"/>
      <c r="C66" s="34"/>
      <c r="D66" s="34"/>
      <c r="I66" s="46"/>
      <c r="L66" s="18"/>
    </row>
    <row r="67">
      <c r="A67" s="29" t="str">
        <f>FinanceData!A67</f>
        <v/>
      </c>
      <c r="B67" s="34"/>
      <c r="C67" s="34"/>
      <c r="D67" s="34"/>
      <c r="I67" s="46"/>
      <c r="L67" s="18"/>
    </row>
    <row r="68">
      <c r="A68" s="29" t="str">
        <f>FinanceData!A68</f>
        <v/>
      </c>
      <c r="B68" s="34"/>
      <c r="C68" s="34"/>
      <c r="D68" s="34"/>
      <c r="I68" s="46"/>
      <c r="L68" s="18"/>
    </row>
    <row r="69">
      <c r="A69" s="29" t="str">
        <f>FinanceData!A69</f>
        <v/>
      </c>
      <c r="B69" s="34"/>
      <c r="C69" s="34"/>
      <c r="D69" s="34"/>
      <c r="I69" s="46"/>
      <c r="L69" s="18"/>
    </row>
    <row r="70">
      <c r="A70" s="29" t="str">
        <f>FinanceData!A70</f>
        <v/>
      </c>
      <c r="B70" s="34"/>
      <c r="C70" s="34"/>
      <c r="D70" s="34"/>
      <c r="I70" s="46"/>
      <c r="L70" s="18"/>
    </row>
    <row r="71">
      <c r="A71" s="29" t="str">
        <f>FinanceData!A71</f>
        <v/>
      </c>
      <c r="B71" s="34"/>
      <c r="C71" s="34"/>
      <c r="D71" s="34"/>
      <c r="I71" s="46"/>
      <c r="L71" s="18"/>
    </row>
    <row r="72">
      <c r="A72" s="29" t="str">
        <f>FinanceData!A72</f>
        <v/>
      </c>
      <c r="B72" s="34"/>
      <c r="C72" s="34"/>
      <c r="D72" s="34"/>
      <c r="I72" s="46"/>
      <c r="L72" s="18"/>
    </row>
    <row r="73">
      <c r="A73" s="29" t="str">
        <f>FinanceData!A73</f>
        <v/>
      </c>
      <c r="B73" s="34"/>
      <c r="C73" s="34"/>
      <c r="D73" s="34"/>
      <c r="I73" s="46"/>
      <c r="L73" s="18"/>
    </row>
    <row r="74">
      <c r="A74" s="29" t="str">
        <f>FinanceData!A74</f>
        <v/>
      </c>
      <c r="B74" s="34"/>
      <c r="C74" s="34"/>
      <c r="D74" s="34"/>
      <c r="I74" s="46"/>
      <c r="L74" s="18"/>
    </row>
    <row r="75">
      <c r="A75" s="29" t="str">
        <f>FinanceData!A75</f>
        <v/>
      </c>
      <c r="B75" s="34"/>
      <c r="C75" s="34"/>
      <c r="D75" s="34"/>
      <c r="I75" s="46"/>
      <c r="L75" s="18"/>
    </row>
    <row r="76">
      <c r="A76" s="29" t="str">
        <f>FinanceData!A76</f>
        <v/>
      </c>
      <c r="B76" s="34"/>
      <c r="C76" s="34"/>
      <c r="D76" s="34"/>
      <c r="I76" s="46"/>
      <c r="L76" s="18"/>
    </row>
    <row r="77">
      <c r="A77" s="29" t="str">
        <f>FinanceData!A77</f>
        <v/>
      </c>
      <c r="B77" s="34"/>
      <c r="C77" s="34"/>
      <c r="D77" s="34"/>
      <c r="I77" s="46"/>
      <c r="L77" s="18"/>
    </row>
    <row r="78">
      <c r="A78" s="29" t="str">
        <f>FinanceData!A78</f>
        <v/>
      </c>
      <c r="B78" s="34"/>
      <c r="C78" s="34"/>
      <c r="D78" s="34"/>
      <c r="I78" s="46"/>
      <c r="L78" s="18"/>
    </row>
    <row r="79">
      <c r="A79" s="29" t="str">
        <f>FinanceData!A79</f>
        <v/>
      </c>
      <c r="B79" s="34"/>
      <c r="C79" s="34"/>
      <c r="D79" s="34"/>
      <c r="I79" s="46"/>
      <c r="L79" s="18"/>
    </row>
    <row r="80">
      <c r="A80" s="29" t="str">
        <f>FinanceData!A80</f>
        <v/>
      </c>
      <c r="B80" s="34"/>
      <c r="C80" s="34"/>
      <c r="D80" s="34"/>
      <c r="I80" s="46"/>
      <c r="L80" s="18"/>
    </row>
    <row r="81">
      <c r="A81" s="29" t="str">
        <f>FinanceData!A81</f>
        <v/>
      </c>
      <c r="B81" s="34"/>
      <c r="C81" s="34"/>
      <c r="D81" s="34"/>
      <c r="I81" s="46"/>
      <c r="L81" s="18"/>
    </row>
    <row r="82">
      <c r="A82" s="29" t="str">
        <f>FinanceData!A82</f>
        <v/>
      </c>
      <c r="B82" s="34"/>
      <c r="C82" s="34"/>
      <c r="D82" s="34"/>
      <c r="I82" s="46"/>
      <c r="L82" s="18"/>
    </row>
    <row r="83">
      <c r="A83" s="29" t="str">
        <f>FinanceData!A83</f>
        <v/>
      </c>
      <c r="B83" s="34"/>
      <c r="C83" s="34"/>
      <c r="D83" s="34"/>
      <c r="I83" s="46"/>
      <c r="L83" s="18"/>
    </row>
    <row r="84">
      <c r="A84" s="29" t="str">
        <f>FinanceData!A84</f>
        <v/>
      </c>
      <c r="B84" s="34"/>
      <c r="C84" s="34"/>
      <c r="D84" s="34"/>
      <c r="I84" s="46"/>
      <c r="L84" s="18"/>
    </row>
    <row r="85">
      <c r="A85" s="29" t="str">
        <f>FinanceData!A85</f>
        <v/>
      </c>
      <c r="B85" s="34"/>
      <c r="C85" s="34"/>
      <c r="D85" s="34"/>
      <c r="I85" s="46"/>
      <c r="L85" s="18"/>
    </row>
    <row r="86">
      <c r="A86" s="29" t="str">
        <f>FinanceData!A86</f>
        <v/>
      </c>
      <c r="B86" s="34"/>
      <c r="C86" s="34"/>
      <c r="D86" s="34"/>
      <c r="I86" s="46"/>
      <c r="L86" s="18"/>
    </row>
    <row r="87">
      <c r="A87" s="29" t="str">
        <f>FinanceData!A87</f>
        <v/>
      </c>
      <c r="B87" s="34"/>
      <c r="C87" s="34"/>
      <c r="D87" s="34"/>
      <c r="I87" s="46"/>
      <c r="L87" s="18"/>
    </row>
    <row r="88">
      <c r="A88" s="29" t="str">
        <f>FinanceData!A88</f>
        <v/>
      </c>
      <c r="B88" s="34"/>
      <c r="C88" s="34"/>
      <c r="D88" s="34"/>
      <c r="I88" s="46"/>
      <c r="L88" s="18"/>
    </row>
    <row r="89">
      <c r="A89" s="29" t="str">
        <f>FinanceData!A89</f>
        <v/>
      </c>
      <c r="B89" s="34"/>
      <c r="C89" s="34"/>
      <c r="D89" s="34"/>
      <c r="I89" s="46"/>
      <c r="L89" s="18"/>
    </row>
    <row r="90">
      <c r="A90" s="29" t="str">
        <f>FinanceData!A90</f>
        <v/>
      </c>
      <c r="B90" s="34"/>
      <c r="C90" s="34"/>
      <c r="D90" s="34"/>
      <c r="I90" s="46"/>
      <c r="L90" s="18"/>
    </row>
    <row r="91">
      <c r="A91" s="29" t="str">
        <f>FinanceData!A91</f>
        <v/>
      </c>
      <c r="B91" s="34"/>
      <c r="C91" s="34"/>
      <c r="D91" s="34"/>
      <c r="I91" s="46"/>
      <c r="L91" s="18"/>
    </row>
    <row r="92">
      <c r="A92" s="29" t="str">
        <f>FinanceData!A92</f>
        <v/>
      </c>
      <c r="B92" s="34"/>
      <c r="C92" s="34"/>
      <c r="D92" s="34"/>
      <c r="I92" s="46"/>
      <c r="L92" s="18"/>
    </row>
    <row r="93">
      <c r="A93" s="29" t="str">
        <f>FinanceData!A93</f>
        <v/>
      </c>
      <c r="B93" s="34"/>
      <c r="C93" s="34"/>
      <c r="D93" s="34"/>
      <c r="I93" s="46"/>
      <c r="L93" s="18"/>
    </row>
    <row r="94">
      <c r="A94" s="29" t="str">
        <f>FinanceData!A94</f>
        <v/>
      </c>
      <c r="B94" s="34"/>
      <c r="C94" s="34"/>
      <c r="D94" s="34"/>
      <c r="I94" s="46"/>
      <c r="L94" s="18"/>
    </row>
    <row r="95">
      <c r="A95" s="29" t="str">
        <f>FinanceData!A95</f>
        <v/>
      </c>
      <c r="B95" s="34"/>
      <c r="C95" s="34"/>
      <c r="D95" s="34"/>
      <c r="I95" s="46"/>
      <c r="L95" s="18"/>
    </row>
    <row r="96">
      <c r="A96" s="29" t="str">
        <f>FinanceData!A96</f>
        <v/>
      </c>
      <c r="B96" s="34"/>
      <c r="C96" s="34"/>
      <c r="D96" s="34"/>
      <c r="I96" s="46"/>
      <c r="L96" s="18"/>
    </row>
    <row r="97">
      <c r="A97" s="29" t="str">
        <f>FinanceData!A97</f>
        <v/>
      </c>
      <c r="B97" s="34"/>
      <c r="C97" s="34"/>
      <c r="D97" s="34"/>
      <c r="I97" s="46"/>
      <c r="L97" s="18"/>
    </row>
    <row r="98">
      <c r="A98" s="29" t="str">
        <f>FinanceData!A98</f>
        <v/>
      </c>
      <c r="B98" s="34"/>
      <c r="C98" s="34"/>
      <c r="D98" s="34"/>
      <c r="I98" s="46"/>
      <c r="L98" s="18"/>
    </row>
    <row r="99">
      <c r="A99" s="29" t="str">
        <f>FinanceData!A99</f>
        <v/>
      </c>
      <c r="B99" s="34"/>
      <c r="C99" s="34"/>
      <c r="D99" s="34"/>
      <c r="I99" s="46"/>
      <c r="L99" s="18"/>
    </row>
    <row r="100">
      <c r="B100" s="34"/>
      <c r="C100" s="34"/>
      <c r="D100" s="34"/>
      <c r="I100" s="46"/>
      <c r="L100" s="18"/>
    </row>
    <row r="101">
      <c r="B101" s="34"/>
      <c r="C101" s="34"/>
      <c r="D101" s="34"/>
      <c r="I101" s="46"/>
      <c r="L101" s="18"/>
    </row>
    <row r="102">
      <c r="B102" s="34"/>
      <c r="C102" s="34"/>
      <c r="D102" s="34"/>
      <c r="I102" s="46"/>
      <c r="L102" s="18"/>
    </row>
    <row r="103">
      <c r="B103" s="34"/>
      <c r="C103" s="34"/>
      <c r="D103" s="34"/>
      <c r="I103" s="46"/>
      <c r="L103" s="18"/>
    </row>
    <row r="104">
      <c r="B104" s="34"/>
      <c r="C104" s="34"/>
      <c r="D104" s="34"/>
      <c r="I104" s="46"/>
      <c r="L104" s="18"/>
    </row>
    <row r="105">
      <c r="B105" s="34"/>
      <c r="C105" s="34"/>
      <c r="D105" s="34"/>
      <c r="I105" s="46"/>
      <c r="L105" s="18"/>
    </row>
    <row r="106">
      <c r="B106" s="34"/>
      <c r="C106" s="34"/>
      <c r="D106" s="34"/>
      <c r="I106" s="46"/>
      <c r="L106" s="18"/>
    </row>
    <row r="107">
      <c r="B107" s="34"/>
      <c r="C107" s="34"/>
      <c r="D107" s="34"/>
      <c r="I107" s="46"/>
      <c r="L107" s="18"/>
    </row>
    <row r="108">
      <c r="B108" s="34"/>
      <c r="C108" s="34"/>
      <c r="D108" s="34"/>
      <c r="I108" s="46"/>
      <c r="L108" s="18"/>
    </row>
    <row r="109">
      <c r="B109" s="34"/>
      <c r="C109" s="34"/>
      <c r="D109" s="34"/>
      <c r="I109" s="46"/>
      <c r="L109" s="18"/>
    </row>
    <row r="110">
      <c r="B110" s="34"/>
      <c r="C110" s="34"/>
      <c r="D110" s="34"/>
      <c r="I110" s="46"/>
      <c r="L110" s="18"/>
    </row>
    <row r="111">
      <c r="B111" s="34"/>
      <c r="C111" s="34"/>
      <c r="D111" s="34"/>
      <c r="I111" s="46"/>
      <c r="L111" s="18"/>
    </row>
    <row r="112">
      <c r="B112" s="34"/>
      <c r="C112" s="34"/>
      <c r="D112" s="34"/>
      <c r="I112" s="46"/>
      <c r="L112" s="18"/>
    </row>
    <row r="113">
      <c r="B113" s="34"/>
      <c r="C113" s="34"/>
      <c r="D113" s="34"/>
      <c r="I113" s="46"/>
      <c r="L113" s="18"/>
    </row>
    <row r="114">
      <c r="B114" s="34"/>
      <c r="C114" s="34"/>
      <c r="D114" s="34"/>
      <c r="I114" s="46"/>
      <c r="L114" s="18"/>
    </row>
    <row r="115">
      <c r="B115" s="34"/>
      <c r="C115" s="34"/>
      <c r="D115" s="34"/>
      <c r="I115" s="46"/>
      <c r="L115" s="18"/>
    </row>
    <row r="116">
      <c r="B116" s="34"/>
      <c r="C116" s="34"/>
      <c r="D116" s="34"/>
      <c r="I116" s="46"/>
      <c r="L116" s="18"/>
    </row>
    <row r="117">
      <c r="B117" s="34"/>
      <c r="C117" s="34"/>
      <c r="D117" s="34"/>
      <c r="I117" s="46"/>
      <c r="L117" s="18"/>
    </row>
    <row r="118">
      <c r="B118" s="34"/>
      <c r="C118" s="34"/>
      <c r="D118" s="34"/>
      <c r="I118" s="46"/>
      <c r="L118" s="18"/>
    </row>
    <row r="119">
      <c r="B119" s="34"/>
      <c r="C119" s="34"/>
      <c r="D119" s="34"/>
      <c r="I119" s="46"/>
      <c r="L119" s="18"/>
    </row>
    <row r="120">
      <c r="B120" s="34"/>
      <c r="C120" s="34"/>
      <c r="D120" s="34"/>
      <c r="I120" s="46"/>
      <c r="L120" s="18"/>
    </row>
    <row r="121">
      <c r="B121" s="34"/>
      <c r="C121" s="34"/>
      <c r="D121" s="34"/>
      <c r="I121" s="46"/>
      <c r="L121" s="18"/>
    </row>
    <row r="122">
      <c r="B122" s="34"/>
      <c r="C122" s="34"/>
      <c r="D122" s="34"/>
      <c r="I122" s="46"/>
      <c r="L122" s="18"/>
    </row>
    <row r="123">
      <c r="B123" s="34"/>
      <c r="C123" s="34"/>
      <c r="D123" s="34"/>
      <c r="I123" s="46"/>
      <c r="L123" s="18"/>
    </row>
    <row r="124">
      <c r="B124" s="34"/>
      <c r="C124" s="34"/>
      <c r="D124" s="34"/>
      <c r="I124" s="46"/>
      <c r="L124" s="18"/>
    </row>
    <row r="125">
      <c r="B125" s="34"/>
      <c r="C125" s="34"/>
      <c r="D125" s="34"/>
      <c r="I125" s="46"/>
      <c r="L125" s="18"/>
    </row>
    <row r="126">
      <c r="B126" s="34"/>
      <c r="C126" s="34"/>
      <c r="D126" s="34"/>
      <c r="I126" s="46"/>
      <c r="L126" s="18"/>
    </row>
    <row r="127">
      <c r="B127" s="34"/>
      <c r="C127" s="34"/>
      <c r="D127" s="34"/>
      <c r="I127" s="46"/>
      <c r="L127" s="18"/>
    </row>
    <row r="128">
      <c r="B128" s="34"/>
      <c r="C128" s="34"/>
      <c r="D128" s="34"/>
      <c r="I128" s="46"/>
      <c r="L128" s="18"/>
    </row>
    <row r="129">
      <c r="B129" s="34"/>
      <c r="C129" s="34"/>
      <c r="D129" s="34"/>
      <c r="I129" s="46"/>
      <c r="L129" s="18"/>
    </row>
    <row r="130">
      <c r="B130" s="34"/>
      <c r="C130" s="34"/>
      <c r="D130" s="34"/>
      <c r="I130" s="46"/>
      <c r="L130" s="18"/>
    </row>
    <row r="131">
      <c r="B131" s="34"/>
      <c r="C131" s="34"/>
      <c r="D131" s="34"/>
      <c r="I131" s="46"/>
      <c r="L131" s="18"/>
    </row>
    <row r="132">
      <c r="B132" s="34"/>
      <c r="C132" s="34"/>
      <c r="D132" s="34"/>
      <c r="I132" s="46"/>
      <c r="L132" s="18"/>
    </row>
    <row r="133">
      <c r="B133" s="34"/>
      <c r="C133" s="34"/>
      <c r="D133" s="34"/>
      <c r="I133" s="46"/>
      <c r="L133" s="18"/>
    </row>
    <row r="134">
      <c r="B134" s="34"/>
      <c r="C134" s="34"/>
      <c r="D134" s="34"/>
      <c r="I134" s="46"/>
      <c r="L134" s="18"/>
    </row>
    <row r="135">
      <c r="B135" s="34"/>
      <c r="C135" s="34"/>
      <c r="D135" s="34"/>
      <c r="I135" s="46"/>
      <c r="L135" s="18"/>
    </row>
    <row r="136">
      <c r="B136" s="34"/>
      <c r="C136" s="34"/>
      <c r="D136" s="34"/>
      <c r="I136" s="46"/>
      <c r="L136" s="18"/>
    </row>
    <row r="137">
      <c r="B137" s="34"/>
      <c r="C137" s="34"/>
      <c r="D137" s="34"/>
      <c r="I137" s="46"/>
      <c r="L137" s="18"/>
    </row>
    <row r="138">
      <c r="B138" s="34"/>
      <c r="C138" s="34"/>
      <c r="D138" s="34"/>
      <c r="I138" s="46"/>
      <c r="L138" s="18"/>
    </row>
    <row r="139">
      <c r="B139" s="34"/>
      <c r="C139" s="34"/>
      <c r="D139" s="34"/>
      <c r="I139" s="46"/>
      <c r="L139" s="18"/>
    </row>
    <row r="140">
      <c r="B140" s="34"/>
      <c r="C140" s="34"/>
      <c r="D140" s="34"/>
      <c r="I140" s="46"/>
      <c r="L140" s="18"/>
    </row>
    <row r="141">
      <c r="B141" s="34"/>
      <c r="C141" s="34"/>
      <c r="D141" s="34"/>
      <c r="I141" s="46"/>
      <c r="L141" s="18"/>
    </row>
    <row r="142">
      <c r="B142" s="34"/>
      <c r="C142" s="34"/>
      <c r="D142" s="34"/>
      <c r="I142" s="46"/>
      <c r="L142" s="18"/>
    </row>
    <row r="143">
      <c r="B143" s="34"/>
      <c r="C143" s="34"/>
      <c r="D143" s="34"/>
      <c r="I143" s="46"/>
      <c r="L143" s="18"/>
    </row>
    <row r="144">
      <c r="B144" s="34"/>
      <c r="C144" s="34"/>
      <c r="D144" s="34"/>
      <c r="I144" s="46"/>
      <c r="L144" s="18"/>
    </row>
    <row r="145">
      <c r="B145" s="34"/>
      <c r="C145" s="34"/>
      <c r="D145" s="34"/>
      <c r="I145" s="46"/>
      <c r="L145" s="18"/>
    </row>
    <row r="146">
      <c r="B146" s="34"/>
      <c r="C146" s="34"/>
      <c r="D146" s="34"/>
      <c r="I146" s="46"/>
      <c r="L146" s="18"/>
    </row>
    <row r="147">
      <c r="B147" s="34"/>
      <c r="C147" s="34"/>
      <c r="D147" s="34"/>
      <c r="I147" s="46"/>
      <c r="L147" s="18"/>
    </row>
    <row r="148">
      <c r="B148" s="34"/>
      <c r="C148" s="34"/>
      <c r="D148" s="34"/>
      <c r="I148" s="46"/>
      <c r="L148" s="18"/>
    </row>
    <row r="149">
      <c r="B149" s="34"/>
      <c r="C149" s="34"/>
      <c r="D149" s="34"/>
      <c r="I149" s="46"/>
      <c r="L149" s="18"/>
    </row>
    <row r="150">
      <c r="B150" s="34"/>
      <c r="C150" s="34"/>
      <c r="D150" s="34"/>
      <c r="I150" s="46"/>
      <c r="L150" s="18"/>
    </row>
    <row r="151">
      <c r="B151" s="34"/>
      <c r="C151" s="34"/>
      <c r="D151" s="34"/>
      <c r="I151" s="46"/>
      <c r="L151" s="18"/>
    </row>
    <row r="152">
      <c r="B152" s="34"/>
      <c r="C152" s="34"/>
      <c r="D152" s="34"/>
      <c r="I152" s="46"/>
      <c r="L152" s="18"/>
    </row>
    <row r="153">
      <c r="B153" s="34"/>
      <c r="C153" s="34"/>
      <c r="D153" s="34"/>
      <c r="I153" s="46"/>
      <c r="L153" s="18"/>
    </row>
    <row r="154">
      <c r="B154" s="34"/>
      <c r="C154" s="34"/>
      <c r="D154" s="34"/>
      <c r="I154" s="46"/>
      <c r="L154" s="18"/>
    </row>
    <row r="155">
      <c r="B155" s="34"/>
      <c r="C155" s="34"/>
      <c r="D155" s="34"/>
      <c r="I155" s="46"/>
      <c r="L155" s="18"/>
    </row>
    <row r="156">
      <c r="B156" s="34"/>
      <c r="C156" s="34"/>
      <c r="D156" s="34"/>
      <c r="I156" s="46"/>
      <c r="L156" s="18"/>
    </row>
    <row r="157">
      <c r="B157" s="34"/>
      <c r="C157" s="34"/>
      <c r="D157" s="34"/>
      <c r="I157" s="46"/>
      <c r="L157" s="18"/>
    </row>
    <row r="158">
      <c r="B158" s="34"/>
      <c r="C158" s="34"/>
      <c r="D158" s="34"/>
      <c r="I158" s="46"/>
      <c r="L158" s="18"/>
    </row>
    <row r="159">
      <c r="B159" s="34"/>
      <c r="C159" s="34"/>
      <c r="D159" s="34"/>
      <c r="I159" s="46"/>
      <c r="L159" s="18"/>
    </row>
    <row r="160">
      <c r="B160" s="34"/>
      <c r="C160" s="34"/>
      <c r="D160" s="34"/>
      <c r="I160" s="46"/>
      <c r="L160" s="18"/>
    </row>
    <row r="161">
      <c r="B161" s="34"/>
      <c r="C161" s="34"/>
      <c r="D161" s="34"/>
      <c r="I161" s="46"/>
      <c r="L161" s="18"/>
    </row>
    <row r="162">
      <c r="B162" s="34"/>
      <c r="C162" s="34"/>
      <c r="D162" s="34"/>
      <c r="I162" s="46"/>
      <c r="L162" s="18"/>
    </row>
    <row r="163">
      <c r="B163" s="34"/>
      <c r="C163" s="34"/>
      <c r="D163" s="34"/>
      <c r="I163" s="46"/>
      <c r="L163" s="18"/>
    </row>
    <row r="164">
      <c r="B164" s="34"/>
      <c r="C164" s="34"/>
      <c r="D164" s="34"/>
      <c r="I164" s="46"/>
      <c r="L164" s="18"/>
    </row>
    <row r="165">
      <c r="B165" s="34"/>
      <c r="C165" s="34"/>
      <c r="D165" s="34"/>
      <c r="I165" s="46"/>
      <c r="L165" s="18"/>
    </row>
    <row r="166">
      <c r="B166" s="34"/>
      <c r="C166" s="34"/>
      <c r="D166" s="34"/>
      <c r="I166" s="46"/>
      <c r="L166" s="18"/>
    </row>
    <row r="167">
      <c r="B167" s="34"/>
      <c r="C167" s="34"/>
      <c r="D167" s="34"/>
      <c r="I167" s="46"/>
      <c r="L167" s="18"/>
    </row>
    <row r="168">
      <c r="B168" s="34"/>
      <c r="C168" s="34"/>
      <c r="D168" s="34"/>
      <c r="I168" s="46"/>
      <c r="L168" s="18"/>
    </row>
    <row r="169">
      <c r="B169" s="34"/>
      <c r="C169" s="34"/>
      <c r="D169" s="34"/>
      <c r="I169" s="46"/>
      <c r="L169" s="18"/>
    </row>
    <row r="170">
      <c r="B170" s="34"/>
      <c r="C170" s="34"/>
      <c r="D170" s="34"/>
      <c r="I170" s="46"/>
      <c r="L170" s="18"/>
    </row>
    <row r="171">
      <c r="B171" s="34"/>
      <c r="C171" s="34"/>
      <c r="D171" s="34"/>
      <c r="I171" s="46"/>
      <c r="L171" s="18"/>
    </row>
    <row r="172">
      <c r="B172" s="34"/>
      <c r="C172" s="34"/>
      <c r="D172" s="34"/>
      <c r="I172" s="46"/>
      <c r="L172" s="18"/>
    </row>
    <row r="173">
      <c r="B173" s="34"/>
      <c r="C173" s="34"/>
      <c r="D173" s="34"/>
      <c r="I173" s="46"/>
      <c r="L173" s="18"/>
    </row>
    <row r="174">
      <c r="B174" s="34"/>
      <c r="C174" s="34"/>
      <c r="D174" s="34"/>
      <c r="I174" s="46"/>
      <c r="L174" s="18"/>
    </row>
    <row r="175">
      <c r="B175" s="34"/>
      <c r="C175" s="34"/>
      <c r="D175" s="34"/>
      <c r="I175" s="46"/>
      <c r="L175" s="18"/>
    </row>
    <row r="176">
      <c r="B176" s="34"/>
      <c r="C176" s="34"/>
      <c r="D176" s="34"/>
      <c r="I176" s="46"/>
      <c r="L176" s="18"/>
    </row>
    <row r="177">
      <c r="B177" s="34"/>
      <c r="C177" s="34"/>
      <c r="D177" s="34"/>
      <c r="I177" s="46"/>
      <c r="L177" s="18"/>
    </row>
    <row r="178">
      <c r="B178" s="34"/>
      <c r="C178" s="34"/>
      <c r="D178" s="34"/>
      <c r="I178" s="46"/>
      <c r="L178" s="18"/>
    </row>
    <row r="179">
      <c r="B179" s="34"/>
      <c r="C179" s="34"/>
      <c r="D179" s="34"/>
      <c r="I179" s="46"/>
      <c r="L179" s="18"/>
    </row>
    <row r="180">
      <c r="B180" s="34"/>
      <c r="C180" s="34"/>
      <c r="D180" s="34"/>
      <c r="I180" s="46"/>
      <c r="L180" s="18"/>
    </row>
    <row r="181">
      <c r="B181" s="34"/>
      <c r="C181" s="34"/>
      <c r="D181" s="34"/>
      <c r="I181" s="46"/>
      <c r="L181" s="18"/>
    </row>
    <row r="182">
      <c r="B182" s="34"/>
      <c r="C182" s="34"/>
      <c r="D182" s="34"/>
      <c r="I182" s="46"/>
      <c r="L182" s="18"/>
    </row>
    <row r="183">
      <c r="B183" s="34"/>
      <c r="C183" s="34"/>
      <c r="D183" s="34"/>
      <c r="I183" s="46"/>
      <c r="L183" s="18"/>
    </row>
    <row r="184">
      <c r="B184" s="34"/>
      <c r="C184" s="34"/>
      <c r="D184" s="34"/>
      <c r="I184" s="46"/>
      <c r="L184" s="18"/>
    </row>
    <row r="185">
      <c r="B185" s="34"/>
      <c r="C185" s="34"/>
      <c r="D185" s="34"/>
      <c r="I185" s="46"/>
      <c r="L185" s="18"/>
    </row>
    <row r="186">
      <c r="B186" s="34"/>
      <c r="C186" s="34"/>
      <c r="D186" s="34"/>
      <c r="I186" s="46"/>
      <c r="L186" s="18"/>
    </row>
    <row r="187">
      <c r="B187" s="34"/>
      <c r="C187" s="34"/>
      <c r="D187" s="34"/>
      <c r="I187" s="46"/>
      <c r="L187" s="18"/>
    </row>
    <row r="188">
      <c r="B188" s="34"/>
      <c r="C188" s="34"/>
      <c r="D188" s="34"/>
      <c r="I188" s="46"/>
      <c r="L188" s="18"/>
    </row>
    <row r="189">
      <c r="B189" s="34"/>
      <c r="C189" s="34"/>
      <c r="D189" s="34"/>
      <c r="I189" s="46"/>
      <c r="L189" s="18"/>
    </row>
    <row r="190">
      <c r="B190" s="34"/>
      <c r="C190" s="34"/>
      <c r="D190" s="34"/>
      <c r="I190" s="46"/>
      <c r="L190" s="18"/>
    </row>
    <row r="191">
      <c r="B191" s="34"/>
      <c r="C191" s="34"/>
      <c r="D191" s="34"/>
      <c r="I191" s="46"/>
      <c r="L191" s="18"/>
    </row>
    <row r="192">
      <c r="B192" s="34"/>
      <c r="C192" s="34"/>
      <c r="D192" s="34"/>
      <c r="I192" s="46"/>
      <c r="L192" s="18"/>
    </row>
    <row r="193">
      <c r="B193" s="34"/>
      <c r="C193" s="34"/>
      <c r="D193" s="34"/>
      <c r="I193" s="46"/>
      <c r="L193" s="18"/>
    </row>
    <row r="194">
      <c r="B194" s="34"/>
      <c r="C194" s="34"/>
      <c r="D194" s="34"/>
      <c r="I194" s="46"/>
      <c r="L194" s="18"/>
    </row>
    <row r="195">
      <c r="B195" s="34"/>
      <c r="C195" s="34"/>
      <c r="D195" s="34"/>
      <c r="I195" s="46"/>
      <c r="L195" s="18"/>
    </row>
    <row r="196">
      <c r="B196" s="34"/>
      <c r="C196" s="34"/>
      <c r="D196" s="34"/>
      <c r="I196" s="46"/>
      <c r="L196" s="18"/>
    </row>
    <row r="197">
      <c r="B197" s="34"/>
      <c r="C197" s="34"/>
      <c r="D197" s="34"/>
      <c r="I197" s="46"/>
      <c r="L197" s="18"/>
    </row>
    <row r="198">
      <c r="B198" s="34"/>
      <c r="C198" s="34"/>
      <c r="D198" s="34"/>
      <c r="I198" s="46"/>
      <c r="L198" s="18"/>
    </row>
    <row r="199">
      <c r="B199" s="34"/>
      <c r="C199" s="34"/>
      <c r="D199" s="34"/>
      <c r="I199" s="46"/>
      <c r="L199" s="18"/>
    </row>
    <row r="200">
      <c r="B200" s="34"/>
      <c r="C200" s="34"/>
      <c r="D200" s="34"/>
      <c r="I200" s="46"/>
      <c r="L200" s="18"/>
    </row>
    <row r="201">
      <c r="B201" s="34"/>
      <c r="C201" s="34"/>
      <c r="D201" s="34"/>
      <c r="I201" s="46"/>
      <c r="L201" s="18"/>
    </row>
    <row r="202">
      <c r="B202" s="34"/>
      <c r="C202" s="34"/>
      <c r="D202" s="34"/>
      <c r="I202" s="46"/>
      <c r="L202" s="18"/>
    </row>
    <row r="203">
      <c r="B203" s="34"/>
      <c r="C203" s="34"/>
      <c r="D203" s="34"/>
      <c r="I203" s="46"/>
      <c r="L203" s="18"/>
    </row>
    <row r="204">
      <c r="B204" s="34"/>
      <c r="C204" s="34"/>
      <c r="D204" s="34"/>
      <c r="I204" s="46"/>
      <c r="L204" s="18"/>
    </row>
    <row r="205">
      <c r="B205" s="34"/>
      <c r="C205" s="34"/>
      <c r="D205" s="34"/>
      <c r="I205" s="46"/>
      <c r="L205" s="18"/>
    </row>
    <row r="206">
      <c r="B206" s="34"/>
      <c r="C206" s="34"/>
      <c r="D206" s="34"/>
      <c r="I206" s="46"/>
      <c r="L206" s="18"/>
    </row>
    <row r="207">
      <c r="B207" s="34"/>
      <c r="C207" s="34"/>
      <c r="D207" s="34"/>
      <c r="I207" s="46"/>
      <c r="L207" s="18"/>
    </row>
    <row r="208">
      <c r="B208" s="34"/>
      <c r="C208" s="34"/>
      <c r="D208" s="34"/>
      <c r="I208" s="46"/>
      <c r="L208" s="18"/>
    </row>
    <row r="209">
      <c r="B209" s="34"/>
      <c r="C209" s="34"/>
      <c r="D209" s="34"/>
      <c r="I209" s="46"/>
      <c r="L209" s="18"/>
    </row>
    <row r="210">
      <c r="B210" s="34"/>
      <c r="C210" s="34"/>
      <c r="D210" s="34"/>
      <c r="I210" s="46"/>
      <c r="L210" s="18"/>
    </row>
    <row r="211">
      <c r="B211" s="34"/>
      <c r="C211" s="34"/>
      <c r="D211" s="34"/>
      <c r="I211" s="46"/>
      <c r="L211" s="18"/>
    </row>
    <row r="212">
      <c r="B212" s="34"/>
      <c r="C212" s="34"/>
      <c r="D212" s="34"/>
      <c r="I212" s="46"/>
      <c r="L212" s="18"/>
    </row>
    <row r="213">
      <c r="B213" s="34"/>
      <c r="C213" s="34"/>
      <c r="D213" s="34"/>
      <c r="I213" s="46"/>
      <c r="L213" s="18"/>
    </row>
    <row r="214">
      <c r="B214" s="34"/>
      <c r="C214" s="34"/>
      <c r="D214" s="34"/>
      <c r="I214" s="46"/>
      <c r="L214" s="18"/>
    </row>
    <row r="215">
      <c r="B215" s="34"/>
      <c r="C215" s="34"/>
      <c r="D215" s="34"/>
      <c r="I215" s="46"/>
      <c r="L215" s="18"/>
    </row>
    <row r="216">
      <c r="B216" s="34"/>
      <c r="C216" s="34"/>
      <c r="D216" s="34"/>
      <c r="I216" s="46"/>
      <c r="L216" s="18"/>
    </row>
    <row r="217">
      <c r="B217" s="34"/>
      <c r="C217" s="34"/>
      <c r="D217" s="34"/>
      <c r="I217" s="46"/>
      <c r="L217" s="18"/>
    </row>
    <row r="218">
      <c r="B218" s="34"/>
      <c r="C218" s="34"/>
      <c r="D218" s="34"/>
      <c r="I218" s="46"/>
      <c r="L218" s="18"/>
    </row>
    <row r="219">
      <c r="B219" s="34"/>
      <c r="C219" s="34"/>
      <c r="D219" s="34"/>
      <c r="I219" s="46"/>
      <c r="L219" s="18"/>
    </row>
    <row r="220">
      <c r="B220" s="34"/>
      <c r="C220" s="34"/>
      <c r="D220" s="34"/>
      <c r="I220" s="46"/>
      <c r="L220" s="18"/>
    </row>
    <row r="221">
      <c r="B221" s="34"/>
      <c r="C221" s="34"/>
      <c r="D221" s="34"/>
      <c r="I221" s="46"/>
      <c r="L221" s="18"/>
    </row>
    <row r="222">
      <c r="B222" s="34"/>
      <c r="C222" s="34"/>
      <c r="D222" s="34"/>
      <c r="I222" s="46"/>
      <c r="L222" s="18"/>
    </row>
    <row r="223">
      <c r="B223" s="34"/>
      <c r="C223" s="34"/>
      <c r="D223" s="34"/>
      <c r="I223" s="46"/>
      <c r="L223" s="18"/>
    </row>
    <row r="224">
      <c r="B224" s="34"/>
      <c r="C224" s="34"/>
      <c r="D224" s="34"/>
      <c r="I224" s="46"/>
      <c r="L224" s="18"/>
    </row>
    <row r="225">
      <c r="B225" s="34"/>
      <c r="C225" s="34"/>
      <c r="D225" s="34"/>
      <c r="I225" s="46"/>
      <c r="L225" s="18"/>
    </row>
    <row r="226">
      <c r="B226" s="34"/>
      <c r="C226" s="34"/>
      <c r="D226" s="34"/>
      <c r="I226" s="46"/>
      <c r="L226" s="18"/>
    </row>
    <row r="227">
      <c r="B227" s="34"/>
      <c r="C227" s="34"/>
      <c r="D227" s="34"/>
      <c r="I227" s="46"/>
      <c r="L227" s="18"/>
    </row>
    <row r="228">
      <c r="B228" s="34"/>
      <c r="C228" s="34"/>
      <c r="D228" s="34"/>
      <c r="I228" s="46"/>
      <c r="L228" s="18"/>
    </row>
    <row r="229">
      <c r="B229" s="34"/>
      <c r="C229" s="34"/>
      <c r="D229" s="34"/>
      <c r="I229" s="46"/>
      <c r="L229" s="18"/>
    </row>
    <row r="230">
      <c r="B230" s="34"/>
      <c r="C230" s="34"/>
      <c r="D230" s="34"/>
      <c r="I230" s="46"/>
      <c r="L230" s="18"/>
    </row>
    <row r="231">
      <c r="B231" s="34"/>
      <c r="C231" s="34"/>
      <c r="D231" s="34"/>
      <c r="I231" s="46"/>
      <c r="L231" s="18"/>
    </row>
    <row r="232">
      <c r="B232" s="34"/>
      <c r="C232" s="34"/>
      <c r="D232" s="34"/>
      <c r="I232" s="46"/>
      <c r="L232" s="18"/>
    </row>
    <row r="233">
      <c r="B233" s="34"/>
      <c r="C233" s="34"/>
      <c r="D233" s="34"/>
      <c r="I233" s="46"/>
      <c r="L233" s="18"/>
    </row>
    <row r="234">
      <c r="B234" s="34"/>
      <c r="C234" s="34"/>
      <c r="D234" s="34"/>
      <c r="I234" s="46"/>
      <c r="L234" s="18"/>
    </row>
    <row r="235">
      <c r="B235" s="34"/>
      <c r="C235" s="34"/>
      <c r="D235" s="34"/>
      <c r="I235" s="46"/>
      <c r="L235" s="18"/>
    </row>
    <row r="236">
      <c r="B236" s="34"/>
      <c r="C236" s="34"/>
      <c r="D236" s="34"/>
      <c r="I236" s="46"/>
      <c r="L236" s="18"/>
    </row>
    <row r="237">
      <c r="B237" s="34"/>
      <c r="C237" s="34"/>
      <c r="D237" s="34"/>
      <c r="I237" s="46"/>
      <c r="L237" s="18"/>
    </row>
    <row r="238">
      <c r="B238" s="34"/>
      <c r="C238" s="34"/>
      <c r="D238" s="34"/>
      <c r="I238" s="46"/>
      <c r="L238" s="18"/>
    </row>
    <row r="239">
      <c r="B239" s="34"/>
      <c r="C239" s="34"/>
      <c r="D239" s="34"/>
      <c r="I239" s="46"/>
      <c r="L239" s="18"/>
    </row>
    <row r="240">
      <c r="B240" s="34"/>
      <c r="C240" s="34"/>
      <c r="D240" s="34"/>
      <c r="I240" s="46"/>
      <c r="L240" s="18"/>
    </row>
    <row r="241">
      <c r="B241" s="34"/>
      <c r="C241" s="34"/>
      <c r="D241" s="34"/>
      <c r="I241" s="46"/>
      <c r="L241" s="18"/>
    </row>
    <row r="242">
      <c r="B242" s="34"/>
      <c r="C242" s="34"/>
      <c r="D242" s="34"/>
      <c r="I242" s="46"/>
      <c r="L242" s="18"/>
    </row>
    <row r="243">
      <c r="B243" s="34"/>
      <c r="C243" s="34"/>
      <c r="D243" s="34"/>
      <c r="I243" s="46"/>
      <c r="L243" s="18"/>
    </row>
    <row r="244">
      <c r="B244" s="34"/>
      <c r="C244" s="34"/>
      <c r="D244" s="34"/>
      <c r="I244" s="46"/>
      <c r="L244" s="18"/>
    </row>
    <row r="245">
      <c r="B245" s="34"/>
      <c r="C245" s="34"/>
      <c r="D245" s="34"/>
      <c r="I245" s="46"/>
      <c r="L245" s="18"/>
    </row>
    <row r="246">
      <c r="B246" s="34"/>
      <c r="C246" s="34"/>
      <c r="D246" s="34"/>
      <c r="I246" s="46"/>
      <c r="L246" s="18"/>
    </row>
    <row r="247">
      <c r="B247" s="34"/>
      <c r="C247" s="34"/>
      <c r="D247" s="34"/>
      <c r="I247" s="46"/>
      <c r="L247" s="18"/>
    </row>
    <row r="248">
      <c r="B248" s="34"/>
      <c r="C248" s="34"/>
      <c r="D248" s="34"/>
      <c r="I248" s="46"/>
      <c r="L248" s="18"/>
    </row>
    <row r="249">
      <c r="B249" s="34"/>
      <c r="C249" s="34"/>
      <c r="D249" s="34"/>
      <c r="I249" s="46"/>
      <c r="L249" s="18"/>
    </row>
    <row r="250">
      <c r="B250" s="34"/>
      <c r="C250" s="34"/>
      <c r="D250" s="34"/>
      <c r="I250" s="46"/>
      <c r="L250" s="18"/>
    </row>
    <row r="251">
      <c r="B251" s="34"/>
      <c r="C251" s="34"/>
      <c r="D251" s="34"/>
      <c r="I251" s="46"/>
      <c r="L251" s="18"/>
    </row>
    <row r="252">
      <c r="B252" s="34"/>
      <c r="C252" s="34"/>
      <c r="D252" s="34"/>
      <c r="I252" s="46"/>
      <c r="L252" s="18"/>
    </row>
    <row r="253">
      <c r="B253" s="34"/>
      <c r="C253" s="34"/>
      <c r="D253" s="34"/>
      <c r="I253" s="46"/>
      <c r="L253" s="18"/>
    </row>
    <row r="254">
      <c r="B254" s="34"/>
      <c r="C254" s="34"/>
      <c r="D254" s="34"/>
      <c r="I254" s="46"/>
      <c r="L254" s="18"/>
    </row>
    <row r="255">
      <c r="B255" s="34"/>
      <c r="C255" s="34"/>
      <c r="D255" s="34"/>
      <c r="I255" s="46"/>
      <c r="L255" s="18"/>
    </row>
    <row r="256">
      <c r="B256" s="34"/>
      <c r="C256" s="34"/>
      <c r="D256" s="34"/>
      <c r="I256" s="46"/>
      <c r="L256" s="18"/>
    </row>
    <row r="257">
      <c r="B257" s="34"/>
      <c r="C257" s="34"/>
      <c r="D257" s="34"/>
      <c r="I257" s="46"/>
      <c r="L257" s="18"/>
    </row>
    <row r="258">
      <c r="B258" s="34"/>
      <c r="C258" s="34"/>
      <c r="D258" s="34"/>
      <c r="I258" s="46"/>
      <c r="L258" s="18"/>
    </row>
    <row r="259">
      <c r="B259" s="34"/>
      <c r="C259" s="34"/>
      <c r="D259" s="34"/>
      <c r="I259" s="46"/>
      <c r="L259" s="18"/>
    </row>
    <row r="260">
      <c r="B260" s="34"/>
      <c r="C260" s="34"/>
      <c r="D260" s="34"/>
      <c r="I260" s="46"/>
      <c r="L260" s="18"/>
    </row>
    <row r="261">
      <c r="B261" s="34"/>
      <c r="C261" s="34"/>
      <c r="D261" s="34"/>
      <c r="I261" s="46"/>
      <c r="L261" s="18"/>
    </row>
    <row r="262">
      <c r="B262" s="34"/>
      <c r="C262" s="34"/>
      <c r="D262" s="34"/>
      <c r="I262" s="46"/>
      <c r="L262" s="18"/>
    </row>
    <row r="263">
      <c r="B263" s="34"/>
      <c r="C263" s="34"/>
      <c r="D263" s="34"/>
      <c r="I263" s="46"/>
      <c r="L263" s="18"/>
    </row>
    <row r="264">
      <c r="B264" s="34"/>
      <c r="C264" s="34"/>
      <c r="D264" s="34"/>
      <c r="I264" s="46"/>
      <c r="L264" s="18"/>
    </row>
    <row r="265">
      <c r="B265" s="34"/>
      <c r="C265" s="34"/>
      <c r="D265" s="34"/>
      <c r="I265" s="46"/>
      <c r="L265" s="18"/>
    </row>
    <row r="266">
      <c r="B266" s="34"/>
      <c r="C266" s="34"/>
      <c r="D266" s="34"/>
      <c r="I266" s="46"/>
      <c r="L266" s="18"/>
    </row>
    <row r="267">
      <c r="B267" s="34"/>
      <c r="C267" s="34"/>
      <c r="D267" s="34"/>
      <c r="I267" s="46"/>
      <c r="L267" s="18"/>
    </row>
    <row r="268">
      <c r="B268" s="34"/>
      <c r="C268" s="34"/>
      <c r="D268" s="34"/>
      <c r="I268" s="46"/>
      <c r="L268" s="18"/>
    </row>
    <row r="269">
      <c r="B269" s="34"/>
      <c r="C269" s="34"/>
      <c r="D269" s="34"/>
      <c r="I269" s="46"/>
      <c r="L269" s="18"/>
    </row>
    <row r="270">
      <c r="B270" s="34"/>
      <c r="C270" s="34"/>
      <c r="D270" s="34"/>
      <c r="I270" s="46"/>
      <c r="L270" s="18"/>
    </row>
    <row r="271">
      <c r="B271" s="34"/>
      <c r="C271" s="34"/>
      <c r="D271" s="34"/>
      <c r="I271" s="46"/>
      <c r="L271" s="18"/>
    </row>
    <row r="272">
      <c r="B272" s="34"/>
      <c r="C272" s="34"/>
      <c r="D272" s="34"/>
      <c r="I272" s="46"/>
      <c r="L272" s="18"/>
    </row>
    <row r="273">
      <c r="B273" s="34"/>
      <c r="C273" s="34"/>
      <c r="D273" s="34"/>
      <c r="I273" s="46"/>
      <c r="L273" s="18"/>
    </row>
    <row r="274">
      <c r="B274" s="34"/>
      <c r="C274" s="34"/>
      <c r="D274" s="34"/>
      <c r="I274" s="46"/>
      <c r="L274" s="18"/>
    </row>
    <row r="275">
      <c r="B275" s="34"/>
      <c r="C275" s="34"/>
      <c r="D275" s="34"/>
      <c r="I275" s="46"/>
      <c r="L275" s="18"/>
    </row>
    <row r="276">
      <c r="B276" s="34"/>
      <c r="C276" s="34"/>
      <c r="D276" s="34"/>
      <c r="I276" s="46"/>
      <c r="L276" s="18"/>
    </row>
    <row r="277">
      <c r="B277" s="34"/>
      <c r="C277" s="34"/>
      <c r="D277" s="34"/>
      <c r="I277" s="46"/>
      <c r="L277" s="18"/>
    </row>
    <row r="278">
      <c r="B278" s="34"/>
      <c r="C278" s="34"/>
      <c r="D278" s="34"/>
      <c r="I278" s="46"/>
      <c r="L278" s="18"/>
    </row>
    <row r="279">
      <c r="B279" s="34"/>
      <c r="C279" s="34"/>
      <c r="D279" s="34"/>
      <c r="I279" s="46"/>
      <c r="L279" s="18"/>
    </row>
    <row r="280">
      <c r="B280" s="34"/>
      <c r="C280" s="34"/>
      <c r="D280" s="34"/>
      <c r="I280" s="46"/>
      <c r="L280" s="18"/>
    </row>
    <row r="281">
      <c r="B281" s="34"/>
      <c r="C281" s="34"/>
      <c r="D281" s="34"/>
      <c r="I281" s="46"/>
      <c r="L281" s="18"/>
    </row>
    <row r="282">
      <c r="B282" s="34"/>
      <c r="C282" s="34"/>
      <c r="D282" s="34"/>
      <c r="I282" s="46"/>
      <c r="L282" s="18"/>
    </row>
    <row r="283">
      <c r="B283" s="34"/>
      <c r="C283" s="34"/>
      <c r="D283" s="34"/>
      <c r="I283" s="46"/>
      <c r="L283" s="18"/>
    </row>
    <row r="284">
      <c r="B284" s="34"/>
      <c r="C284" s="34"/>
      <c r="D284" s="34"/>
      <c r="I284" s="46"/>
      <c r="L284" s="18"/>
    </row>
    <row r="285">
      <c r="B285" s="34"/>
      <c r="C285" s="34"/>
      <c r="D285" s="34"/>
      <c r="I285" s="46"/>
      <c r="L285" s="18"/>
    </row>
    <row r="286">
      <c r="B286" s="34"/>
      <c r="C286" s="34"/>
      <c r="D286" s="34"/>
      <c r="I286" s="46"/>
      <c r="L286" s="18"/>
    </row>
    <row r="287">
      <c r="B287" s="34"/>
      <c r="C287" s="34"/>
      <c r="D287" s="34"/>
      <c r="I287" s="46"/>
      <c r="L287" s="18"/>
    </row>
    <row r="288">
      <c r="B288" s="34"/>
      <c r="C288" s="34"/>
      <c r="D288" s="34"/>
      <c r="I288" s="46"/>
      <c r="L288" s="18"/>
    </row>
    <row r="289">
      <c r="B289" s="34"/>
      <c r="C289" s="34"/>
      <c r="D289" s="34"/>
      <c r="I289" s="46"/>
      <c r="L289" s="18"/>
    </row>
    <row r="290">
      <c r="B290" s="34"/>
      <c r="C290" s="34"/>
      <c r="D290" s="34"/>
      <c r="I290" s="46"/>
      <c r="L290" s="18"/>
    </row>
    <row r="291">
      <c r="B291" s="34"/>
      <c r="C291" s="34"/>
      <c r="D291" s="34"/>
      <c r="I291" s="46"/>
      <c r="L291" s="18"/>
    </row>
    <row r="292">
      <c r="B292" s="34"/>
      <c r="C292" s="34"/>
      <c r="D292" s="34"/>
      <c r="I292" s="46"/>
      <c r="L292" s="18"/>
    </row>
    <row r="293">
      <c r="B293" s="34"/>
      <c r="C293" s="34"/>
      <c r="D293" s="34"/>
      <c r="I293" s="46"/>
      <c r="L293" s="18"/>
    </row>
    <row r="294">
      <c r="B294" s="34"/>
      <c r="C294" s="34"/>
      <c r="D294" s="34"/>
      <c r="I294" s="46"/>
      <c r="L294" s="18"/>
    </row>
    <row r="295">
      <c r="B295" s="34"/>
      <c r="C295" s="34"/>
      <c r="D295" s="34"/>
      <c r="I295" s="46"/>
      <c r="L295" s="18"/>
    </row>
    <row r="296">
      <c r="B296" s="34"/>
      <c r="C296" s="34"/>
      <c r="D296" s="34"/>
      <c r="I296" s="46"/>
      <c r="L296" s="18"/>
    </row>
    <row r="297">
      <c r="B297" s="34"/>
      <c r="C297" s="34"/>
      <c r="D297" s="34"/>
      <c r="I297" s="46"/>
      <c r="L297" s="18"/>
    </row>
    <row r="298">
      <c r="B298" s="34"/>
      <c r="C298" s="34"/>
      <c r="D298" s="34"/>
      <c r="I298" s="46"/>
      <c r="L298" s="18"/>
    </row>
    <row r="299">
      <c r="B299" s="34"/>
      <c r="C299" s="34"/>
      <c r="D299" s="34"/>
      <c r="I299" s="46"/>
      <c r="L299" s="18"/>
    </row>
    <row r="300">
      <c r="B300" s="34"/>
      <c r="C300" s="34"/>
      <c r="D300" s="34"/>
      <c r="I300" s="46"/>
      <c r="L300" s="18"/>
    </row>
    <row r="301">
      <c r="B301" s="34"/>
      <c r="C301" s="34"/>
      <c r="D301" s="34"/>
      <c r="I301" s="46"/>
      <c r="L301" s="18"/>
    </row>
    <row r="302">
      <c r="B302" s="34"/>
      <c r="C302" s="34"/>
      <c r="D302" s="34"/>
      <c r="I302" s="46"/>
      <c r="L302" s="18"/>
    </row>
    <row r="303">
      <c r="B303" s="34"/>
      <c r="C303" s="34"/>
      <c r="D303" s="34"/>
      <c r="I303" s="46"/>
      <c r="L303" s="18"/>
    </row>
    <row r="304">
      <c r="B304" s="34"/>
      <c r="C304" s="34"/>
      <c r="D304" s="34"/>
      <c r="I304" s="46"/>
      <c r="L304" s="18"/>
    </row>
    <row r="305">
      <c r="B305" s="34"/>
      <c r="C305" s="34"/>
      <c r="D305" s="34"/>
      <c r="I305" s="46"/>
      <c r="L305" s="18"/>
    </row>
    <row r="306">
      <c r="B306" s="34"/>
      <c r="C306" s="34"/>
      <c r="D306" s="34"/>
      <c r="I306" s="46"/>
      <c r="L306" s="18"/>
    </row>
    <row r="307">
      <c r="B307" s="34"/>
      <c r="C307" s="34"/>
      <c r="D307" s="34"/>
      <c r="I307" s="46"/>
      <c r="L307" s="18"/>
    </row>
    <row r="308">
      <c r="B308" s="34"/>
      <c r="C308" s="34"/>
      <c r="D308" s="34"/>
      <c r="I308" s="46"/>
      <c r="L308" s="18"/>
    </row>
    <row r="309">
      <c r="B309" s="34"/>
      <c r="C309" s="34"/>
      <c r="D309" s="34"/>
      <c r="I309" s="46"/>
      <c r="L309" s="18"/>
    </row>
    <row r="310">
      <c r="B310" s="34"/>
      <c r="C310" s="34"/>
      <c r="D310" s="34"/>
      <c r="I310" s="46"/>
      <c r="L310" s="18"/>
    </row>
    <row r="311">
      <c r="B311" s="34"/>
      <c r="C311" s="34"/>
      <c r="D311" s="34"/>
      <c r="I311" s="46"/>
      <c r="L311" s="18"/>
    </row>
    <row r="312">
      <c r="B312" s="34"/>
      <c r="C312" s="34"/>
      <c r="D312" s="34"/>
      <c r="I312" s="46"/>
      <c r="L312" s="18"/>
    </row>
    <row r="313">
      <c r="B313" s="34"/>
      <c r="C313" s="34"/>
      <c r="D313" s="34"/>
      <c r="I313" s="46"/>
      <c r="L313" s="18"/>
    </row>
    <row r="314">
      <c r="B314" s="34"/>
      <c r="C314" s="34"/>
      <c r="D314" s="34"/>
      <c r="I314" s="46"/>
      <c r="L314" s="18"/>
    </row>
    <row r="315">
      <c r="B315" s="34"/>
      <c r="C315" s="34"/>
      <c r="D315" s="34"/>
      <c r="I315" s="46"/>
      <c r="L315" s="18"/>
    </row>
    <row r="316">
      <c r="B316" s="34"/>
      <c r="C316" s="34"/>
      <c r="D316" s="34"/>
      <c r="I316" s="46"/>
      <c r="L316" s="18"/>
    </row>
    <row r="317">
      <c r="B317" s="34"/>
      <c r="C317" s="34"/>
      <c r="D317" s="34"/>
      <c r="I317" s="46"/>
      <c r="L317" s="18"/>
    </row>
    <row r="318">
      <c r="B318" s="34"/>
      <c r="C318" s="34"/>
      <c r="D318" s="34"/>
      <c r="I318" s="46"/>
      <c r="L318" s="18"/>
    </row>
    <row r="319">
      <c r="B319" s="34"/>
      <c r="C319" s="34"/>
      <c r="D319" s="34"/>
      <c r="I319" s="46"/>
      <c r="L319" s="18"/>
    </row>
    <row r="320">
      <c r="B320" s="34"/>
      <c r="C320" s="34"/>
      <c r="D320" s="34"/>
      <c r="I320" s="46"/>
      <c r="L320" s="18"/>
    </row>
    <row r="321">
      <c r="B321" s="34"/>
      <c r="C321" s="34"/>
      <c r="D321" s="34"/>
      <c r="I321" s="46"/>
      <c r="L321" s="18"/>
    </row>
    <row r="322">
      <c r="B322" s="34"/>
      <c r="C322" s="34"/>
      <c r="D322" s="34"/>
      <c r="I322" s="46"/>
      <c r="L322" s="18"/>
    </row>
    <row r="323">
      <c r="B323" s="34"/>
      <c r="C323" s="34"/>
      <c r="D323" s="34"/>
      <c r="I323" s="46"/>
      <c r="L323" s="18"/>
    </row>
    <row r="324">
      <c r="B324" s="34"/>
      <c r="C324" s="34"/>
      <c r="D324" s="34"/>
      <c r="I324" s="46"/>
      <c r="L324" s="18"/>
    </row>
    <row r="325">
      <c r="B325" s="34"/>
      <c r="C325" s="34"/>
      <c r="D325" s="34"/>
      <c r="I325" s="46"/>
      <c r="L325" s="18"/>
    </row>
    <row r="326">
      <c r="B326" s="34"/>
      <c r="C326" s="34"/>
      <c r="D326" s="34"/>
      <c r="I326" s="46"/>
      <c r="L326" s="18"/>
    </row>
    <row r="327">
      <c r="B327" s="34"/>
      <c r="C327" s="34"/>
      <c r="D327" s="34"/>
      <c r="I327" s="46"/>
      <c r="L327" s="18"/>
    </row>
    <row r="328">
      <c r="B328" s="34"/>
      <c r="C328" s="34"/>
      <c r="D328" s="34"/>
      <c r="I328" s="46"/>
      <c r="L328" s="18"/>
    </row>
    <row r="329">
      <c r="B329" s="34"/>
      <c r="C329" s="34"/>
      <c r="D329" s="34"/>
      <c r="I329" s="46"/>
      <c r="L329" s="18"/>
    </row>
    <row r="330">
      <c r="B330" s="34"/>
      <c r="C330" s="34"/>
      <c r="D330" s="34"/>
      <c r="I330" s="46"/>
      <c r="L330" s="18"/>
    </row>
    <row r="331">
      <c r="B331" s="34"/>
      <c r="C331" s="34"/>
      <c r="D331" s="34"/>
      <c r="I331" s="46"/>
      <c r="L331" s="18"/>
    </row>
    <row r="332">
      <c r="B332" s="34"/>
      <c r="C332" s="34"/>
      <c r="D332" s="34"/>
      <c r="I332" s="46"/>
      <c r="L332" s="18"/>
    </row>
    <row r="333">
      <c r="B333" s="34"/>
      <c r="C333" s="34"/>
      <c r="D333" s="34"/>
      <c r="I333" s="46"/>
      <c r="L333" s="18"/>
    </row>
    <row r="334">
      <c r="B334" s="34"/>
      <c r="C334" s="34"/>
      <c r="D334" s="34"/>
      <c r="I334" s="46"/>
      <c r="L334" s="18"/>
    </row>
    <row r="335">
      <c r="B335" s="34"/>
      <c r="C335" s="34"/>
      <c r="D335" s="34"/>
      <c r="I335" s="46"/>
      <c r="L335" s="18"/>
    </row>
    <row r="336">
      <c r="B336" s="34"/>
      <c r="C336" s="34"/>
      <c r="D336" s="34"/>
      <c r="I336" s="46"/>
      <c r="L336" s="18"/>
    </row>
    <row r="337">
      <c r="B337" s="34"/>
      <c r="C337" s="34"/>
      <c r="D337" s="34"/>
      <c r="I337" s="46"/>
      <c r="L337" s="18"/>
    </row>
    <row r="338">
      <c r="B338" s="34"/>
      <c r="C338" s="34"/>
      <c r="D338" s="34"/>
      <c r="I338" s="46"/>
      <c r="L338" s="18"/>
    </row>
    <row r="339">
      <c r="B339" s="34"/>
      <c r="C339" s="34"/>
      <c r="D339" s="34"/>
      <c r="I339" s="46"/>
      <c r="L339" s="18"/>
    </row>
    <row r="340">
      <c r="B340" s="34"/>
      <c r="C340" s="34"/>
      <c r="D340" s="34"/>
      <c r="I340" s="46"/>
      <c r="L340" s="18"/>
    </row>
    <row r="341">
      <c r="B341" s="34"/>
      <c r="C341" s="34"/>
      <c r="D341" s="34"/>
      <c r="I341" s="46"/>
      <c r="L341" s="18"/>
    </row>
    <row r="342">
      <c r="B342" s="34"/>
      <c r="C342" s="34"/>
      <c r="D342" s="34"/>
      <c r="I342" s="46"/>
      <c r="L342" s="18"/>
    </row>
    <row r="343">
      <c r="B343" s="34"/>
      <c r="C343" s="34"/>
      <c r="D343" s="34"/>
      <c r="I343" s="46"/>
      <c r="L343" s="18"/>
    </row>
    <row r="344">
      <c r="B344" s="34"/>
      <c r="C344" s="34"/>
      <c r="D344" s="34"/>
      <c r="I344" s="46"/>
      <c r="L344" s="18"/>
    </row>
    <row r="345">
      <c r="B345" s="34"/>
      <c r="C345" s="34"/>
      <c r="D345" s="34"/>
      <c r="I345" s="46"/>
      <c r="L345" s="18"/>
    </row>
    <row r="346">
      <c r="B346" s="34"/>
      <c r="C346" s="34"/>
      <c r="D346" s="34"/>
      <c r="I346" s="46"/>
      <c r="L346" s="18"/>
    </row>
    <row r="347">
      <c r="B347" s="34"/>
      <c r="C347" s="34"/>
      <c r="D347" s="34"/>
      <c r="I347" s="46"/>
      <c r="L347" s="18"/>
    </row>
    <row r="348">
      <c r="B348" s="34"/>
      <c r="C348" s="34"/>
      <c r="D348" s="34"/>
      <c r="I348" s="46"/>
      <c r="L348" s="18"/>
    </row>
    <row r="349">
      <c r="B349" s="34"/>
      <c r="C349" s="34"/>
      <c r="D349" s="34"/>
      <c r="I349" s="46"/>
      <c r="L349" s="18"/>
    </row>
    <row r="350">
      <c r="B350" s="34"/>
      <c r="C350" s="34"/>
      <c r="D350" s="34"/>
      <c r="I350" s="46"/>
      <c r="L350" s="18"/>
    </row>
    <row r="351">
      <c r="B351" s="34"/>
      <c r="C351" s="34"/>
      <c r="D351" s="34"/>
      <c r="I351" s="46"/>
      <c r="L351" s="18"/>
    </row>
    <row r="352">
      <c r="B352" s="34"/>
      <c r="C352" s="34"/>
      <c r="D352" s="34"/>
      <c r="I352" s="46"/>
      <c r="L352" s="18"/>
    </row>
    <row r="353">
      <c r="B353" s="34"/>
      <c r="C353" s="34"/>
      <c r="D353" s="34"/>
      <c r="I353" s="46"/>
      <c r="L353" s="18"/>
    </row>
    <row r="354">
      <c r="B354" s="34"/>
      <c r="C354" s="34"/>
      <c r="D354" s="34"/>
      <c r="I354" s="46"/>
      <c r="L354" s="18"/>
    </row>
    <row r="355">
      <c r="B355" s="34"/>
      <c r="C355" s="34"/>
      <c r="D355" s="34"/>
      <c r="I355" s="46"/>
      <c r="L355" s="18"/>
    </row>
    <row r="356">
      <c r="B356" s="34"/>
      <c r="C356" s="34"/>
      <c r="D356" s="34"/>
      <c r="I356" s="46"/>
      <c r="L356" s="18"/>
    </row>
    <row r="357">
      <c r="B357" s="34"/>
      <c r="C357" s="34"/>
      <c r="D357" s="34"/>
      <c r="I357" s="46"/>
      <c r="L357" s="18"/>
    </row>
    <row r="358">
      <c r="B358" s="34"/>
      <c r="C358" s="34"/>
      <c r="D358" s="34"/>
      <c r="I358" s="46"/>
      <c r="L358" s="18"/>
    </row>
    <row r="359">
      <c r="B359" s="34"/>
      <c r="C359" s="34"/>
      <c r="D359" s="34"/>
      <c r="I359" s="46"/>
      <c r="L359" s="18"/>
    </row>
    <row r="360">
      <c r="B360" s="34"/>
      <c r="C360" s="34"/>
      <c r="D360" s="34"/>
      <c r="I360" s="46"/>
      <c r="L360" s="18"/>
    </row>
    <row r="361">
      <c r="B361" s="34"/>
      <c r="C361" s="34"/>
      <c r="D361" s="34"/>
      <c r="I361" s="46"/>
      <c r="L361" s="18"/>
    </row>
    <row r="362">
      <c r="B362" s="34"/>
      <c r="C362" s="34"/>
      <c r="D362" s="34"/>
      <c r="I362" s="46"/>
      <c r="L362" s="18"/>
    </row>
    <row r="363">
      <c r="B363" s="34"/>
      <c r="C363" s="34"/>
      <c r="D363" s="34"/>
      <c r="I363" s="46"/>
      <c r="L363" s="18"/>
    </row>
    <row r="364">
      <c r="B364" s="34"/>
      <c r="C364" s="34"/>
      <c r="D364" s="34"/>
      <c r="I364" s="46"/>
      <c r="L364" s="18"/>
    </row>
    <row r="365">
      <c r="B365" s="34"/>
      <c r="C365" s="34"/>
      <c r="D365" s="34"/>
      <c r="I365" s="46"/>
      <c r="L365" s="18"/>
    </row>
    <row r="366">
      <c r="B366" s="34"/>
      <c r="C366" s="34"/>
      <c r="D366" s="34"/>
      <c r="I366" s="46"/>
      <c r="L366" s="18"/>
    </row>
    <row r="367">
      <c r="B367" s="34"/>
      <c r="C367" s="34"/>
      <c r="D367" s="34"/>
      <c r="I367" s="46"/>
      <c r="L367" s="18"/>
    </row>
    <row r="368">
      <c r="B368" s="34"/>
      <c r="C368" s="34"/>
      <c r="D368" s="34"/>
      <c r="I368" s="46"/>
      <c r="L368" s="18"/>
    </row>
    <row r="369">
      <c r="B369" s="34"/>
      <c r="C369" s="34"/>
      <c r="D369" s="34"/>
      <c r="I369" s="46"/>
      <c r="L369" s="18"/>
    </row>
    <row r="370">
      <c r="B370" s="34"/>
      <c r="C370" s="34"/>
      <c r="D370" s="34"/>
      <c r="I370" s="46"/>
      <c r="L370" s="18"/>
    </row>
    <row r="371">
      <c r="B371" s="34"/>
      <c r="C371" s="34"/>
      <c r="D371" s="34"/>
      <c r="I371" s="46"/>
      <c r="L371" s="18"/>
    </row>
    <row r="372">
      <c r="B372" s="34"/>
      <c r="C372" s="34"/>
      <c r="D372" s="34"/>
      <c r="I372" s="46"/>
      <c r="L372" s="18"/>
    </row>
    <row r="373">
      <c r="B373" s="34"/>
      <c r="C373" s="34"/>
      <c r="D373" s="34"/>
      <c r="I373" s="46"/>
      <c r="L373" s="18"/>
    </row>
    <row r="374">
      <c r="B374" s="34"/>
      <c r="C374" s="34"/>
      <c r="D374" s="34"/>
      <c r="I374" s="46"/>
      <c r="L374" s="18"/>
    </row>
    <row r="375">
      <c r="B375" s="34"/>
      <c r="C375" s="34"/>
      <c r="D375" s="34"/>
      <c r="I375" s="46"/>
      <c r="L375" s="18"/>
    </row>
    <row r="376">
      <c r="B376" s="34"/>
      <c r="C376" s="34"/>
      <c r="D376" s="34"/>
      <c r="I376" s="46"/>
      <c r="L376" s="18"/>
    </row>
    <row r="377">
      <c r="B377" s="34"/>
      <c r="C377" s="34"/>
      <c r="D377" s="34"/>
      <c r="I377" s="46"/>
      <c r="L377" s="18"/>
    </row>
    <row r="378">
      <c r="B378" s="34"/>
      <c r="C378" s="34"/>
      <c r="D378" s="34"/>
      <c r="I378" s="46"/>
      <c r="L378" s="18"/>
    </row>
    <row r="379">
      <c r="B379" s="34"/>
      <c r="C379" s="34"/>
      <c r="D379" s="34"/>
      <c r="I379" s="46"/>
      <c r="L379" s="18"/>
    </row>
    <row r="380">
      <c r="B380" s="34"/>
      <c r="C380" s="34"/>
      <c r="D380" s="34"/>
      <c r="I380" s="46"/>
      <c r="L380" s="18"/>
    </row>
    <row r="381">
      <c r="B381" s="34"/>
      <c r="C381" s="34"/>
      <c r="D381" s="34"/>
      <c r="I381" s="46"/>
      <c r="L381" s="18"/>
    </row>
    <row r="382">
      <c r="B382" s="34"/>
      <c r="C382" s="34"/>
      <c r="D382" s="34"/>
      <c r="I382" s="46"/>
      <c r="L382" s="18"/>
    </row>
    <row r="383">
      <c r="B383" s="34"/>
      <c r="C383" s="34"/>
      <c r="D383" s="34"/>
      <c r="I383" s="46"/>
      <c r="L383" s="18"/>
    </row>
    <row r="384">
      <c r="B384" s="34"/>
      <c r="C384" s="34"/>
      <c r="D384" s="34"/>
      <c r="I384" s="46"/>
      <c r="L384" s="18"/>
    </row>
    <row r="385">
      <c r="B385" s="34"/>
      <c r="C385" s="34"/>
      <c r="D385" s="34"/>
      <c r="I385" s="46"/>
      <c r="L385" s="18"/>
    </row>
    <row r="386">
      <c r="B386" s="34"/>
      <c r="C386" s="34"/>
      <c r="D386" s="34"/>
      <c r="I386" s="46"/>
      <c r="L386" s="18"/>
    </row>
    <row r="387">
      <c r="B387" s="34"/>
      <c r="C387" s="34"/>
      <c r="D387" s="34"/>
      <c r="I387" s="46"/>
      <c r="L387" s="18"/>
    </row>
    <row r="388">
      <c r="B388" s="34"/>
      <c r="C388" s="34"/>
      <c r="D388" s="34"/>
      <c r="I388" s="46"/>
      <c r="L388" s="18"/>
    </row>
    <row r="389">
      <c r="B389" s="34"/>
      <c r="C389" s="34"/>
      <c r="D389" s="34"/>
      <c r="I389" s="46"/>
      <c r="L389" s="18"/>
    </row>
    <row r="390">
      <c r="B390" s="34"/>
      <c r="C390" s="34"/>
      <c r="D390" s="34"/>
      <c r="I390" s="46"/>
      <c r="L390" s="18"/>
    </row>
    <row r="391">
      <c r="B391" s="34"/>
      <c r="C391" s="34"/>
      <c r="D391" s="34"/>
      <c r="I391" s="46"/>
      <c r="L391" s="18"/>
    </row>
    <row r="392">
      <c r="B392" s="34"/>
      <c r="C392" s="34"/>
      <c r="D392" s="34"/>
      <c r="I392" s="46"/>
      <c r="L392" s="18"/>
    </row>
    <row r="393">
      <c r="B393" s="34"/>
      <c r="C393" s="34"/>
      <c r="D393" s="34"/>
      <c r="I393" s="46"/>
      <c r="L393" s="18"/>
    </row>
    <row r="394">
      <c r="B394" s="34"/>
      <c r="C394" s="34"/>
      <c r="D394" s="34"/>
      <c r="I394" s="46"/>
      <c r="L394" s="18"/>
    </row>
    <row r="395">
      <c r="B395" s="34"/>
      <c r="C395" s="34"/>
      <c r="D395" s="34"/>
      <c r="I395" s="46"/>
      <c r="L395" s="18"/>
    </row>
    <row r="396">
      <c r="B396" s="34"/>
      <c r="C396" s="34"/>
      <c r="D396" s="34"/>
      <c r="I396" s="46"/>
      <c r="L396" s="18"/>
    </row>
    <row r="397">
      <c r="B397" s="34"/>
      <c r="C397" s="34"/>
      <c r="D397" s="34"/>
      <c r="I397" s="46"/>
      <c r="L397" s="18"/>
    </row>
    <row r="398">
      <c r="B398" s="34"/>
      <c r="C398" s="34"/>
      <c r="D398" s="34"/>
      <c r="I398" s="46"/>
      <c r="L398" s="18"/>
    </row>
    <row r="399">
      <c r="B399" s="34"/>
      <c r="C399" s="34"/>
      <c r="D399" s="34"/>
      <c r="I399" s="46"/>
      <c r="L399" s="18"/>
    </row>
    <row r="400">
      <c r="B400" s="34"/>
      <c r="C400" s="34"/>
      <c r="D400" s="34"/>
      <c r="I400" s="46"/>
      <c r="L400" s="18"/>
    </row>
    <row r="401">
      <c r="B401" s="34"/>
      <c r="C401" s="34"/>
      <c r="D401" s="34"/>
      <c r="I401" s="46"/>
      <c r="L401" s="18"/>
    </row>
    <row r="402">
      <c r="B402" s="34"/>
      <c r="C402" s="34"/>
      <c r="D402" s="34"/>
      <c r="I402" s="46"/>
      <c r="L402" s="18"/>
    </row>
    <row r="403">
      <c r="B403" s="34"/>
      <c r="C403" s="34"/>
      <c r="D403" s="34"/>
      <c r="I403" s="46"/>
      <c r="L403" s="18"/>
    </row>
    <row r="404">
      <c r="B404" s="34"/>
      <c r="C404" s="34"/>
      <c r="D404" s="34"/>
      <c r="I404" s="46"/>
      <c r="L404" s="18"/>
    </row>
    <row r="405">
      <c r="B405" s="34"/>
      <c r="C405" s="34"/>
      <c r="D405" s="34"/>
      <c r="I405" s="46"/>
      <c r="L405" s="18"/>
    </row>
    <row r="406">
      <c r="B406" s="34"/>
      <c r="C406" s="34"/>
      <c r="D406" s="34"/>
      <c r="I406" s="46"/>
      <c r="L406" s="18"/>
    </row>
    <row r="407">
      <c r="B407" s="34"/>
      <c r="C407" s="34"/>
      <c r="D407" s="34"/>
      <c r="I407" s="46"/>
      <c r="L407" s="18"/>
    </row>
    <row r="408">
      <c r="B408" s="34"/>
      <c r="C408" s="34"/>
      <c r="D408" s="34"/>
      <c r="I408" s="46"/>
      <c r="L408" s="18"/>
    </row>
    <row r="409">
      <c r="B409" s="34"/>
      <c r="C409" s="34"/>
      <c r="D409" s="34"/>
      <c r="I409" s="46"/>
      <c r="L409" s="18"/>
    </row>
    <row r="410">
      <c r="B410" s="34"/>
      <c r="C410" s="34"/>
      <c r="D410" s="34"/>
      <c r="I410" s="46"/>
      <c r="L410" s="18"/>
    </row>
    <row r="411">
      <c r="B411" s="34"/>
      <c r="C411" s="34"/>
      <c r="D411" s="34"/>
      <c r="I411" s="46"/>
      <c r="L411" s="18"/>
    </row>
    <row r="412">
      <c r="B412" s="34"/>
      <c r="C412" s="34"/>
      <c r="D412" s="34"/>
      <c r="I412" s="46"/>
      <c r="L412" s="18"/>
    </row>
    <row r="413">
      <c r="B413" s="34"/>
      <c r="C413" s="34"/>
      <c r="D413" s="34"/>
      <c r="I413" s="46"/>
      <c r="L413" s="18"/>
    </row>
    <row r="414">
      <c r="B414" s="34"/>
      <c r="C414" s="34"/>
      <c r="D414" s="34"/>
      <c r="I414" s="46"/>
      <c r="L414" s="18"/>
    </row>
    <row r="415">
      <c r="B415" s="34"/>
      <c r="C415" s="34"/>
      <c r="D415" s="34"/>
      <c r="I415" s="46"/>
      <c r="L415" s="18"/>
    </row>
    <row r="416">
      <c r="B416" s="34"/>
      <c r="C416" s="34"/>
      <c r="D416" s="34"/>
      <c r="I416" s="46"/>
      <c r="L416" s="18"/>
    </row>
    <row r="417">
      <c r="B417" s="34"/>
      <c r="C417" s="34"/>
      <c r="D417" s="34"/>
      <c r="I417" s="46"/>
      <c r="L417" s="18"/>
    </row>
    <row r="418">
      <c r="B418" s="34"/>
      <c r="C418" s="34"/>
      <c r="D418" s="34"/>
      <c r="I418" s="46"/>
      <c r="L418" s="18"/>
    </row>
    <row r="419">
      <c r="B419" s="34"/>
      <c r="C419" s="34"/>
      <c r="D419" s="34"/>
      <c r="I419" s="46"/>
      <c r="L419" s="18"/>
    </row>
    <row r="420">
      <c r="B420" s="34"/>
      <c r="C420" s="34"/>
      <c r="D420" s="34"/>
      <c r="I420" s="46"/>
      <c r="L420" s="18"/>
    </row>
    <row r="421">
      <c r="B421" s="34"/>
      <c r="C421" s="34"/>
      <c r="D421" s="34"/>
      <c r="I421" s="46"/>
      <c r="L421" s="18"/>
    </row>
    <row r="422">
      <c r="B422" s="34"/>
      <c r="C422" s="34"/>
      <c r="D422" s="34"/>
      <c r="I422" s="46"/>
      <c r="L422" s="18"/>
    </row>
    <row r="423">
      <c r="B423" s="34"/>
      <c r="C423" s="34"/>
      <c r="D423" s="34"/>
      <c r="I423" s="46"/>
      <c r="L423" s="18"/>
    </row>
    <row r="424">
      <c r="B424" s="34"/>
      <c r="C424" s="34"/>
      <c r="D424" s="34"/>
      <c r="I424" s="46"/>
      <c r="L424" s="18"/>
    </row>
    <row r="425">
      <c r="B425" s="34"/>
      <c r="C425" s="34"/>
      <c r="D425" s="34"/>
      <c r="I425" s="46"/>
      <c r="L425" s="18"/>
    </row>
    <row r="426">
      <c r="B426" s="34"/>
      <c r="C426" s="34"/>
      <c r="D426" s="34"/>
      <c r="I426" s="46"/>
      <c r="L426" s="18"/>
    </row>
    <row r="427">
      <c r="B427" s="34"/>
      <c r="C427" s="34"/>
      <c r="D427" s="34"/>
      <c r="I427" s="46"/>
      <c r="L427" s="18"/>
    </row>
    <row r="428">
      <c r="B428" s="34"/>
      <c r="C428" s="34"/>
      <c r="D428" s="34"/>
      <c r="I428" s="46"/>
      <c r="L428" s="18"/>
    </row>
    <row r="429">
      <c r="B429" s="34"/>
      <c r="C429" s="34"/>
      <c r="D429" s="34"/>
      <c r="I429" s="46"/>
      <c r="L429" s="18"/>
    </row>
    <row r="430">
      <c r="B430" s="34"/>
      <c r="C430" s="34"/>
      <c r="D430" s="34"/>
      <c r="I430" s="46"/>
      <c r="L430" s="18"/>
    </row>
    <row r="431">
      <c r="B431" s="34"/>
      <c r="C431" s="34"/>
      <c r="D431" s="34"/>
      <c r="I431" s="46"/>
      <c r="L431" s="18"/>
    </row>
    <row r="432">
      <c r="B432" s="34"/>
      <c r="C432" s="34"/>
      <c r="D432" s="34"/>
      <c r="I432" s="46"/>
      <c r="L432" s="18"/>
    </row>
    <row r="433">
      <c r="B433" s="34"/>
      <c r="C433" s="34"/>
      <c r="D433" s="34"/>
      <c r="I433" s="46"/>
      <c r="L433" s="18"/>
    </row>
    <row r="434">
      <c r="B434" s="34"/>
      <c r="C434" s="34"/>
      <c r="D434" s="34"/>
      <c r="I434" s="46"/>
      <c r="L434" s="18"/>
    </row>
    <row r="435">
      <c r="B435" s="34"/>
      <c r="C435" s="34"/>
      <c r="D435" s="34"/>
      <c r="I435" s="46"/>
      <c r="L435" s="18"/>
    </row>
    <row r="436">
      <c r="B436" s="34"/>
      <c r="C436" s="34"/>
      <c r="D436" s="34"/>
      <c r="I436" s="46"/>
      <c r="L436" s="18"/>
    </row>
    <row r="437">
      <c r="B437" s="34"/>
      <c r="C437" s="34"/>
      <c r="D437" s="34"/>
      <c r="I437" s="46"/>
      <c r="L437" s="18"/>
    </row>
    <row r="438">
      <c r="B438" s="34"/>
      <c r="C438" s="34"/>
      <c r="D438" s="34"/>
      <c r="I438" s="46"/>
      <c r="L438" s="18"/>
    </row>
    <row r="439">
      <c r="B439" s="34"/>
      <c r="C439" s="34"/>
      <c r="D439" s="34"/>
      <c r="I439" s="46"/>
      <c r="L439" s="18"/>
    </row>
    <row r="440">
      <c r="B440" s="34"/>
      <c r="C440" s="34"/>
      <c r="D440" s="34"/>
      <c r="I440" s="46"/>
      <c r="L440" s="18"/>
    </row>
    <row r="441">
      <c r="B441" s="34"/>
      <c r="C441" s="34"/>
      <c r="D441" s="34"/>
      <c r="I441" s="46"/>
      <c r="L441" s="18"/>
    </row>
    <row r="442">
      <c r="B442" s="34"/>
      <c r="C442" s="34"/>
      <c r="D442" s="34"/>
      <c r="I442" s="46"/>
      <c r="L442" s="18"/>
    </row>
    <row r="443">
      <c r="B443" s="34"/>
      <c r="C443" s="34"/>
      <c r="D443" s="34"/>
      <c r="I443" s="46"/>
      <c r="L443" s="18"/>
    </row>
    <row r="444">
      <c r="B444" s="34"/>
      <c r="C444" s="34"/>
      <c r="D444" s="34"/>
      <c r="I444" s="46"/>
      <c r="L444" s="18"/>
    </row>
    <row r="445">
      <c r="B445" s="34"/>
      <c r="C445" s="34"/>
      <c r="D445" s="34"/>
      <c r="I445" s="46"/>
      <c r="L445" s="18"/>
    </row>
    <row r="446">
      <c r="B446" s="34"/>
      <c r="C446" s="34"/>
      <c r="D446" s="34"/>
      <c r="I446" s="46"/>
      <c r="L446" s="18"/>
    </row>
    <row r="447">
      <c r="B447" s="34"/>
      <c r="C447" s="34"/>
      <c r="D447" s="34"/>
      <c r="I447" s="46"/>
      <c r="L447" s="18"/>
    </row>
    <row r="448">
      <c r="B448" s="34"/>
      <c r="C448" s="34"/>
      <c r="D448" s="34"/>
      <c r="I448" s="46"/>
      <c r="L448" s="18"/>
    </row>
    <row r="449">
      <c r="B449" s="34"/>
      <c r="C449" s="34"/>
      <c r="D449" s="34"/>
      <c r="I449" s="46"/>
      <c r="L449" s="18"/>
    </row>
    <row r="450">
      <c r="B450" s="34"/>
      <c r="C450" s="34"/>
      <c r="D450" s="34"/>
      <c r="I450" s="46"/>
      <c r="L450" s="18"/>
    </row>
    <row r="451">
      <c r="B451" s="34"/>
      <c r="C451" s="34"/>
      <c r="D451" s="34"/>
      <c r="I451" s="46"/>
      <c r="L451" s="18"/>
    </row>
    <row r="452">
      <c r="B452" s="34"/>
      <c r="C452" s="34"/>
      <c r="D452" s="34"/>
      <c r="I452" s="46"/>
      <c r="L452" s="18"/>
    </row>
    <row r="453">
      <c r="B453" s="34"/>
      <c r="C453" s="34"/>
      <c r="D453" s="34"/>
      <c r="I453" s="46"/>
      <c r="L453" s="18"/>
    </row>
    <row r="454">
      <c r="B454" s="34"/>
      <c r="C454" s="34"/>
      <c r="D454" s="34"/>
      <c r="I454" s="46"/>
      <c r="L454" s="18"/>
    </row>
    <row r="455">
      <c r="B455" s="34"/>
      <c r="C455" s="34"/>
      <c r="D455" s="34"/>
      <c r="I455" s="46"/>
      <c r="L455" s="18"/>
    </row>
    <row r="456">
      <c r="B456" s="34"/>
      <c r="C456" s="34"/>
      <c r="D456" s="34"/>
      <c r="I456" s="46"/>
      <c r="L456" s="18"/>
    </row>
    <row r="457">
      <c r="B457" s="34"/>
      <c r="C457" s="34"/>
      <c r="D457" s="34"/>
      <c r="I457" s="46"/>
      <c r="L457" s="18"/>
    </row>
    <row r="458">
      <c r="B458" s="34"/>
      <c r="C458" s="34"/>
      <c r="D458" s="34"/>
      <c r="I458" s="46"/>
      <c r="L458" s="18"/>
    </row>
    <row r="459">
      <c r="B459" s="34"/>
      <c r="C459" s="34"/>
      <c r="D459" s="34"/>
      <c r="I459" s="46"/>
      <c r="L459" s="18"/>
    </row>
    <row r="460">
      <c r="B460" s="34"/>
      <c r="C460" s="34"/>
      <c r="D460" s="34"/>
      <c r="I460" s="46"/>
      <c r="L460" s="18"/>
    </row>
    <row r="461">
      <c r="B461" s="34"/>
      <c r="C461" s="34"/>
      <c r="D461" s="34"/>
      <c r="I461" s="46"/>
      <c r="L461" s="18"/>
    </row>
    <row r="462">
      <c r="B462" s="34"/>
      <c r="C462" s="34"/>
      <c r="D462" s="34"/>
      <c r="I462" s="46"/>
      <c r="L462" s="18"/>
    </row>
    <row r="463">
      <c r="B463" s="34"/>
      <c r="C463" s="34"/>
      <c r="D463" s="34"/>
      <c r="I463" s="46"/>
      <c r="L463" s="18"/>
    </row>
    <row r="464">
      <c r="B464" s="34"/>
      <c r="C464" s="34"/>
      <c r="D464" s="34"/>
      <c r="I464" s="46"/>
      <c r="L464" s="18"/>
    </row>
    <row r="465">
      <c r="B465" s="34"/>
      <c r="C465" s="34"/>
      <c r="D465" s="34"/>
      <c r="I465" s="46"/>
      <c r="L465" s="18"/>
    </row>
    <row r="466">
      <c r="B466" s="34"/>
      <c r="C466" s="34"/>
      <c r="D466" s="34"/>
      <c r="I466" s="46"/>
      <c r="L466" s="18"/>
    </row>
    <row r="467">
      <c r="B467" s="34"/>
      <c r="C467" s="34"/>
      <c r="D467" s="34"/>
      <c r="I467" s="46"/>
      <c r="L467" s="18"/>
    </row>
    <row r="468">
      <c r="B468" s="34"/>
      <c r="C468" s="34"/>
      <c r="D468" s="34"/>
      <c r="I468" s="46"/>
      <c r="L468" s="18"/>
    </row>
    <row r="469">
      <c r="B469" s="34"/>
      <c r="C469" s="34"/>
      <c r="D469" s="34"/>
      <c r="I469" s="46"/>
      <c r="L469" s="18"/>
    </row>
    <row r="470">
      <c r="B470" s="34"/>
      <c r="C470" s="34"/>
      <c r="D470" s="34"/>
      <c r="I470" s="46"/>
      <c r="L470" s="18"/>
    </row>
    <row r="471">
      <c r="B471" s="34"/>
      <c r="C471" s="34"/>
      <c r="D471" s="34"/>
      <c r="I471" s="46"/>
      <c r="L471" s="18"/>
    </row>
    <row r="472">
      <c r="B472" s="34"/>
      <c r="C472" s="34"/>
      <c r="D472" s="34"/>
      <c r="I472" s="46"/>
      <c r="L472" s="18"/>
    </row>
    <row r="473">
      <c r="B473" s="34"/>
      <c r="C473" s="34"/>
      <c r="D473" s="34"/>
      <c r="I473" s="46"/>
      <c r="L473" s="18"/>
    </row>
    <row r="474">
      <c r="B474" s="34"/>
      <c r="C474" s="34"/>
      <c r="D474" s="34"/>
      <c r="I474" s="46"/>
      <c r="L474" s="18"/>
    </row>
    <row r="475">
      <c r="B475" s="34"/>
      <c r="C475" s="34"/>
      <c r="D475" s="34"/>
      <c r="I475" s="46"/>
      <c r="L475" s="18"/>
    </row>
    <row r="476">
      <c r="B476" s="34"/>
      <c r="C476" s="34"/>
      <c r="D476" s="34"/>
      <c r="I476" s="46"/>
      <c r="L476" s="18"/>
    </row>
    <row r="477">
      <c r="B477" s="34"/>
      <c r="C477" s="34"/>
      <c r="D477" s="34"/>
      <c r="I477" s="46"/>
      <c r="L477" s="18"/>
    </row>
    <row r="478">
      <c r="B478" s="34"/>
      <c r="C478" s="34"/>
      <c r="D478" s="34"/>
      <c r="I478" s="46"/>
      <c r="L478" s="18"/>
    </row>
    <row r="479">
      <c r="B479" s="34"/>
      <c r="C479" s="34"/>
      <c r="D479" s="34"/>
      <c r="I479" s="46"/>
      <c r="L479" s="18"/>
    </row>
    <row r="480">
      <c r="B480" s="34"/>
      <c r="C480" s="34"/>
      <c r="D480" s="34"/>
      <c r="I480" s="46"/>
      <c r="L480" s="18"/>
    </row>
    <row r="481">
      <c r="B481" s="34"/>
      <c r="C481" s="34"/>
      <c r="D481" s="34"/>
      <c r="I481" s="46"/>
      <c r="L481" s="18"/>
    </row>
    <row r="482">
      <c r="B482" s="34"/>
      <c r="C482" s="34"/>
      <c r="D482" s="34"/>
      <c r="I482" s="46"/>
      <c r="L482" s="18"/>
    </row>
    <row r="483">
      <c r="B483" s="34"/>
      <c r="C483" s="34"/>
      <c r="D483" s="34"/>
      <c r="I483" s="46"/>
      <c r="L483" s="18"/>
    </row>
    <row r="484">
      <c r="B484" s="34"/>
      <c r="C484" s="34"/>
      <c r="D484" s="34"/>
      <c r="I484" s="46"/>
      <c r="L484" s="18"/>
    </row>
    <row r="485">
      <c r="B485" s="34"/>
      <c r="C485" s="34"/>
      <c r="D485" s="34"/>
      <c r="I485" s="46"/>
      <c r="L485" s="18"/>
    </row>
    <row r="486">
      <c r="B486" s="34"/>
      <c r="C486" s="34"/>
      <c r="D486" s="34"/>
      <c r="I486" s="46"/>
      <c r="L486" s="18"/>
    </row>
    <row r="487">
      <c r="B487" s="34"/>
      <c r="C487" s="34"/>
      <c r="D487" s="34"/>
      <c r="I487" s="46"/>
      <c r="L487" s="18"/>
    </row>
    <row r="488">
      <c r="B488" s="34"/>
      <c r="C488" s="34"/>
      <c r="D488" s="34"/>
      <c r="I488" s="46"/>
      <c r="L488" s="18"/>
    </row>
    <row r="489">
      <c r="B489" s="34"/>
      <c r="C489" s="34"/>
      <c r="D489" s="34"/>
      <c r="I489" s="46"/>
      <c r="L489" s="18"/>
    </row>
    <row r="490">
      <c r="B490" s="34"/>
      <c r="C490" s="34"/>
      <c r="D490" s="34"/>
      <c r="I490" s="46"/>
      <c r="L490" s="18"/>
    </row>
    <row r="491">
      <c r="B491" s="34"/>
      <c r="C491" s="34"/>
      <c r="D491" s="34"/>
      <c r="I491" s="46"/>
      <c r="L491" s="18"/>
    </row>
    <row r="492">
      <c r="B492" s="34"/>
      <c r="C492" s="34"/>
      <c r="D492" s="34"/>
      <c r="I492" s="46"/>
      <c r="L492" s="18"/>
    </row>
    <row r="493">
      <c r="B493" s="34"/>
      <c r="C493" s="34"/>
      <c r="D493" s="34"/>
      <c r="I493" s="46"/>
      <c r="L493" s="18"/>
    </row>
    <row r="494">
      <c r="B494" s="34"/>
      <c r="C494" s="34"/>
      <c r="D494" s="34"/>
      <c r="I494" s="46"/>
      <c r="L494" s="18"/>
    </row>
    <row r="495">
      <c r="B495" s="34"/>
      <c r="C495" s="34"/>
      <c r="D495" s="34"/>
      <c r="I495" s="46"/>
      <c r="L495" s="18"/>
    </row>
    <row r="496">
      <c r="B496" s="34"/>
      <c r="C496" s="34"/>
      <c r="D496" s="34"/>
      <c r="I496" s="46"/>
      <c r="L496" s="18"/>
    </row>
    <row r="497">
      <c r="B497" s="34"/>
      <c r="C497" s="34"/>
      <c r="D497" s="34"/>
      <c r="I497" s="46"/>
      <c r="L497" s="18"/>
    </row>
    <row r="498">
      <c r="B498" s="34"/>
      <c r="C498" s="34"/>
      <c r="D498" s="34"/>
      <c r="I498" s="46"/>
      <c r="L498" s="18"/>
    </row>
    <row r="499">
      <c r="B499" s="34"/>
      <c r="C499" s="34"/>
      <c r="D499" s="34"/>
      <c r="I499" s="46"/>
      <c r="L499" s="18"/>
    </row>
    <row r="500">
      <c r="B500" s="34"/>
      <c r="C500" s="34"/>
      <c r="D500" s="34"/>
      <c r="I500" s="46"/>
      <c r="L500" s="18"/>
    </row>
    <row r="501">
      <c r="B501" s="34"/>
      <c r="C501" s="34"/>
      <c r="D501" s="34"/>
      <c r="I501" s="46"/>
      <c r="L501" s="18"/>
    </row>
    <row r="502">
      <c r="B502" s="34"/>
      <c r="C502" s="34"/>
      <c r="D502" s="34"/>
      <c r="I502" s="46"/>
      <c r="L502" s="18"/>
    </row>
    <row r="503">
      <c r="B503" s="34"/>
      <c r="C503" s="34"/>
      <c r="D503" s="34"/>
      <c r="I503" s="46"/>
      <c r="L503" s="18"/>
    </row>
    <row r="504">
      <c r="B504" s="34"/>
      <c r="C504" s="34"/>
      <c r="D504" s="34"/>
      <c r="I504" s="46"/>
      <c r="L504" s="18"/>
    </row>
    <row r="505">
      <c r="B505" s="34"/>
      <c r="C505" s="34"/>
      <c r="D505" s="34"/>
      <c r="I505" s="46"/>
      <c r="L505" s="18"/>
    </row>
    <row r="506">
      <c r="B506" s="34"/>
      <c r="C506" s="34"/>
      <c r="D506" s="34"/>
      <c r="I506" s="46"/>
      <c r="L506" s="18"/>
    </row>
    <row r="507">
      <c r="B507" s="34"/>
      <c r="C507" s="34"/>
      <c r="D507" s="34"/>
      <c r="I507" s="46"/>
      <c r="L507" s="18"/>
    </row>
    <row r="508">
      <c r="B508" s="34"/>
      <c r="C508" s="34"/>
      <c r="D508" s="34"/>
      <c r="I508" s="46"/>
      <c r="L508" s="18"/>
    </row>
    <row r="509">
      <c r="B509" s="34"/>
      <c r="C509" s="34"/>
      <c r="D509" s="34"/>
      <c r="I509" s="46"/>
      <c r="L509" s="18"/>
    </row>
    <row r="510">
      <c r="B510" s="34"/>
      <c r="C510" s="34"/>
      <c r="D510" s="34"/>
      <c r="I510" s="46"/>
      <c r="L510" s="18"/>
    </row>
    <row r="511">
      <c r="B511" s="34"/>
      <c r="C511" s="34"/>
      <c r="D511" s="34"/>
      <c r="I511" s="46"/>
      <c r="L511" s="18"/>
    </row>
    <row r="512">
      <c r="B512" s="34"/>
      <c r="C512" s="34"/>
      <c r="D512" s="34"/>
      <c r="I512" s="46"/>
      <c r="L512" s="18"/>
    </row>
    <row r="513">
      <c r="B513" s="34"/>
      <c r="C513" s="34"/>
      <c r="D513" s="34"/>
      <c r="I513" s="46"/>
      <c r="L513" s="18"/>
    </row>
    <row r="514">
      <c r="B514" s="34"/>
      <c r="C514" s="34"/>
      <c r="D514" s="34"/>
      <c r="I514" s="46"/>
      <c r="L514" s="18"/>
    </row>
    <row r="515">
      <c r="B515" s="34"/>
      <c r="C515" s="34"/>
      <c r="D515" s="34"/>
      <c r="I515" s="46"/>
      <c r="L515" s="18"/>
    </row>
    <row r="516">
      <c r="B516" s="34"/>
      <c r="C516" s="34"/>
      <c r="D516" s="34"/>
      <c r="I516" s="46"/>
      <c r="L516" s="18"/>
    </row>
    <row r="517">
      <c r="B517" s="34"/>
      <c r="C517" s="34"/>
      <c r="D517" s="34"/>
      <c r="I517" s="46"/>
      <c r="L517" s="18"/>
    </row>
    <row r="518">
      <c r="B518" s="34"/>
      <c r="C518" s="34"/>
      <c r="D518" s="34"/>
      <c r="I518" s="46"/>
      <c r="L518" s="18"/>
    </row>
    <row r="519">
      <c r="B519" s="34"/>
      <c r="C519" s="34"/>
      <c r="D519" s="34"/>
      <c r="I519" s="46"/>
      <c r="L519" s="18"/>
    </row>
    <row r="520">
      <c r="B520" s="34"/>
      <c r="C520" s="34"/>
      <c r="D520" s="34"/>
      <c r="I520" s="46"/>
      <c r="L520" s="18"/>
    </row>
    <row r="521">
      <c r="B521" s="34"/>
      <c r="C521" s="34"/>
      <c r="D521" s="34"/>
      <c r="I521" s="46"/>
      <c r="L521" s="18"/>
    </row>
    <row r="522">
      <c r="B522" s="34"/>
      <c r="C522" s="34"/>
      <c r="D522" s="34"/>
      <c r="I522" s="46"/>
      <c r="L522" s="18"/>
    </row>
    <row r="523">
      <c r="B523" s="34"/>
      <c r="C523" s="34"/>
      <c r="D523" s="34"/>
      <c r="I523" s="46"/>
      <c r="L523" s="18"/>
    </row>
    <row r="524">
      <c r="B524" s="34"/>
      <c r="C524" s="34"/>
      <c r="D524" s="34"/>
      <c r="I524" s="46"/>
      <c r="L524" s="18"/>
    </row>
    <row r="525">
      <c r="B525" s="34"/>
      <c r="C525" s="34"/>
      <c r="D525" s="34"/>
      <c r="I525" s="46"/>
      <c r="L525" s="18"/>
    </row>
    <row r="526">
      <c r="B526" s="34"/>
      <c r="C526" s="34"/>
      <c r="D526" s="34"/>
      <c r="I526" s="46"/>
      <c r="L526" s="18"/>
    </row>
    <row r="527">
      <c r="B527" s="34"/>
      <c r="C527" s="34"/>
      <c r="D527" s="34"/>
      <c r="I527" s="46"/>
      <c r="L527" s="18"/>
    </row>
    <row r="528">
      <c r="B528" s="34"/>
      <c r="C528" s="34"/>
      <c r="D528" s="34"/>
      <c r="I528" s="46"/>
      <c r="L528" s="18"/>
    </row>
    <row r="529">
      <c r="B529" s="34"/>
      <c r="C529" s="34"/>
      <c r="D529" s="34"/>
      <c r="I529" s="46"/>
      <c r="L529" s="18"/>
    </row>
    <row r="530">
      <c r="B530" s="34"/>
      <c r="C530" s="34"/>
      <c r="D530" s="34"/>
      <c r="I530" s="46"/>
      <c r="L530" s="18"/>
    </row>
    <row r="531">
      <c r="B531" s="34"/>
      <c r="C531" s="34"/>
      <c r="D531" s="34"/>
      <c r="I531" s="46"/>
      <c r="L531" s="18"/>
    </row>
    <row r="532">
      <c r="B532" s="34"/>
      <c r="C532" s="34"/>
      <c r="D532" s="34"/>
      <c r="I532" s="46"/>
      <c r="L532" s="18"/>
    </row>
    <row r="533">
      <c r="B533" s="34"/>
      <c r="C533" s="34"/>
      <c r="D533" s="34"/>
      <c r="I533" s="46"/>
      <c r="L533" s="18"/>
    </row>
    <row r="534">
      <c r="B534" s="34"/>
      <c r="C534" s="34"/>
      <c r="D534" s="34"/>
      <c r="I534" s="46"/>
      <c r="L534" s="18"/>
    </row>
    <row r="535">
      <c r="B535" s="34"/>
      <c r="C535" s="34"/>
      <c r="D535" s="34"/>
      <c r="I535" s="46"/>
      <c r="L535" s="18"/>
    </row>
    <row r="536">
      <c r="B536" s="34"/>
      <c r="C536" s="34"/>
      <c r="D536" s="34"/>
      <c r="I536" s="46"/>
      <c r="L536" s="18"/>
    </row>
    <row r="537">
      <c r="B537" s="34"/>
      <c r="C537" s="34"/>
      <c r="D537" s="34"/>
      <c r="I537" s="46"/>
      <c r="L537" s="18"/>
    </row>
    <row r="538">
      <c r="B538" s="34"/>
      <c r="C538" s="34"/>
      <c r="D538" s="34"/>
      <c r="I538" s="46"/>
      <c r="L538" s="18"/>
    </row>
    <row r="539">
      <c r="B539" s="34"/>
      <c r="C539" s="34"/>
      <c r="D539" s="34"/>
      <c r="I539" s="46"/>
      <c r="L539" s="18"/>
    </row>
    <row r="540">
      <c r="B540" s="34"/>
      <c r="C540" s="34"/>
      <c r="D540" s="34"/>
      <c r="I540" s="46"/>
      <c r="L540" s="18"/>
    </row>
    <row r="541">
      <c r="B541" s="34"/>
      <c r="C541" s="34"/>
      <c r="D541" s="34"/>
      <c r="I541" s="46"/>
      <c r="L541" s="18"/>
    </row>
    <row r="542">
      <c r="B542" s="34"/>
      <c r="C542" s="34"/>
      <c r="D542" s="34"/>
      <c r="I542" s="46"/>
      <c r="L542" s="18"/>
    </row>
    <row r="543">
      <c r="B543" s="34"/>
      <c r="C543" s="34"/>
      <c r="D543" s="34"/>
      <c r="I543" s="46"/>
      <c r="L543" s="18"/>
    </row>
    <row r="544">
      <c r="B544" s="34"/>
      <c r="C544" s="34"/>
      <c r="D544" s="34"/>
      <c r="I544" s="46"/>
      <c r="L544" s="18"/>
    </row>
    <row r="545">
      <c r="B545" s="34"/>
      <c r="C545" s="34"/>
      <c r="D545" s="34"/>
      <c r="I545" s="46"/>
      <c r="L545" s="18"/>
    </row>
    <row r="546">
      <c r="B546" s="34"/>
      <c r="C546" s="34"/>
      <c r="D546" s="34"/>
      <c r="I546" s="46"/>
      <c r="L546" s="18"/>
    </row>
    <row r="547">
      <c r="B547" s="34"/>
      <c r="C547" s="34"/>
      <c r="D547" s="34"/>
      <c r="I547" s="46"/>
      <c r="L547" s="18"/>
    </row>
    <row r="548">
      <c r="B548" s="34"/>
      <c r="C548" s="34"/>
      <c r="D548" s="34"/>
      <c r="I548" s="46"/>
      <c r="L548" s="18"/>
    </row>
    <row r="549">
      <c r="B549" s="34"/>
      <c r="C549" s="34"/>
      <c r="D549" s="34"/>
      <c r="I549" s="46"/>
      <c r="L549" s="18"/>
    </row>
    <row r="550">
      <c r="B550" s="34"/>
      <c r="C550" s="34"/>
      <c r="D550" s="34"/>
      <c r="I550" s="46"/>
      <c r="L550" s="18"/>
    </row>
    <row r="551">
      <c r="B551" s="34"/>
      <c r="C551" s="34"/>
      <c r="D551" s="34"/>
      <c r="I551" s="46"/>
      <c r="L551" s="18"/>
    </row>
    <row r="552">
      <c r="B552" s="34"/>
      <c r="C552" s="34"/>
      <c r="D552" s="34"/>
      <c r="I552" s="46"/>
      <c r="L552" s="18"/>
    </row>
    <row r="553">
      <c r="B553" s="34"/>
      <c r="C553" s="34"/>
      <c r="D553" s="34"/>
      <c r="I553" s="46"/>
      <c r="L553" s="18"/>
    </row>
    <row r="554">
      <c r="B554" s="34"/>
      <c r="C554" s="34"/>
      <c r="D554" s="34"/>
      <c r="I554" s="46"/>
      <c r="L554" s="18"/>
    </row>
    <row r="555">
      <c r="B555" s="34"/>
      <c r="C555" s="34"/>
      <c r="D555" s="34"/>
      <c r="I555" s="46"/>
      <c r="L555" s="18"/>
    </row>
    <row r="556">
      <c r="B556" s="34"/>
      <c r="C556" s="34"/>
      <c r="D556" s="34"/>
      <c r="I556" s="46"/>
      <c r="L556" s="18"/>
    </row>
    <row r="557">
      <c r="B557" s="34"/>
      <c r="C557" s="34"/>
      <c r="D557" s="34"/>
      <c r="I557" s="46"/>
      <c r="L557" s="18"/>
    </row>
    <row r="558">
      <c r="B558" s="34"/>
      <c r="C558" s="34"/>
      <c r="D558" s="34"/>
      <c r="I558" s="46"/>
      <c r="L558" s="18"/>
    </row>
    <row r="559">
      <c r="B559" s="34"/>
      <c r="C559" s="34"/>
      <c r="D559" s="34"/>
      <c r="I559" s="46"/>
      <c r="L559" s="18"/>
    </row>
    <row r="560">
      <c r="B560" s="34"/>
      <c r="C560" s="34"/>
      <c r="D560" s="34"/>
      <c r="I560" s="46"/>
      <c r="L560" s="18"/>
    </row>
    <row r="561">
      <c r="B561" s="34"/>
      <c r="C561" s="34"/>
      <c r="D561" s="34"/>
      <c r="I561" s="46"/>
      <c r="L561" s="18"/>
    </row>
    <row r="562">
      <c r="B562" s="34"/>
      <c r="C562" s="34"/>
      <c r="D562" s="34"/>
      <c r="I562" s="46"/>
      <c r="L562" s="18"/>
    </row>
    <row r="563">
      <c r="B563" s="34"/>
      <c r="C563" s="34"/>
      <c r="D563" s="34"/>
      <c r="I563" s="46"/>
      <c r="L563" s="18"/>
    </row>
    <row r="564">
      <c r="B564" s="34"/>
      <c r="C564" s="34"/>
      <c r="D564" s="34"/>
      <c r="I564" s="46"/>
      <c r="L564" s="18"/>
    </row>
    <row r="565">
      <c r="B565" s="34"/>
      <c r="C565" s="34"/>
      <c r="D565" s="34"/>
      <c r="I565" s="46"/>
      <c r="L565" s="18"/>
    </row>
    <row r="566">
      <c r="B566" s="34"/>
      <c r="C566" s="34"/>
      <c r="D566" s="34"/>
      <c r="I566" s="46"/>
      <c r="L566" s="18"/>
    </row>
    <row r="567">
      <c r="B567" s="34"/>
      <c r="C567" s="34"/>
      <c r="D567" s="34"/>
      <c r="I567" s="46"/>
      <c r="L567" s="18"/>
    </row>
    <row r="568">
      <c r="B568" s="34"/>
      <c r="C568" s="34"/>
      <c r="D568" s="34"/>
      <c r="I568" s="46"/>
      <c r="L568" s="18"/>
    </row>
    <row r="569">
      <c r="B569" s="34"/>
      <c r="C569" s="34"/>
      <c r="D569" s="34"/>
      <c r="I569" s="46"/>
      <c r="L569" s="18"/>
    </row>
    <row r="570">
      <c r="B570" s="34"/>
      <c r="C570" s="34"/>
      <c r="D570" s="34"/>
      <c r="I570" s="46"/>
      <c r="L570" s="18"/>
    </row>
    <row r="571">
      <c r="B571" s="34"/>
      <c r="C571" s="34"/>
      <c r="D571" s="34"/>
      <c r="I571" s="46"/>
      <c r="L571" s="18"/>
    </row>
    <row r="572">
      <c r="B572" s="34"/>
      <c r="C572" s="34"/>
      <c r="D572" s="34"/>
      <c r="I572" s="46"/>
      <c r="L572" s="18"/>
    </row>
    <row r="573">
      <c r="B573" s="34"/>
      <c r="C573" s="34"/>
      <c r="D573" s="34"/>
      <c r="I573" s="46"/>
      <c r="L573" s="18"/>
    </row>
    <row r="574">
      <c r="B574" s="34"/>
      <c r="C574" s="34"/>
      <c r="D574" s="34"/>
      <c r="I574" s="46"/>
      <c r="L574" s="18"/>
    </row>
    <row r="575">
      <c r="B575" s="34"/>
      <c r="C575" s="34"/>
      <c r="D575" s="34"/>
      <c r="I575" s="46"/>
      <c r="L575" s="18"/>
    </row>
    <row r="576">
      <c r="B576" s="34"/>
      <c r="C576" s="34"/>
      <c r="D576" s="34"/>
      <c r="I576" s="46"/>
      <c r="L576" s="18"/>
    </row>
    <row r="577">
      <c r="B577" s="34"/>
      <c r="C577" s="34"/>
      <c r="D577" s="34"/>
      <c r="I577" s="46"/>
      <c r="L577" s="18"/>
    </row>
    <row r="578">
      <c r="B578" s="34"/>
      <c r="C578" s="34"/>
      <c r="D578" s="34"/>
      <c r="I578" s="46"/>
      <c r="L578" s="18"/>
    </row>
    <row r="579">
      <c r="B579" s="34"/>
      <c r="C579" s="34"/>
      <c r="D579" s="34"/>
      <c r="I579" s="46"/>
      <c r="L579" s="18"/>
    </row>
    <row r="580">
      <c r="B580" s="34"/>
      <c r="C580" s="34"/>
      <c r="D580" s="34"/>
      <c r="I580" s="46"/>
      <c r="L580" s="18"/>
    </row>
    <row r="581">
      <c r="B581" s="34"/>
      <c r="C581" s="34"/>
      <c r="D581" s="34"/>
      <c r="I581" s="46"/>
      <c r="L581" s="18"/>
    </row>
    <row r="582">
      <c r="B582" s="34"/>
      <c r="C582" s="34"/>
      <c r="D582" s="34"/>
      <c r="I582" s="46"/>
      <c r="L582" s="18"/>
    </row>
    <row r="583">
      <c r="B583" s="34"/>
      <c r="C583" s="34"/>
      <c r="D583" s="34"/>
      <c r="I583" s="46"/>
      <c r="L583" s="18"/>
    </row>
    <row r="584">
      <c r="B584" s="34"/>
      <c r="C584" s="34"/>
      <c r="D584" s="34"/>
      <c r="I584" s="46"/>
      <c r="L584" s="18"/>
    </row>
    <row r="585">
      <c r="B585" s="34"/>
      <c r="C585" s="34"/>
      <c r="D585" s="34"/>
      <c r="I585" s="46"/>
      <c r="L585" s="18"/>
    </row>
    <row r="586">
      <c r="B586" s="34"/>
      <c r="C586" s="34"/>
      <c r="D586" s="34"/>
      <c r="I586" s="46"/>
      <c r="L586" s="18"/>
    </row>
    <row r="587">
      <c r="B587" s="34"/>
      <c r="C587" s="34"/>
      <c r="D587" s="34"/>
      <c r="I587" s="46"/>
      <c r="L587" s="18"/>
    </row>
    <row r="588">
      <c r="B588" s="34"/>
      <c r="C588" s="34"/>
      <c r="D588" s="34"/>
      <c r="I588" s="46"/>
      <c r="L588" s="18"/>
    </row>
    <row r="589">
      <c r="B589" s="34"/>
      <c r="C589" s="34"/>
      <c r="D589" s="34"/>
      <c r="I589" s="46"/>
      <c r="L589" s="18"/>
    </row>
    <row r="590">
      <c r="B590" s="34"/>
      <c r="C590" s="34"/>
      <c r="D590" s="34"/>
      <c r="I590" s="46"/>
      <c r="L590" s="18"/>
    </row>
    <row r="591">
      <c r="B591" s="34"/>
      <c r="C591" s="34"/>
      <c r="D591" s="34"/>
      <c r="I591" s="46"/>
      <c r="L591" s="18"/>
    </row>
    <row r="592">
      <c r="B592" s="34"/>
      <c r="C592" s="34"/>
      <c r="D592" s="34"/>
      <c r="I592" s="46"/>
      <c r="L592" s="18"/>
    </row>
    <row r="593">
      <c r="B593" s="34"/>
      <c r="C593" s="34"/>
      <c r="D593" s="34"/>
      <c r="I593" s="46"/>
      <c r="L593" s="18"/>
    </row>
    <row r="594">
      <c r="B594" s="34"/>
      <c r="C594" s="34"/>
      <c r="D594" s="34"/>
      <c r="I594" s="46"/>
      <c r="L594" s="18"/>
    </row>
    <row r="595">
      <c r="B595" s="34"/>
      <c r="C595" s="34"/>
      <c r="D595" s="34"/>
      <c r="I595" s="46"/>
      <c r="L595" s="18"/>
    </row>
    <row r="596">
      <c r="B596" s="34"/>
      <c r="C596" s="34"/>
      <c r="D596" s="34"/>
      <c r="I596" s="46"/>
      <c r="L596" s="18"/>
    </row>
    <row r="597">
      <c r="B597" s="34"/>
      <c r="C597" s="34"/>
      <c r="D597" s="34"/>
      <c r="I597" s="46"/>
      <c r="L597" s="18"/>
    </row>
    <row r="598">
      <c r="B598" s="34"/>
      <c r="C598" s="34"/>
      <c r="D598" s="34"/>
      <c r="I598" s="46"/>
      <c r="L598" s="18"/>
    </row>
    <row r="599">
      <c r="B599" s="34"/>
      <c r="C599" s="34"/>
      <c r="D599" s="34"/>
      <c r="I599" s="46"/>
      <c r="L599" s="18"/>
    </row>
    <row r="600">
      <c r="B600" s="34"/>
      <c r="C600" s="34"/>
      <c r="D600" s="34"/>
      <c r="I600" s="46"/>
      <c r="L600" s="18"/>
    </row>
    <row r="601">
      <c r="B601" s="34"/>
      <c r="C601" s="34"/>
      <c r="D601" s="34"/>
      <c r="I601" s="46"/>
      <c r="L601" s="18"/>
    </row>
    <row r="602">
      <c r="B602" s="34"/>
      <c r="C602" s="34"/>
      <c r="D602" s="34"/>
      <c r="I602" s="46"/>
      <c r="L602" s="18"/>
    </row>
    <row r="603">
      <c r="B603" s="34"/>
      <c r="C603" s="34"/>
      <c r="D603" s="34"/>
      <c r="I603" s="46"/>
      <c r="L603" s="18"/>
    </row>
    <row r="604">
      <c r="B604" s="34"/>
      <c r="C604" s="34"/>
      <c r="D604" s="34"/>
      <c r="I604" s="46"/>
      <c r="L604" s="18"/>
    </row>
    <row r="605">
      <c r="B605" s="34"/>
      <c r="C605" s="34"/>
      <c r="D605" s="34"/>
      <c r="I605" s="46"/>
      <c r="L605" s="18"/>
    </row>
    <row r="606">
      <c r="B606" s="34"/>
      <c r="C606" s="34"/>
      <c r="D606" s="34"/>
      <c r="I606" s="46"/>
      <c r="L606" s="18"/>
    </row>
    <row r="607">
      <c r="B607" s="34"/>
      <c r="C607" s="34"/>
      <c r="D607" s="34"/>
      <c r="I607" s="46"/>
      <c r="L607" s="18"/>
    </row>
    <row r="608">
      <c r="B608" s="34"/>
      <c r="C608" s="34"/>
      <c r="D608" s="34"/>
      <c r="I608" s="46"/>
      <c r="L608" s="18"/>
    </row>
    <row r="609">
      <c r="B609" s="34"/>
      <c r="C609" s="34"/>
      <c r="D609" s="34"/>
      <c r="I609" s="46"/>
      <c r="L609" s="18"/>
    </row>
    <row r="610">
      <c r="B610" s="34"/>
      <c r="C610" s="34"/>
      <c r="D610" s="34"/>
      <c r="I610" s="46"/>
      <c r="L610" s="18"/>
    </row>
    <row r="611">
      <c r="B611" s="34"/>
      <c r="C611" s="34"/>
      <c r="D611" s="34"/>
      <c r="I611" s="46"/>
      <c r="L611" s="18"/>
    </row>
    <row r="612">
      <c r="B612" s="34"/>
      <c r="C612" s="34"/>
      <c r="D612" s="34"/>
      <c r="I612" s="46"/>
      <c r="L612" s="18"/>
    </row>
    <row r="613">
      <c r="B613" s="34"/>
      <c r="C613" s="34"/>
      <c r="D613" s="34"/>
      <c r="I613" s="46"/>
      <c r="L613" s="18"/>
    </row>
    <row r="614">
      <c r="B614" s="34"/>
      <c r="C614" s="34"/>
      <c r="D614" s="34"/>
      <c r="I614" s="46"/>
      <c r="L614" s="18"/>
    </row>
    <row r="615">
      <c r="B615" s="34"/>
      <c r="C615" s="34"/>
      <c r="D615" s="34"/>
      <c r="I615" s="46"/>
      <c r="L615" s="18"/>
    </row>
    <row r="616">
      <c r="B616" s="34"/>
      <c r="C616" s="34"/>
      <c r="D616" s="34"/>
      <c r="I616" s="46"/>
      <c r="L616" s="18"/>
    </row>
    <row r="617">
      <c r="B617" s="34"/>
      <c r="C617" s="34"/>
      <c r="D617" s="34"/>
      <c r="I617" s="46"/>
      <c r="L617" s="18"/>
    </row>
    <row r="618">
      <c r="B618" s="34"/>
      <c r="C618" s="34"/>
      <c r="D618" s="34"/>
      <c r="I618" s="46"/>
      <c r="L618" s="18"/>
    </row>
    <row r="619">
      <c r="B619" s="34"/>
      <c r="C619" s="34"/>
      <c r="D619" s="34"/>
      <c r="I619" s="46"/>
      <c r="L619" s="18"/>
    </row>
    <row r="620">
      <c r="B620" s="34"/>
      <c r="C620" s="34"/>
      <c r="D620" s="34"/>
      <c r="I620" s="46"/>
      <c r="L620" s="18"/>
    </row>
    <row r="621">
      <c r="B621" s="34"/>
      <c r="C621" s="34"/>
      <c r="D621" s="34"/>
      <c r="I621" s="46"/>
      <c r="L621" s="18"/>
    </row>
    <row r="622">
      <c r="B622" s="34"/>
      <c r="C622" s="34"/>
      <c r="D622" s="34"/>
      <c r="I622" s="46"/>
      <c r="L622" s="18"/>
    </row>
    <row r="623">
      <c r="B623" s="34"/>
      <c r="C623" s="34"/>
      <c r="D623" s="34"/>
      <c r="I623" s="46"/>
      <c r="L623" s="18"/>
    </row>
    <row r="624">
      <c r="B624" s="34"/>
      <c r="C624" s="34"/>
      <c r="D624" s="34"/>
      <c r="I624" s="46"/>
      <c r="L624" s="18"/>
    </row>
    <row r="625">
      <c r="B625" s="34"/>
      <c r="C625" s="34"/>
      <c r="D625" s="34"/>
      <c r="I625" s="46"/>
      <c r="L625" s="18"/>
    </row>
    <row r="626">
      <c r="B626" s="34"/>
      <c r="C626" s="34"/>
      <c r="D626" s="34"/>
      <c r="I626" s="46"/>
      <c r="L626" s="18"/>
    </row>
    <row r="627">
      <c r="B627" s="34"/>
      <c r="C627" s="34"/>
      <c r="D627" s="34"/>
      <c r="I627" s="46"/>
      <c r="L627" s="18"/>
    </row>
    <row r="628">
      <c r="B628" s="34"/>
      <c r="C628" s="34"/>
      <c r="D628" s="34"/>
      <c r="I628" s="46"/>
      <c r="L628" s="18"/>
    </row>
    <row r="629">
      <c r="B629" s="34"/>
      <c r="C629" s="34"/>
      <c r="D629" s="34"/>
      <c r="I629" s="46"/>
      <c r="L629" s="18"/>
    </row>
    <row r="630">
      <c r="B630" s="34"/>
      <c r="C630" s="34"/>
      <c r="D630" s="34"/>
      <c r="I630" s="46"/>
      <c r="L630" s="18"/>
    </row>
    <row r="631">
      <c r="B631" s="34"/>
      <c r="C631" s="34"/>
      <c r="D631" s="34"/>
      <c r="I631" s="46"/>
      <c r="L631" s="18"/>
    </row>
    <row r="632">
      <c r="B632" s="34"/>
      <c r="C632" s="34"/>
      <c r="D632" s="34"/>
      <c r="I632" s="46"/>
      <c r="L632" s="18"/>
    </row>
    <row r="633">
      <c r="B633" s="34"/>
      <c r="C633" s="34"/>
      <c r="D633" s="34"/>
      <c r="I633" s="46"/>
      <c r="L633" s="18"/>
    </row>
    <row r="634">
      <c r="B634" s="34"/>
      <c r="C634" s="34"/>
      <c r="D634" s="34"/>
      <c r="I634" s="46"/>
      <c r="L634" s="18"/>
    </row>
    <row r="635">
      <c r="B635" s="34"/>
      <c r="C635" s="34"/>
      <c r="D635" s="34"/>
      <c r="I635" s="46"/>
      <c r="L635" s="18"/>
    </row>
    <row r="636">
      <c r="B636" s="34"/>
      <c r="C636" s="34"/>
      <c r="D636" s="34"/>
      <c r="I636" s="46"/>
      <c r="L636" s="18"/>
    </row>
    <row r="637">
      <c r="B637" s="34"/>
      <c r="C637" s="34"/>
      <c r="D637" s="34"/>
      <c r="I637" s="46"/>
      <c r="L637" s="18"/>
    </row>
    <row r="638">
      <c r="B638" s="34"/>
      <c r="C638" s="34"/>
      <c r="D638" s="34"/>
      <c r="I638" s="46"/>
      <c r="L638" s="18"/>
    </row>
    <row r="639">
      <c r="B639" s="34"/>
      <c r="C639" s="34"/>
      <c r="D639" s="34"/>
      <c r="I639" s="46"/>
      <c r="L639" s="18"/>
    </row>
    <row r="640">
      <c r="B640" s="34"/>
      <c r="C640" s="34"/>
      <c r="D640" s="34"/>
      <c r="I640" s="46"/>
      <c r="L640" s="18"/>
    </row>
    <row r="641">
      <c r="B641" s="34"/>
      <c r="C641" s="34"/>
      <c r="D641" s="34"/>
      <c r="I641" s="46"/>
      <c r="L641" s="18"/>
    </row>
    <row r="642">
      <c r="B642" s="34"/>
      <c r="C642" s="34"/>
      <c r="D642" s="34"/>
      <c r="I642" s="46"/>
      <c r="L642" s="18"/>
    </row>
    <row r="643">
      <c r="B643" s="34"/>
      <c r="C643" s="34"/>
      <c r="D643" s="34"/>
      <c r="I643" s="46"/>
      <c r="L643" s="18"/>
    </row>
    <row r="644">
      <c r="B644" s="34"/>
      <c r="C644" s="34"/>
      <c r="D644" s="34"/>
      <c r="I644" s="46"/>
      <c r="L644" s="18"/>
    </row>
    <row r="645">
      <c r="B645" s="34"/>
      <c r="C645" s="34"/>
      <c r="D645" s="34"/>
      <c r="I645" s="46"/>
      <c r="L645" s="18"/>
    </row>
    <row r="646">
      <c r="B646" s="34"/>
      <c r="C646" s="34"/>
      <c r="D646" s="34"/>
      <c r="I646" s="46"/>
      <c r="L646" s="18"/>
    </row>
    <row r="647">
      <c r="B647" s="34"/>
      <c r="C647" s="34"/>
      <c r="D647" s="34"/>
      <c r="I647" s="46"/>
      <c r="L647" s="18"/>
    </row>
    <row r="648">
      <c r="B648" s="34"/>
      <c r="C648" s="34"/>
      <c r="D648" s="34"/>
      <c r="I648" s="46"/>
      <c r="L648" s="18"/>
    </row>
    <row r="649">
      <c r="B649" s="34"/>
      <c r="C649" s="34"/>
      <c r="D649" s="34"/>
      <c r="I649" s="46"/>
      <c r="L649" s="18"/>
    </row>
    <row r="650">
      <c r="B650" s="34"/>
      <c r="C650" s="34"/>
      <c r="D650" s="34"/>
      <c r="I650" s="46"/>
      <c r="L650" s="18"/>
    </row>
    <row r="651">
      <c r="B651" s="34"/>
      <c r="C651" s="34"/>
      <c r="D651" s="34"/>
      <c r="I651" s="46"/>
      <c r="L651" s="18"/>
    </row>
    <row r="652">
      <c r="B652" s="34"/>
      <c r="C652" s="34"/>
      <c r="D652" s="34"/>
      <c r="I652" s="46"/>
      <c r="L652" s="18"/>
    </row>
    <row r="653">
      <c r="B653" s="34"/>
      <c r="C653" s="34"/>
      <c r="D653" s="34"/>
      <c r="I653" s="46"/>
      <c r="L653" s="18"/>
    </row>
    <row r="654">
      <c r="B654" s="34"/>
      <c r="C654" s="34"/>
      <c r="D654" s="34"/>
      <c r="I654" s="46"/>
      <c r="L654" s="18"/>
    </row>
    <row r="655">
      <c r="B655" s="34"/>
      <c r="C655" s="34"/>
      <c r="D655" s="34"/>
      <c r="I655" s="46"/>
      <c r="L655" s="18"/>
    </row>
    <row r="656">
      <c r="B656" s="34"/>
      <c r="C656" s="34"/>
      <c r="D656" s="34"/>
      <c r="I656" s="46"/>
      <c r="L656" s="18"/>
    </row>
    <row r="657">
      <c r="B657" s="34"/>
      <c r="C657" s="34"/>
      <c r="D657" s="34"/>
      <c r="I657" s="46"/>
      <c r="L657" s="18"/>
    </row>
    <row r="658">
      <c r="B658" s="34"/>
      <c r="C658" s="34"/>
      <c r="D658" s="34"/>
      <c r="I658" s="46"/>
      <c r="L658" s="18"/>
    </row>
    <row r="659">
      <c r="B659" s="34"/>
      <c r="C659" s="34"/>
      <c r="D659" s="34"/>
      <c r="I659" s="46"/>
      <c r="L659" s="18"/>
    </row>
    <row r="660">
      <c r="B660" s="34"/>
      <c r="C660" s="34"/>
      <c r="D660" s="34"/>
      <c r="I660" s="46"/>
      <c r="L660" s="18"/>
    </row>
    <row r="661">
      <c r="B661" s="34"/>
      <c r="C661" s="34"/>
      <c r="D661" s="34"/>
      <c r="I661" s="46"/>
      <c r="L661" s="18"/>
    </row>
    <row r="662">
      <c r="B662" s="34"/>
      <c r="C662" s="34"/>
      <c r="D662" s="34"/>
      <c r="I662" s="46"/>
      <c r="L662" s="18"/>
    </row>
    <row r="663">
      <c r="B663" s="34"/>
      <c r="C663" s="34"/>
      <c r="D663" s="34"/>
      <c r="I663" s="46"/>
      <c r="L663" s="18"/>
    </row>
    <row r="664">
      <c r="B664" s="34"/>
      <c r="C664" s="34"/>
      <c r="D664" s="34"/>
      <c r="I664" s="46"/>
      <c r="L664" s="18"/>
    </row>
    <row r="665">
      <c r="B665" s="34"/>
      <c r="C665" s="34"/>
      <c r="D665" s="34"/>
      <c r="I665" s="46"/>
      <c r="L665" s="18"/>
    </row>
    <row r="666">
      <c r="B666" s="34"/>
      <c r="C666" s="34"/>
      <c r="D666" s="34"/>
      <c r="I666" s="46"/>
      <c r="L666" s="18"/>
    </row>
    <row r="667">
      <c r="B667" s="34"/>
      <c r="C667" s="34"/>
      <c r="D667" s="34"/>
      <c r="I667" s="46"/>
      <c r="L667" s="18"/>
    </row>
    <row r="668">
      <c r="B668" s="34"/>
      <c r="C668" s="34"/>
      <c r="D668" s="34"/>
      <c r="I668" s="46"/>
      <c r="L668" s="18"/>
    </row>
    <row r="669">
      <c r="B669" s="34"/>
      <c r="C669" s="34"/>
      <c r="D669" s="34"/>
      <c r="I669" s="46"/>
      <c r="L669" s="18"/>
    </row>
    <row r="670">
      <c r="B670" s="34"/>
      <c r="C670" s="34"/>
      <c r="D670" s="34"/>
      <c r="I670" s="46"/>
      <c r="L670" s="18"/>
    </row>
    <row r="671">
      <c r="B671" s="34"/>
      <c r="C671" s="34"/>
      <c r="D671" s="34"/>
      <c r="I671" s="46"/>
      <c r="L671" s="18"/>
    </row>
    <row r="672">
      <c r="B672" s="34"/>
      <c r="C672" s="34"/>
      <c r="D672" s="34"/>
      <c r="I672" s="46"/>
      <c r="L672" s="18"/>
    </row>
    <row r="673">
      <c r="B673" s="34"/>
      <c r="C673" s="34"/>
      <c r="D673" s="34"/>
      <c r="I673" s="46"/>
      <c r="L673" s="18"/>
    </row>
    <row r="674">
      <c r="B674" s="34"/>
      <c r="C674" s="34"/>
      <c r="D674" s="34"/>
      <c r="I674" s="46"/>
      <c r="L674" s="18"/>
    </row>
    <row r="675">
      <c r="B675" s="34"/>
      <c r="C675" s="34"/>
      <c r="D675" s="34"/>
      <c r="I675" s="46"/>
      <c r="L675" s="18"/>
    </row>
    <row r="676">
      <c r="B676" s="34"/>
      <c r="C676" s="34"/>
      <c r="D676" s="34"/>
      <c r="I676" s="46"/>
      <c r="L676" s="18"/>
    </row>
    <row r="677">
      <c r="B677" s="34"/>
      <c r="C677" s="34"/>
      <c r="D677" s="34"/>
      <c r="I677" s="46"/>
      <c r="L677" s="18"/>
    </row>
    <row r="678">
      <c r="B678" s="34"/>
      <c r="C678" s="34"/>
      <c r="D678" s="34"/>
      <c r="I678" s="46"/>
      <c r="L678" s="18"/>
    </row>
    <row r="679">
      <c r="B679" s="34"/>
      <c r="C679" s="34"/>
      <c r="D679" s="34"/>
      <c r="I679" s="46"/>
      <c r="L679" s="18"/>
    </row>
    <row r="680">
      <c r="B680" s="34"/>
      <c r="C680" s="34"/>
      <c r="D680" s="34"/>
      <c r="I680" s="46"/>
      <c r="L680" s="18"/>
    </row>
    <row r="681">
      <c r="B681" s="34"/>
      <c r="C681" s="34"/>
      <c r="D681" s="34"/>
      <c r="I681" s="46"/>
      <c r="L681" s="18"/>
    </row>
    <row r="682">
      <c r="B682" s="34"/>
      <c r="C682" s="34"/>
      <c r="D682" s="34"/>
      <c r="I682" s="46"/>
      <c r="L682" s="18"/>
    </row>
    <row r="683">
      <c r="B683" s="34"/>
      <c r="C683" s="34"/>
      <c r="D683" s="34"/>
      <c r="I683" s="46"/>
      <c r="L683" s="18"/>
    </row>
    <row r="684">
      <c r="B684" s="34"/>
      <c r="C684" s="34"/>
      <c r="D684" s="34"/>
      <c r="I684" s="46"/>
      <c r="L684" s="18"/>
    </row>
    <row r="685">
      <c r="B685" s="34"/>
      <c r="C685" s="34"/>
      <c r="D685" s="34"/>
      <c r="I685" s="46"/>
      <c r="L685" s="18"/>
    </row>
    <row r="686">
      <c r="B686" s="34"/>
      <c r="C686" s="34"/>
      <c r="D686" s="34"/>
      <c r="I686" s="46"/>
      <c r="L686" s="18"/>
    </row>
    <row r="687">
      <c r="B687" s="34"/>
      <c r="C687" s="34"/>
      <c r="D687" s="34"/>
      <c r="I687" s="46"/>
      <c r="L687" s="18"/>
    </row>
    <row r="688">
      <c r="B688" s="34"/>
      <c r="C688" s="34"/>
      <c r="D688" s="34"/>
      <c r="I688" s="46"/>
      <c r="L688" s="18"/>
    </row>
    <row r="689">
      <c r="B689" s="34"/>
      <c r="C689" s="34"/>
      <c r="D689" s="34"/>
      <c r="I689" s="46"/>
      <c r="L689" s="18"/>
    </row>
    <row r="690">
      <c r="B690" s="34"/>
      <c r="C690" s="34"/>
      <c r="D690" s="34"/>
      <c r="I690" s="46"/>
      <c r="L690" s="18"/>
    </row>
    <row r="691">
      <c r="B691" s="34"/>
      <c r="C691" s="34"/>
      <c r="D691" s="34"/>
      <c r="I691" s="46"/>
      <c r="L691" s="18"/>
    </row>
    <row r="692">
      <c r="B692" s="34"/>
      <c r="C692" s="34"/>
      <c r="D692" s="34"/>
      <c r="I692" s="46"/>
      <c r="L692" s="18"/>
    </row>
    <row r="693">
      <c r="B693" s="34"/>
      <c r="C693" s="34"/>
      <c r="D693" s="34"/>
      <c r="I693" s="46"/>
      <c r="L693" s="18"/>
    </row>
    <row r="694">
      <c r="B694" s="34"/>
      <c r="C694" s="34"/>
      <c r="D694" s="34"/>
      <c r="I694" s="46"/>
      <c r="L694" s="18"/>
    </row>
    <row r="695">
      <c r="B695" s="34"/>
      <c r="C695" s="34"/>
      <c r="D695" s="34"/>
      <c r="I695" s="46"/>
      <c r="L695" s="18"/>
    </row>
    <row r="696">
      <c r="B696" s="34"/>
      <c r="C696" s="34"/>
      <c r="D696" s="34"/>
      <c r="I696" s="46"/>
      <c r="L696" s="18"/>
    </row>
    <row r="697">
      <c r="B697" s="34"/>
      <c r="C697" s="34"/>
      <c r="D697" s="34"/>
      <c r="I697" s="46"/>
      <c r="L697" s="18"/>
    </row>
    <row r="698">
      <c r="B698" s="34"/>
      <c r="C698" s="34"/>
      <c r="D698" s="34"/>
      <c r="I698" s="46"/>
      <c r="L698" s="18"/>
    </row>
    <row r="699">
      <c r="B699" s="34"/>
      <c r="C699" s="34"/>
      <c r="D699" s="34"/>
      <c r="I699" s="46"/>
      <c r="L699" s="18"/>
    </row>
    <row r="700">
      <c r="B700" s="34"/>
      <c r="C700" s="34"/>
      <c r="D700" s="34"/>
      <c r="I700" s="46"/>
      <c r="L700" s="18"/>
    </row>
    <row r="701">
      <c r="B701" s="34"/>
      <c r="C701" s="34"/>
      <c r="D701" s="34"/>
      <c r="I701" s="46"/>
      <c r="L701" s="18"/>
    </row>
    <row r="702">
      <c r="B702" s="34"/>
      <c r="C702" s="34"/>
      <c r="D702" s="34"/>
      <c r="I702" s="46"/>
      <c r="L702" s="18"/>
    </row>
    <row r="703">
      <c r="B703" s="34"/>
      <c r="C703" s="34"/>
      <c r="D703" s="34"/>
      <c r="I703" s="46"/>
      <c r="L703" s="18"/>
    </row>
    <row r="704">
      <c r="B704" s="34"/>
      <c r="C704" s="34"/>
      <c r="D704" s="34"/>
      <c r="I704" s="46"/>
      <c r="L704" s="18"/>
    </row>
    <row r="705">
      <c r="B705" s="34"/>
      <c r="C705" s="34"/>
      <c r="D705" s="34"/>
      <c r="I705" s="46"/>
      <c r="L705" s="18"/>
    </row>
    <row r="706">
      <c r="B706" s="34"/>
      <c r="C706" s="34"/>
      <c r="D706" s="34"/>
      <c r="I706" s="46"/>
      <c r="L706" s="18"/>
    </row>
    <row r="707">
      <c r="B707" s="34"/>
      <c r="C707" s="34"/>
      <c r="D707" s="34"/>
      <c r="I707" s="46"/>
      <c r="L707" s="18"/>
    </row>
    <row r="708">
      <c r="B708" s="34"/>
      <c r="C708" s="34"/>
      <c r="D708" s="34"/>
      <c r="I708" s="46"/>
      <c r="L708" s="18"/>
    </row>
    <row r="709">
      <c r="B709" s="34"/>
      <c r="C709" s="34"/>
      <c r="D709" s="34"/>
      <c r="I709" s="46"/>
      <c r="L709" s="18"/>
    </row>
    <row r="710">
      <c r="B710" s="34"/>
      <c r="C710" s="34"/>
      <c r="D710" s="34"/>
      <c r="I710" s="46"/>
      <c r="L710" s="18"/>
    </row>
    <row r="711">
      <c r="B711" s="34"/>
      <c r="C711" s="34"/>
      <c r="D711" s="34"/>
      <c r="I711" s="46"/>
      <c r="L711" s="18"/>
    </row>
    <row r="712">
      <c r="B712" s="34"/>
      <c r="C712" s="34"/>
      <c r="D712" s="34"/>
      <c r="I712" s="46"/>
      <c r="L712" s="18"/>
    </row>
    <row r="713">
      <c r="B713" s="34"/>
      <c r="C713" s="34"/>
      <c r="D713" s="34"/>
      <c r="I713" s="46"/>
      <c r="L713" s="18"/>
    </row>
    <row r="714">
      <c r="B714" s="34"/>
      <c r="C714" s="34"/>
      <c r="D714" s="34"/>
      <c r="I714" s="46"/>
      <c r="L714" s="18"/>
    </row>
    <row r="715">
      <c r="B715" s="34"/>
      <c r="C715" s="34"/>
      <c r="D715" s="34"/>
      <c r="I715" s="46"/>
      <c r="L715" s="18"/>
    </row>
    <row r="716">
      <c r="B716" s="34"/>
      <c r="C716" s="34"/>
      <c r="D716" s="34"/>
      <c r="I716" s="46"/>
      <c r="L716" s="18"/>
    </row>
    <row r="717">
      <c r="B717" s="34"/>
      <c r="C717" s="34"/>
      <c r="D717" s="34"/>
      <c r="I717" s="46"/>
      <c r="L717" s="18"/>
    </row>
    <row r="718">
      <c r="B718" s="34"/>
      <c r="C718" s="34"/>
      <c r="D718" s="34"/>
      <c r="I718" s="46"/>
      <c r="L718" s="18"/>
    </row>
    <row r="719">
      <c r="B719" s="34"/>
      <c r="C719" s="34"/>
      <c r="D719" s="34"/>
      <c r="I719" s="46"/>
      <c r="L719" s="18"/>
    </row>
    <row r="720">
      <c r="B720" s="34"/>
      <c r="C720" s="34"/>
      <c r="D720" s="34"/>
      <c r="I720" s="46"/>
      <c r="L720" s="18"/>
    </row>
    <row r="721">
      <c r="B721" s="34"/>
      <c r="C721" s="34"/>
      <c r="D721" s="34"/>
      <c r="I721" s="46"/>
      <c r="L721" s="18"/>
    </row>
    <row r="722">
      <c r="B722" s="34"/>
      <c r="C722" s="34"/>
      <c r="D722" s="34"/>
      <c r="I722" s="46"/>
      <c r="L722" s="18"/>
    </row>
    <row r="723">
      <c r="B723" s="34"/>
      <c r="C723" s="34"/>
      <c r="D723" s="34"/>
      <c r="I723" s="46"/>
      <c r="L723" s="18"/>
    </row>
    <row r="724">
      <c r="B724" s="34"/>
      <c r="C724" s="34"/>
      <c r="D724" s="34"/>
      <c r="I724" s="46"/>
      <c r="L724" s="18"/>
    </row>
    <row r="725">
      <c r="B725" s="34"/>
      <c r="C725" s="34"/>
      <c r="D725" s="34"/>
      <c r="I725" s="46"/>
      <c r="L725" s="18"/>
    </row>
    <row r="726">
      <c r="B726" s="34"/>
      <c r="C726" s="34"/>
      <c r="D726" s="34"/>
      <c r="I726" s="46"/>
      <c r="L726" s="18"/>
    </row>
    <row r="727">
      <c r="B727" s="34"/>
      <c r="C727" s="34"/>
      <c r="D727" s="34"/>
      <c r="I727" s="46"/>
      <c r="L727" s="18"/>
    </row>
    <row r="728">
      <c r="B728" s="34"/>
      <c r="C728" s="34"/>
      <c r="D728" s="34"/>
      <c r="I728" s="46"/>
      <c r="L728" s="18"/>
    </row>
    <row r="729">
      <c r="B729" s="34"/>
      <c r="C729" s="34"/>
      <c r="D729" s="34"/>
      <c r="I729" s="46"/>
      <c r="L729" s="18"/>
    </row>
    <row r="730">
      <c r="B730" s="34"/>
      <c r="C730" s="34"/>
      <c r="D730" s="34"/>
      <c r="I730" s="46"/>
      <c r="L730" s="18"/>
    </row>
    <row r="731">
      <c r="B731" s="34"/>
      <c r="C731" s="34"/>
      <c r="D731" s="34"/>
      <c r="I731" s="46"/>
      <c r="L731" s="18"/>
    </row>
    <row r="732">
      <c r="B732" s="34"/>
      <c r="C732" s="34"/>
      <c r="D732" s="34"/>
      <c r="I732" s="46"/>
      <c r="L732" s="18"/>
    </row>
    <row r="733">
      <c r="B733" s="34"/>
      <c r="C733" s="34"/>
      <c r="D733" s="34"/>
      <c r="I733" s="46"/>
      <c r="L733" s="18"/>
    </row>
    <row r="734">
      <c r="B734" s="34"/>
      <c r="C734" s="34"/>
      <c r="D734" s="34"/>
      <c r="I734" s="46"/>
      <c r="L734" s="18"/>
    </row>
    <row r="735">
      <c r="B735" s="34"/>
      <c r="C735" s="34"/>
      <c r="D735" s="34"/>
      <c r="I735" s="46"/>
      <c r="L735" s="18"/>
    </row>
    <row r="736">
      <c r="B736" s="34"/>
      <c r="C736" s="34"/>
      <c r="D736" s="34"/>
      <c r="I736" s="46"/>
      <c r="L736" s="18"/>
    </row>
    <row r="737">
      <c r="B737" s="34"/>
      <c r="C737" s="34"/>
      <c r="D737" s="34"/>
      <c r="I737" s="46"/>
      <c r="L737" s="18"/>
    </row>
    <row r="738">
      <c r="B738" s="34"/>
      <c r="C738" s="34"/>
      <c r="D738" s="34"/>
      <c r="I738" s="46"/>
      <c r="L738" s="18"/>
    </row>
    <row r="739">
      <c r="B739" s="34"/>
      <c r="C739" s="34"/>
      <c r="D739" s="34"/>
      <c r="I739" s="46"/>
      <c r="L739" s="18"/>
    </row>
    <row r="740">
      <c r="B740" s="34"/>
      <c r="C740" s="34"/>
      <c r="D740" s="34"/>
      <c r="I740" s="46"/>
      <c r="L740" s="18"/>
    </row>
    <row r="741">
      <c r="B741" s="34"/>
      <c r="C741" s="34"/>
      <c r="D741" s="34"/>
      <c r="I741" s="46"/>
      <c r="L741" s="18"/>
    </row>
    <row r="742">
      <c r="B742" s="34"/>
      <c r="C742" s="34"/>
      <c r="D742" s="34"/>
      <c r="I742" s="46"/>
      <c r="L742" s="18"/>
    </row>
    <row r="743">
      <c r="B743" s="34"/>
      <c r="C743" s="34"/>
      <c r="D743" s="34"/>
      <c r="I743" s="46"/>
      <c r="L743" s="18"/>
    </row>
    <row r="744">
      <c r="B744" s="34"/>
      <c r="C744" s="34"/>
      <c r="D744" s="34"/>
      <c r="I744" s="46"/>
      <c r="L744" s="18"/>
    </row>
    <row r="745">
      <c r="B745" s="34"/>
      <c r="C745" s="34"/>
      <c r="D745" s="34"/>
      <c r="I745" s="46"/>
      <c r="L745" s="18"/>
    </row>
    <row r="746">
      <c r="B746" s="34"/>
      <c r="C746" s="34"/>
      <c r="D746" s="34"/>
      <c r="I746" s="46"/>
      <c r="L746" s="18"/>
    </row>
    <row r="747">
      <c r="B747" s="34"/>
      <c r="C747" s="34"/>
      <c r="D747" s="34"/>
      <c r="I747" s="46"/>
      <c r="L747" s="18"/>
    </row>
    <row r="748">
      <c r="B748" s="34"/>
      <c r="C748" s="34"/>
      <c r="D748" s="34"/>
      <c r="I748" s="46"/>
      <c r="L748" s="18"/>
    </row>
    <row r="749">
      <c r="B749" s="34"/>
      <c r="C749" s="34"/>
      <c r="D749" s="34"/>
      <c r="I749" s="46"/>
      <c r="L749" s="18"/>
    </row>
    <row r="750">
      <c r="B750" s="34"/>
      <c r="C750" s="34"/>
      <c r="D750" s="34"/>
      <c r="I750" s="46"/>
      <c r="L750" s="18"/>
    </row>
    <row r="751">
      <c r="B751" s="34"/>
      <c r="C751" s="34"/>
      <c r="D751" s="34"/>
      <c r="I751" s="46"/>
      <c r="L751" s="18"/>
    </row>
    <row r="752">
      <c r="B752" s="34"/>
      <c r="C752" s="34"/>
      <c r="D752" s="34"/>
      <c r="I752" s="46"/>
      <c r="L752" s="18"/>
    </row>
    <row r="753">
      <c r="B753" s="34"/>
      <c r="C753" s="34"/>
      <c r="D753" s="34"/>
      <c r="I753" s="46"/>
      <c r="L753" s="18"/>
    </row>
    <row r="754">
      <c r="B754" s="34"/>
      <c r="C754" s="34"/>
      <c r="D754" s="34"/>
      <c r="I754" s="46"/>
      <c r="L754" s="18"/>
    </row>
    <row r="755">
      <c r="B755" s="34"/>
      <c r="C755" s="34"/>
      <c r="D755" s="34"/>
      <c r="I755" s="46"/>
      <c r="L755" s="18"/>
    </row>
    <row r="756">
      <c r="B756" s="34"/>
      <c r="C756" s="34"/>
      <c r="D756" s="34"/>
      <c r="I756" s="46"/>
      <c r="L756" s="18"/>
    </row>
    <row r="757">
      <c r="B757" s="34"/>
      <c r="C757" s="34"/>
      <c r="D757" s="34"/>
      <c r="I757" s="46"/>
      <c r="L757" s="18"/>
    </row>
    <row r="758">
      <c r="B758" s="34"/>
      <c r="C758" s="34"/>
      <c r="D758" s="34"/>
      <c r="I758" s="46"/>
      <c r="L758" s="18"/>
    </row>
    <row r="759">
      <c r="B759" s="34"/>
      <c r="C759" s="34"/>
      <c r="D759" s="34"/>
      <c r="I759" s="46"/>
      <c r="L759" s="18"/>
    </row>
    <row r="760">
      <c r="B760" s="34"/>
      <c r="C760" s="34"/>
      <c r="D760" s="34"/>
      <c r="I760" s="46"/>
      <c r="L760" s="18"/>
    </row>
    <row r="761">
      <c r="B761" s="34"/>
      <c r="C761" s="34"/>
      <c r="D761" s="34"/>
      <c r="I761" s="46"/>
      <c r="L761" s="18"/>
    </row>
    <row r="762">
      <c r="B762" s="34"/>
      <c r="C762" s="34"/>
      <c r="D762" s="34"/>
      <c r="I762" s="46"/>
      <c r="L762" s="18"/>
    </row>
    <row r="763">
      <c r="B763" s="34"/>
      <c r="C763" s="34"/>
      <c r="D763" s="34"/>
      <c r="I763" s="46"/>
      <c r="L763" s="18"/>
    </row>
    <row r="764">
      <c r="B764" s="34"/>
      <c r="C764" s="34"/>
      <c r="D764" s="34"/>
      <c r="I764" s="46"/>
      <c r="L764" s="18"/>
    </row>
    <row r="765">
      <c r="B765" s="34"/>
      <c r="C765" s="34"/>
      <c r="D765" s="34"/>
      <c r="I765" s="46"/>
      <c r="L765" s="18"/>
    </row>
    <row r="766">
      <c r="B766" s="34"/>
      <c r="C766" s="34"/>
      <c r="D766" s="34"/>
      <c r="I766" s="46"/>
      <c r="L766" s="18"/>
    </row>
    <row r="767">
      <c r="B767" s="34"/>
      <c r="C767" s="34"/>
      <c r="D767" s="34"/>
      <c r="I767" s="46"/>
      <c r="L767" s="18"/>
    </row>
    <row r="768">
      <c r="B768" s="34"/>
      <c r="C768" s="34"/>
      <c r="D768" s="34"/>
      <c r="I768" s="46"/>
      <c r="L768" s="18"/>
    </row>
    <row r="769">
      <c r="B769" s="34"/>
      <c r="C769" s="34"/>
      <c r="D769" s="34"/>
      <c r="I769" s="46"/>
      <c r="L769" s="18"/>
    </row>
    <row r="770">
      <c r="B770" s="34"/>
      <c r="C770" s="34"/>
      <c r="D770" s="34"/>
      <c r="I770" s="46"/>
      <c r="L770" s="18"/>
    </row>
    <row r="771">
      <c r="B771" s="34"/>
      <c r="C771" s="34"/>
      <c r="D771" s="34"/>
      <c r="I771" s="46"/>
      <c r="L771" s="18"/>
    </row>
    <row r="772">
      <c r="B772" s="34"/>
      <c r="C772" s="34"/>
      <c r="D772" s="34"/>
      <c r="I772" s="46"/>
      <c r="L772" s="18"/>
    </row>
    <row r="773">
      <c r="B773" s="34"/>
      <c r="C773" s="34"/>
      <c r="D773" s="34"/>
      <c r="I773" s="46"/>
      <c r="L773" s="18"/>
    </row>
    <row r="774">
      <c r="B774" s="34"/>
      <c r="C774" s="34"/>
      <c r="D774" s="34"/>
      <c r="I774" s="46"/>
      <c r="L774" s="18"/>
    </row>
    <row r="775">
      <c r="B775" s="34"/>
      <c r="C775" s="34"/>
      <c r="D775" s="34"/>
      <c r="I775" s="46"/>
      <c r="L775" s="18"/>
    </row>
    <row r="776">
      <c r="B776" s="34"/>
      <c r="C776" s="34"/>
      <c r="D776" s="34"/>
      <c r="I776" s="46"/>
      <c r="L776" s="18"/>
    </row>
    <row r="777">
      <c r="B777" s="34"/>
      <c r="C777" s="34"/>
      <c r="D777" s="34"/>
      <c r="I777" s="46"/>
      <c r="L777" s="18"/>
    </row>
    <row r="778">
      <c r="B778" s="34"/>
      <c r="C778" s="34"/>
      <c r="D778" s="34"/>
      <c r="I778" s="46"/>
      <c r="L778" s="18"/>
    </row>
    <row r="779">
      <c r="B779" s="34"/>
      <c r="C779" s="34"/>
      <c r="D779" s="34"/>
      <c r="I779" s="46"/>
      <c r="L779" s="18"/>
    </row>
    <row r="780">
      <c r="B780" s="34"/>
      <c r="C780" s="34"/>
      <c r="D780" s="34"/>
      <c r="I780" s="46"/>
      <c r="L780" s="18"/>
    </row>
    <row r="781">
      <c r="B781" s="34"/>
      <c r="C781" s="34"/>
      <c r="D781" s="34"/>
      <c r="I781" s="46"/>
      <c r="L781" s="18"/>
    </row>
    <row r="782">
      <c r="B782" s="34"/>
      <c r="C782" s="34"/>
      <c r="D782" s="34"/>
      <c r="I782" s="46"/>
      <c r="L782" s="18"/>
    </row>
    <row r="783">
      <c r="B783" s="34"/>
      <c r="C783" s="34"/>
      <c r="D783" s="34"/>
      <c r="I783" s="46"/>
      <c r="L783" s="18"/>
    </row>
    <row r="784">
      <c r="B784" s="34"/>
      <c r="C784" s="34"/>
      <c r="D784" s="34"/>
      <c r="I784" s="46"/>
      <c r="L784" s="18"/>
    </row>
    <row r="785">
      <c r="B785" s="34"/>
      <c r="C785" s="34"/>
      <c r="D785" s="34"/>
      <c r="I785" s="46"/>
      <c r="L785" s="18"/>
    </row>
    <row r="786">
      <c r="B786" s="34"/>
      <c r="C786" s="34"/>
      <c r="D786" s="34"/>
      <c r="I786" s="46"/>
      <c r="L786" s="18"/>
    </row>
    <row r="787">
      <c r="B787" s="34"/>
      <c r="C787" s="34"/>
      <c r="D787" s="34"/>
      <c r="I787" s="46"/>
      <c r="L787" s="18"/>
    </row>
    <row r="788">
      <c r="B788" s="34"/>
      <c r="C788" s="34"/>
      <c r="D788" s="34"/>
      <c r="I788" s="46"/>
      <c r="L788" s="18"/>
    </row>
    <row r="789">
      <c r="B789" s="34"/>
      <c r="C789" s="34"/>
      <c r="D789" s="34"/>
      <c r="I789" s="46"/>
      <c r="L789" s="18"/>
    </row>
    <row r="790">
      <c r="B790" s="34"/>
      <c r="C790" s="34"/>
      <c r="D790" s="34"/>
      <c r="I790" s="46"/>
      <c r="L790" s="18"/>
    </row>
    <row r="791">
      <c r="B791" s="34"/>
      <c r="C791" s="34"/>
      <c r="D791" s="34"/>
      <c r="I791" s="46"/>
      <c r="L791" s="18"/>
    </row>
    <row r="792">
      <c r="B792" s="34"/>
      <c r="C792" s="34"/>
      <c r="D792" s="34"/>
      <c r="I792" s="46"/>
      <c r="L792" s="18"/>
    </row>
    <row r="793">
      <c r="B793" s="34"/>
      <c r="C793" s="34"/>
      <c r="D793" s="34"/>
      <c r="I793" s="46"/>
      <c r="L793" s="18"/>
    </row>
    <row r="794">
      <c r="B794" s="34"/>
      <c r="C794" s="34"/>
      <c r="D794" s="34"/>
      <c r="I794" s="46"/>
      <c r="L794" s="18"/>
    </row>
    <row r="795">
      <c r="B795" s="34"/>
      <c r="C795" s="34"/>
      <c r="D795" s="34"/>
      <c r="I795" s="46"/>
      <c r="L795" s="18"/>
    </row>
    <row r="796">
      <c r="B796" s="34"/>
      <c r="C796" s="34"/>
      <c r="D796" s="34"/>
      <c r="I796" s="46"/>
      <c r="L796" s="18"/>
    </row>
    <row r="797">
      <c r="B797" s="34"/>
      <c r="C797" s="34"/>
      <c r="D797" s="34"/>
      <c r="I797" s="46"/>
      <c r="L797" s="18"/>
    </row>
    <row r="798">
      <c r="B798" s="34"/>
      <c r="C798" s="34"/>
      <c r="D798" s="34"/>
      <c r="I798" s="46"/>
      <c r="L798" s="18"/>
    </row>
    <row r="799">
      <c r="B799" s="34"/>
      <c r="C799" s="34"/>
      <c r="D799" s="34"/>
      <c r="I799" s="46"/>
      <c r="L799" s="18"/>
    </row>
    <row r="800">
      <c r="B800" s="34"/>
      <c r="C800" s="34"/>
      <c r="D800" s="34"/>
      <c r="I800" s="46"/>
      <c r="L800" s="18"/>
    </row>
    <row r="801">
      <c r="B801" s="34"/>
      <c r="C801" s="34"/>
      <c r="D801" s="34"/>
      <c r="I801" s="46"/>
      <c r="L801" s="18"/>
    </row>
    <row r="802">
      <c r="B802" s="34"/>
      <c r="C802" s="34"/>
      <c r="D802" s="34"/>
      <c r="I802" s="46"/>
      <c r="L802" s="18"/>
    </row>
    <row r="803">
      <c r="B803" s="34"/>
      <c r="C803" s="34"/>
      <c r="D803" s="34"/>
      <c r="I803" s="46"/>
      <c r="L803" s="18"/>
    </row>
    <row r="804">
      <c r="B804" s="34"/>
      <c r="C804" s="34"/>
      <c r="D804" s="34"/>
      <c r="I804" s="46"/>
      <c r="L804" s="18"/>
    </row>
    <row r="805">
      <c r="B805" s="34"/>
      <c r="C805" s="34"/>
      <c r="D805" s="34"/>
      <c r="I805" s="46"/>
      <c r="L805" s="18"/>
    </row>
    <row r="806">
      <c r="B806" s="34"/>
      <c r="C806" s="34"/>
      <c r="D806" s="34"/>
      <c r="I806" s="46"/>
      <c r="L806" s="18"/>
    </row>
    <row r="807">
      <c r="B807" s="34"/>
      <c r="C807" s="34"/>
      <c r="D807" s="34"/>
      <c r="I807" s="46"/>
      <c r="L807" s="18"/>
    </row>
    <row r="808">
      <c r="B808" s="34"/>
      <c r="C808" s="34"/>
      <c r="D808" s="34"/>
      <c r="I808" s="46"/>
      <c r="L808" s="18"/>
    </row>
    <row r="809">
      <c r="B809" s="34"/>
      <c r="C809" s="34"/>
      <c r="D809" s="34"/>
      <c r="I809" s="46"/>
      <c r="L809" s="18"/>
    </row>
    <row r="810">
      <c r="B810" s="34"/>
      <c r="C810" s="34"/>
      <c r="D810" s="34"/>
      <c r="I810" s="46"/>
      <c r="L810" s="18"/>
    </row>
    <row r="811">
      <c r="B811" s="34"/>
      <c r="C811" s="34"/>
      <c r="D811" s="34"/>
      <c r="I811" s="46"/>
      <c r="L811" s="18"/>
    </row>
    <row r="812">
      <c r="B812" s="34"/>
      <c r="C812" s="34"/>
      <c r="D812" s="34"/>
      <c r="I812" s="46"/>
      <c r="L812" s="18"/>
    </row>
    <row r="813">
      <c r="B813" s="34"/>
      <c r="C813" s="34"/>
      <c r="D813" s="34"/>
      <c r="I813" s="46"/>
      <c r="L813" s="18"/>
    </row>
    <row r="814">
      <c r="B814" s="34"/>
      <c r="C814" s="34"/>
      <c r="D814" s="34"/>
      <c r="I814" s="46"/>
      <c r="L814" s="18"/>
    </row>
    <row r="815">
      <c r="B815" s="34"/>
      <c r="C815" s="34"/>
      <c r="D815" s="34"/>
      <c r="I815" s="46"/>
      <c r="L815" s="18"/>
    </row>
    <row r="816">
      <c r="B816" s="34"/>
      <c r="C816" s="34"/>
      <c r="D816" s="34"/>
      <c r="I816" s="46"/>
      <c r="L816" s="18"/>
    </row>
    <row r="817">
      <c r="B817" s="34"/>
      <c r="C817" s="34"/>
      <c r="D817" s="34"/>
      <c r="I817" s="46"/>
      <c r="L817" s="18"/>
    </row>
    <row r="818">
      <c r="B818" s="34"/>
      <c r="C818" s="34"/>
      <c r="D818" s="34"/>
      <c r="I818" s="46"/>
      <c r="L818" s="18"/>
    </row>
    <row r="819">
      <c r="B819" s="34"/>
      <c r="C819" s="34"/>
      <c r="D819" s="34"/>
      <c r="I819" s="46"/>
      <c r="L819" s="18"/>
    </row>
    <row r="820">
      <c r="B820" s="34"/>
      <c r="C820" s="34"/>
      <c r="D820" s="34"/>
      <c r="I820" s="46"/>
      <c r="L820" s="18"/>
    </row>
    <row r="821">
      <c r="B821" s="34"/>
      <c r="C821" s="34"/>
      <c r="D821" s="34"/>
      <c r="I821" s="46"/>
      <c r="L821" s="18"/>
    </row>
    <row r="822">
      <c r="B822" s="34"/>
      <c r="C822" s="34"/>
      <c r="D822" s="34"/>
      <c r="I822" s="46"/>
      <c r="L822" s="18"/>
    </row>
    <row r="823">
      <c r="B823" s="34"/>
      <c r="C823" s="34"/>
      <c r="D823" s="34"/>
      <c r="I823" s="46"/>
      <c r="L823" s="18"/>
    </row>
    <row r="824">
      <c r="B824" s="34"/>
      <c r="C824" s="34"/>
      <c r="D824" s="34"/>
      <c r="I824" s="46"/>
      <c r="L824" s="18"/>
    </row>
    <row r="825">
      <c r="B825" s="34"/>
      <c r="C825" s="34"/>
      <c r="D825" s="34"/>
      <c r="I825" s="46"/>
      <c r="L825" s="18"/>
    </row>
    <row r="826">
      <c r="B826" s="34"/>
      <c r="C826" s="34"/>
      <c r="D826" s="34"/>
      <c r="I826" s="46"/>
      <c r="L826" s="18"/>
    </row>
    <row r="827">
      <c r="B827" s="34"/>
      <c r="C827" s="34"/>
      <c r="D827" s="34"/>
      <c r="I827" s="46"/>
      <c r="L827" s="18"/>
    </row>
    <row r="828">
      <c r="B828" s="34"/>
      <c r="C828" s="34"/>
      <c r="D828" s="34"/>
      <c r="I828" s="46"/>
      <c r="L828" s="18"/>
    </row>
    <row r="829">
      <c r="B829" s="34"/>
      <c r="C829" s="34"/>
      <c r="D829" s="34"/>
      <c r="I829" s="46"/>
      <c r="L829" s="18"/>
    </row>
    <row r="830">
      <c r="B830" s="34"/>
      <c r="C830" s="34"/>
      <c r="D830" s="34"/>
      <c r="I830" s="46"/>
      <c r="L830" s="18"/>
    </row>
    <row r="831">
      <c r="B831" s="34"/>
      <c r="C831" s="34"/>
      <c r="D831" s="34"/>
      <c r="I831" s="46"/>
      <c r="L831" s="18"/>
    </row>
    <row r="832">
      <c r="B832" s="34"/>
      <c r="C832" s="34"/>
      <c r="D832" s="34"/>
      <c r="I832" s="46"/>
      <c r="L832" s="18"/>
    </row>
    <row r="833">
      <c r="B833" s="34"/>
      <c r="C833" s="34"/>
      <c r="D833" s="34"/>
      <c r="I833" s="46"/>
      <c r="L833" s="18"/>
    </row>
    <row r="834">
      <c r="B834" s="34"/>
      <c r="C834" s="34"/>
      <c r="D834" s="34"/>
      <c r="I834" s="46"/>
      <c r="L834" s="18"/>
    </row>
    <row r="835">
      <c r="B835" s="34"/>
      <c r="C835" s="34"/>
      <c r="D835" s="34"/>
      <c r="I835" s="46"/>
      <c r="L835" s="18"/>
    </row>
    <row r="836">
      <c r="B836" s="34"/>
      <c r="C836" s="34"/>
      <c r="D836" s="34"/>
      <c r="I836" s="46"/>
      <c r="L836" s="18"/>
    </row>
    <row r="837">
      <c r="B837" s="34"/>
      <c r="C837" s="34"/>
      <c r="D837" s="34"/>
      <c r="I837" s="46"/>
      <c r="L837" s="18"/>
    </row>
    <row r="838">
      <c r="B838" s="34"/>
      <c r="C838" s="34"/>
      <c r="D838" s="34"/>
      <c r="I838" s="46"/>
      <c r="L838" s="18"/>
    </row>
    <row r="839">
      <c r="B839" s="34"/>
      <c r="C839" s="34"/>
      <c r="D839" s="34"/>
      <c r="I839" s="46"/>
      <c r="L839" s="18"/>
    </row>
    <row r="840">
      <c r="B840" s="34"/>
      <c r="C840" s="34"/>
      <c r="D840" s="34"/>
      <c r="I840" s="46"/>
      <c r="L840" s="18"/>
    </row>
    <row r="841">
      <c r="B841" s="34"/>
      <c r="C841" s="34"/>
      <c r="D841" s="34"/>
      <c r="I841" s="46"/>
      <c r="L841" s="18"/>
    </row>
    <row r="842">
      <c r="B842" s="34"/>
      <c r="C842" s="34"/>
      <c r="D842" s="34"/>
      <c r="I842" s="46"/>
      <c r="L842" s="18"/>
    </row>
    <row r="843">
      <c r="B843" s="34"/>
      <c r="C843" s="34"/>
      <c r="D843" s="34"/>
      <c r="I843" s="46"/>
      <c r="L843" s="18"/>
    </row>
    <row r="844">
      <c r="B844" s="34"/>
      <c r="C844" s="34"/>
      <c r="D844" s="34"/>
      <c r="I844" s="46"/>
      <c r="L844" s="18"/>
    </row>
    <row r="845">
      <c r="B845" s="34"/>
      <c r="C845" s="34"/>
      <c r="D845" s="34"/>
      <c r="I845" s="46"/>
      <c r="L845" s="18"/>
    </row>
    <row r="846">
      <c r="B846" s="34"/>
      <c r="C846" s="34"/>
      <c r="D846" s="34"/>
      <c r="I846" s="46"/>
      <c r="L846" s="18"/>
    </row>
    <row r="847">
      <c r="B847" s="34"/>
      <c r="C847" s="34"/>
      <c r="D847" s="34"/>
      <c r="I847" s="46"/>
      <c r="L847" s="18"/>
    </row>
    <row r="848">
      <c r="B848" s="34"/>
      <c r="C848" s="34"/>
      <c r="D848" s="34"/>
      <c r="I848" s="46"/>
      <c r="L848" s="18"/>
    </row>
    <row r="849">
      <c r="B849" s="34"/>
      <c r="C849" s="34"/>
      <c r="D849" s="34"/>
      <c r="I849" s="46"/>
      <c r="L849" s="18"/>
    </row>
    <row r="850">
      <c r="B850" s="34"/>
      <c r="C850" s="34"/>
      <c r="D850" s="34"/>
      <c r="I850" s="46"/>
      <c r="L850" s="18"/>
    </row>
    <row r="851">
      <c r="B851" s="34"/>
      <c r="C851" s="34"/>
      <c r="D851" s="34"/>
      <c r="I851" s="46"/>
      <c r="L851" s="18"/>
    </row>
    <row r="852">
      <c r="B852" s="34"/>
      <c r="C852" s="34"/>
      <c r="D852" s="34"/>
      <c r="I852" s="46"/>
      <c r="L852" s="18"/>
    </row>
    <row r="853">
      <c r="B853" s="34"/>
      <c r="C853" s="34"/>
      <c r="D853" s="34"/>
      <c r="I853" s="46"/>
      <c r="L853" s="18"/>
    </row>
    <row r="854">
      <c r="B854" s="34"/>
      <c r="C854" s="34"/>
      <c r="D854" s="34"/>
      <c r="I854" s="46"/>
      <c r="L854" s="18"/>
    </row>
    <row r="855">
      <c r="B855" s="34"/>
      <c r="C855" s="34"/>
      <c r="D855" s="34"/>
      <c r="I855" s="46"/>
      <c r="L855" s="18"/>
    </row>
    <row r="856">
      <c r="B856" s="34"/>
      <c r="C856" s="34"/>
      <c r="D856" s="34"/>
      <c r="I856" s="46"/>
      <c r="L856" s="18"/>
    </row>
    <row r="857">
      <c r="B857" s="34"/>
      <c r="C857" s="34"/>
      <c r="D857" s="34"/>
      <c r="I857" s="46"/>
      <c r="L857" s="18"/>
    </row>
    <row r="858">
      <c r="B858" s="34"/>
      <c r="C858" s="34"/>
      <c r="D858" s="34"/>
      <c r="I858" s="46"/>
      <c r="L858" s="18"/>
    </row>
    <row r="859">
      <c r="B859" s="34"/>
      <c r="C859" s="34"/>
      <c r="D859" s="34"/>
      <c r="I859" s="46"/>
      <c r="L859" s="18"/>
    </row>
    <row r="860">
      <c r="B860" s="34"/>
      <c r="C860" s="34"/>
      <c r="D860" s="34"/>
      <c r="I860" s="46"/>
      <c r="L860" s="18"/>
    </row>
    <row r="861">
      <c r="B861" s="34"/>
      <c r="C861" s="34"/>
      <c r="D861" s="34"/>
      <c r="I861" s="46"/>
      <c r="L861" s="18"/>
    </row>
    <row r="862">
      <c r="B862" s="34"/>
      <c r="C862" s="34"/>
      <c r="D862" s="34"/>
      <c r="I862" s="46"/>
      <c r="L862" s="18"/>
    </row>
    <row r="863">
      <c r="B863" s="34"/>
      <c r="C863" s="34"/>
      <c r="D863" s="34"/>
      <c r="I863" s="46"/>
      <c r="L863" s="18"/>
    </row>
    <row r="864">
      <c r="B864" s="34"/>
      <c r="C864" s="34"/>
      <c r="D864" s="34"/>
      <c r="I864" s="46"/>
      <c r="L864" s="18"/>
    </row>
    <row r="865">
      <c r="B865" s="34"/>
      <c r="C865" s="34"/>
      <c r="D865" s="34"/>
      <c r="I865" s="46"/>
      <c r="L865" s="18"/>
    </row>
    <row r="866">
      <c r="B866" s="34"/>
      <c r="C866" s="34"/>
      <c r="D866" s="34"/>
      <c r="I866" s="46"/>
      <c r="L866" s="18"/>
    </row>
    <row r="867">
      <c r="B867" s="34"/>
      <c r="C867" s="34"/>
      <c r="D867" s="34"/>
      <c r="I867" s="46"/>
      <c r="L867" s="18"/>
    </row>
    <row r="868">
      <c r="B868" s="34"/>
      <c r="C868" s="34"/>
      <c r="D868" s="34"/>
      <c r="I868" s="46"/>
      <c r="L868" s="18"/>
    </row>
    <row r="869">
      <c r="B869" s="34"/>
      <c r="C869" s="34"/>
      <c r="D869" s="34"/>
      <c r="I869" s="46"/>
      <c r="L869" s="18"/>
    </row>
    <row r="870">
      <c r="B870" s="34"/>
      <c r="C870" s="34"/>
      <c r="D870" s="34"/>
      <c r="I870" s="46"/>
      <c r="L870" s="18"/>
    </row>
    <row r="871">
      <c r="B871" s="34"/>
      <c r="C871" s="34"/>
      <c r="D871" s="34"/>
      <c r="I871" s="46"/>
      <c r="L871" s="18"/>
    </row>
    <row r="872">
      <c r="B872" s="34"/>
      <c r="C872" s="34"/>
      <c r="D872" s="34"/>
      <c r="I872" s="46"/>
      <c r="L872" s="18"/>
    </row>
    <row r="873">
      <c r="B873" s="34"/>
      <c r="C873" s="34"/>
      <c r="D873" s="34"/>
      <c r="I873" s="46"/>
      <c r="L873" s="18"/>
    </row>
    <row r="874">
      <c r="B874" s="34"/>
      <c r="C874" s="34"/>
      <c r="D874" s="34"/>
      <c r="I874" s="46"/>
      <c r="L874" s="18"/>
    </row>
    <row r="875">
      <c r="B875" s="34"/>
      <c r="C875" s="34"/>
      <c r="D875" s="34"/>
      <c r="I875" s="46"/>
      <c r="L875" s="18"/>
    </row>
    <row r="876">
      <c r="B876" s="34"/>
      <c r="C876" s="34"/>
      <c r="D876" s="34"/>
      <c r="I876" s="46"/>
      <c r="L876" s="18"/>
    </row>
    <row r="877">
      <c r="B877" s="34"/>
      <c r="C877" s="34"/>
      <c r="D877" s="34"/>
      <c r="I877" s="46"/>
      <c r="L877" s="18"/>
    </row>
    <row r="878">
      <c r="B878" s="34"/>
      <c r="C878" s="34"/>
      <c r="D878" s="34"/>
      <c r="I878" s="46"/>
      <c r="L878" s="18"/>
    </row>
    <row r="879">
      <c r="B879" s="34"/>
      <c r="C879" s="34"/>
      <c r="D879" s="34"/>
      <c r="I879" s="46"/>
      <c r="L879" s="18"/>
    </row>
    <row r="880">
      <c r="B880" s="34"/>
      <c r="C880" s="34"/>
      <c r="D880" s="34"/>
      <c r="I880" s="46"/>
      <c r="L880" s="18"/>
    </row>
    <row r="881">
      <c r="B881" s="34"/>
      <c r="C881" s="34"/>
      <c r="D881" s="34"/>
      <c r="I881" s="46"/>
      <c r="L881" s="18"/>
    </row>
    <row r="882">
      <c r="B882" s="34"/>
      <c r="C882" s="34"/>
      <c r="D882" s="34"/>
      <c r="I882" s="46"/>
      <c r="L882" s="18"/>
    </row>
    <row r="883">
      <c r="B883" s="34"/>
      <c r="C883" s="34"/>
      <c r="D883" s="34"/>
      <c r="I883" s="46"/>
      <c r="L883" s="18"/>
    </row>
    <row r="884">
      <c r="B884" s="34"/>
      <c r="C884" s="34"/>
      <c r="D884" s="34"/>
      <c r="I884" s="46"/>
      <c r="L884" s="18"/>
    </row>
    <row r="885">
      <c r="B885" s="34"/>
      <c r="C885" s="34"/>
      <c r="D885" s="34"/>
      <c r="I885" s="46"/>
      <c r="L885" s="18"/>
    </row>
    <row r="886">
      <c r="B886" s="34"/>
      <c r="C886" s="34"/>
      <c r="D886" s="34"/>
      <c r="I886" s="46"/>
      <c r="L886" s="18"/>
    </row>
    <row r="887">
      <c r="B887" s="34"/>
      <c r="C887" s="34"/>
      <c r="D887" s="34"/>
      <c r="I887" s="46"/>
      <c r="L887" s="18"/>
    </row>
    <row r="888">
      <c r="B888" s="34"/>
      <c r="C888" s="34"/>
      <c r="D888" s="34"/>
      <c r="I888" s="46"/>
      <c r="L888" s="18"/>
    </row>
    <row r="889">
      <c r="B889" s="34"/>
      <c r="C889" s="34"/>
      <c r="D889" s="34"/>
      <c r="I889" s="46"/>
      <c r="L889" s="18"/>
    </row>
    <row r="890">
      <c r="B890" s="34"/>
      <c r="C890" s="34"/>
      <c r="D890" s="34"/>
      <c r="I890" s="46"/>
      <c r="L890" s="18"/>
    </row>
    <row r="891">
      <c r="B891" s="34"/>
      <c r="C891" s="34"/>
      <c r="D891" s="34"/>
      <c r="I891" s="46"/>
      <c r="L891" s="18"/>
    </row>
    <row r="892">
      <c r="B892" s="34"/>
      <c r="C892" s="34"/>
      <c r="D892" s="34"/>
      <c r="I892" s="46"/>
      <c r="L892" s="18"/>
    </row>
    <row r="893">
      <c r="B893" s="34"/>
      <c r="C893" s="34"/>
      <c r="D893" s="34"/>
      <c r="I893" s="46"/>
      <c r="L893" s="18"/>
    </row>
    <row r="894">
      <c r="B894" s="34"/>
      <c r="C894" s="34"/>
      <c r="D894" s="34"/>
      <c r="I894" s="46"/>
      <c r="L894" s="18"/>
    </row>
    <row r="895">
      <c r="B895" s="34"/>
      <c r="C895" s="34"/>
      <c r="D895" s="34"/>
      <c r="I895" s="46"/>
      <c r="L895" s="18"/>
    </row>
    <row r="896">
      <c r="B896" s="34"/>
      <c r="C896" s="34"/>
      <c r="D896" s="34"/>
      <c r="I896" s="46"/>
      <c r="L896" s="18"/>
    </row>
    <row r="897">
      <c r="B897" s="34"/>
      <c r="C897" s="34"/>
      <c r="D897" s="34"/>
      <c r="I897" s="46"/>
      <c r="L897" s="18"/>
    </row>
    <row r="898">
      <c r="B898" s="34"/>
      <c r="C898" s="34"/>
      <c r="D898" s="34"/>
      <c r="I898" s="46"/>
      <c r="L898" s="18"/>
    </row>
    <row r="899">
      <c r="B899" s="34"/>
      <c r="C899" s="34"/>
      <c r="D899" s="34"/>
      <c r="I899" s="46"/>
      <c r="L899" s="18"/>
    </row>
    <row r="900">
      <c r="B900" s="34"/>
      <c r="C900" s="34"/>
      <c r="D900" s="34"/>
      <c r="I900" s="46"/>
      <c r="L900" s="18"/>
    </row>
    <row r="901">
      <c r="B901" s="34"/>
      <c r="C901" s="34"/>
      <c r="D901" s="34"/>
      <c r="I901" s="46"/>
      <c r="L901" s="18"/>
    </row>
    <row r="902">
      <c r="B902" s="34"/>
      <c r="C902" s="34"/>
      <c r="D902" s="34"/>
      <c r="I902" s="46"/>
      <c r="L902" s="18"/>
    </row>
    <row r="903">
      <c r="B903" s="34"/>
      <c r="C903" s="34"/>
      <c r="D903" s="34"/>
      <c r="I903" s="46"/>
      <c r="L903" s="18"/>
    </row>
    <row r="904">
      <c r="B904" s="34"/>
      <c r="C904" s="34"/>
      <c r="D904" s="34"/>
      <c r="I904" s="46"/>
      <c r="L904" s="18"/>
    </row>
    <row r="905">
      <c r="B905" s="34"/>
      <c r="C905" s="34"/>
      <c r="D905" s="34"/>
      <c r="I905" s="46"/>
      <c r="L905" s="18"/>
    </row>
    <row r="906">
      <c r="B906" s="34"/>
      <c r="C906" s="34"/>
      <c r="D906" s="34"/>
      <c r="I906" s="46"/>
      <c r="L906" s="18"/>
    </row>
    <row r="907">
      <c r="B907" s="34"/>
      <c r="C907" s="34"/>
      <c r="D907" s="34"/>
      <c r="I907" s="46"/>
      <c r="L907" s="18"/>
    </row>
    <row r="908">
      <c r="B908" s="34"/>
      <c r="C908" s="34"/>
      <c r="D908" s="34"/>
      <c r="I908" s="46"/>
      <c r="L908" s="18"/>
    </row>
    <row r="909">
      <c r="B909" s="34"/>
      <c r="C909" s="34"/>
      <c r="D909" s="34"/>
      <c r="I909" s="46"/>
      <c r="L909" s="18"/>
    </row>
    <row r="910">
      <c r="B910" s="34"/>
      <c r="C910" s="34"/>
      <c r="D910" s="34"/>
      <c r="I910" s="46"/>
      <c r="L910" s="18"/>
    </row>
    <row r="911">
      <c r="B911" s="34"/>
      <c r="C911" s="34"/>
      <c r="D911" s="34"/>
      <c r="I911" s="46"/>
      <c r="L911" s="18"/>
    </row>
    <row r="912">
      <c r="B912" s="34"/>
      <c r="C912" s="34"/>
      <c r="D912" s="34"/>
      <c r="I912" s="46"/>
      <c r="L912" s="18"/>
    </row>
    <row r="913">
      <c r="B913" s="34"/>
      <c r="C913" s="34"/>
      <c r="D913" s="34"/>
      <c r="I913" s="46"/>
      <c r="L913" s="18"/>
    </row>
    <row r="914">
      <c r="B914" s="34"/>
      <c r="C914" s="34"/>
      <c r="D914" s="34"/>
      <c r="I914" s="46"/>
      <c r="L914" s="18"/>
    </row>
    <row r="915">
      <c r="B915" s="34"/>
      <c r="C915" s="34"/>
      <c r="D915" s="34"/>
      <c r="I915" s="46"/>
      <c r="L915" s="18"/>
    </row>
    <row r="916">
      <c r="B916" s="34"/>
      <c r="C916" s="34"/>
      <c r="D916" s="34"/>
      <c r="I916" s="46"/>
      <c r="L916" s="18"/>
    </row>
    <row r="917">
      <c r="B917" s="34"/>
      <c r="C917" s="34"/>
      <c r="D917" s="34"/>
      <c r="I917" s="46"/>
      <c r="L917" s="18"/>
    </row>
    <row r="918">
      <c r="B918" s="34"/>
      <c r="C918" s="34"/>
      <c r="D918" s="34"/>
      <c r="I918" s="46"/>
      <c r="L918" s="18"/>
    </row>
    <row r="919">
      <c r="B919" s="34"/>
      <c r="C919" s="34"/>
      <c r="D919" s="34"/>
      <c r="I919" s="46"/>
      <c r="L919" s="18"/>
    </row>
    <row r="920">
      <c r="B920" s="34"/>
      <c r="C920" s="34"/>
      <c r="D920" s="34"/>
      <c r="I920" s="46"/>
      <c r="L920" s="18"/>
    </row>
    <row r="921">
      <c r="B921" s="34"/>
      <c r="C921" s="34"/>
      <c r="D921" s="34"/>
      <c r="I921" s="46"/>
      <c r="L921" s="18"/>
    </row>
    <row r="922">
      <c r="B922" s="34"/>
      <c r="C922" s="34"/>
      <c r="D922" s="34"/>
      <c r="I922" s="46"/>
      <c r="L922" s="18"/>
    </row>
    <row r="923">
      <c r="B923" s="34"/>
      <c r="C923" s="34"/>
      <c r="D923" s="34"/>
      <c r="I923" s="46"/>
      <c r="L923" s="18"/>
    </row>
    <row r="924">
      <c r="B924" s="34"/>
      <c r="C924" s="34"/>
      <c r="D924" s="34"/>
      <c r="I924" s="46"/>
      <c r="L924" s="18"/>
    </row>
    <row r="925">
      <c r="B925" s="34"/>
      <c r="C925" s="34"/>
      <c r="D925" s="34"/>
      <c r="I925" s="46"/>
      <c r="L925" s="18"/>
    </row>
    <row r="926">
      <c r="B926" s="34"/>
      <c r="C926" s="34"/>
      <c r="D926" s="34"/>
      <c r="I926" s="46"/>
      <c r="L926" s="18"/>
    </row>
    <row r="927">
      <c r="B927" s="34"/>
      <c r="C927" s="34"/>
      <c r="D927" s="34"/>
      <c r="I927" s="46"/>
      <c r="L927" s="18"/>
    </row>
    <row r="928">
      <c r="B928" s="34"/>
      <c r="C928" s="34"/>
      <c r="D928" s="34"/>
      <c r="I928" s="46"/>
      <c r="L928" s="18"/>
    </row>
    <row r="929">
      <c r="B929" s="34"/>
      <c r="C929" s="34"/>
      <c r="D929" s="34"/>
      <c r="I929" s="46"/>
      <c r="L929" s="18"/>
    </row>
    <row r="930">
      <c r="B930" s="34"/>
      <c r="C930" s="34"/>
      <c r="D930" s="34"/>
      <c r="I930" s="46"/>
      <c r="L930" s="18"/>
    </row>
    <row r="931">
      <c r="B931" s="34"/>
      <c r="C931" s="34"/>
      <c r="D931" s="34"/>
      <c r="I931" s="46"/>
      <c r="L931" s="18"/>
    </row>
    <row r="932">
      <c r="B932" s="34"/>
      <c r="C932" s="34"/>
      <c r="D932" s="34"/>
      <c r="I932" s="46"/>
      <c r="L932" s="18"/>
    </row>
    <row r="933">
      <c r="B933" s="34"/>
      <c r="C933" s="34"/>
      <c r="D933" s="34"/>
      <c r="I933" s="46"/>
      <c r="L933" s="18"/>
    </row>
    <row r="934">
      <c r="B934" s="34"/>
      <c r="C934" s="34"/>
      <c r="D934" s="34"/>
      <c r="I934" s="46"/>
      <c r="L934" s="18"/>
    </row>
    <row r="935">
      <c r="B935" s="34"/>
      <c r="C935" s="34"/>
      <c r="D935" s="34"/>
      <c r="I935" s="46"/>
      <c r="L935" s="18"/>
    </row>
    <row r="936">
      <c r="B936" s="34"/>
      <c r="C936" s="34"/>
      <c r="D936" s="34"/>
      <c r="I936" s="46"/>
      <c r="L936" s="18"/>
    </row>
    <row r="937">
      <c r="B937" s="34"/>
      <c r="C937" s="34"/>
      <c r="D937" s="34"/>
      <c r="I937" s="46"/>
      <c r="L937" s="18"/>
    </row>
    <row r="938">
      <c r="B938" s="34"/>
      <c r="C938" s="34"/>
      <c r="D938" s="34"/>
      <c r="I938" s="46"/>
      <c r="L938" s="18"/>
    </row>
    <row r="939">
      <c r="B939" s="34"/>
      <c r="C939" s="34"/>
      <c r="D939" s="34"/>
      <c r="I939" s="46"/>
      <c r="L939" s="18"/>
    </row>
    <row r="940">
      <c r="B940" s="34"/>
      <c r="C940" s="34"/>
      <c r="D940" s="34"/>
      <c r="I940" s="46"/>
      <c r="L940" s="18"/>
    </row>
    <row r="941">
      <c r="B941" s="34"/>
      <c r="C941" s="34"/>
      <c r="D941" s="34"/>
      <c r="I941" s="46"/>
      <c r="L941" s="18"/>
    </row>
    <row r="942">
      <c r="B942" s="34"/>
      <c r="C942" s="34"/>
      <c r="D942" s="34"/>
      <c r="I942" s="46"/>
      <c r="L942" s="18"/>
    </row>
    <row r="943">
      <c r="B943" s="34"/>
      <c r="C943" s="34"/>
      <c r="D943" s="34"/>
      <c r="I943" s="46"/>
      <c r="L943" s="18"/>
    </row>
    <row r="944">
      <c r="B944" s="34"/>
      <c r="C944" s="34"/>
      <c r="D944" s="34"/>
      <c r="I944" s="46"/>
      <c r="L944" s="18"/>
    </row>
    <row r="945">
      <c r="B945" s="34"/>
      <c r="C945" s="34"/>
      <c r="D945" s="34"/>
      <c r="I945" s="46"/>
      <c r="L945" s="18"/>
    </row>
    <row r="946">
      <c r="B946" s="34"/>
      <c r="C946" s="34"/>
      <c r="D946" s="34"/>
      <c r="I946" s="46"/>
      <c r="L946" s="18"/>
    </row>
    <row r="947">
      <c r="B947" s="34"/>
      <c r="C947" s="34"/>
      <c r="D947" s="34"/>
      <c r="I947" s="46"/>
      <c r="L947" s="18"/>
    </row>
    <row r="948">
      <c r="B948" s="34"/>
      <c r="C948" s="34"/>
      <c r="D948" s="34"/>
      <c r="I948" s="46"/>
      <c r="L948" s="18"/>
    </row>
    <row r="949">
      <c r="B949" s="34"/>
      <c r="C949" s="34"/>
      <c r="D949" s="34"/>
      <c r="I949" s="46"/>
      <c r="L949" s="18"/>
    </row>
    <row r="950">
      <c r="B950" s="34"/>
      <c r="C950" s="34"/>
      <c r="D950" s="34"/>
      <c r="I950" s="46"/>
      <c r="L950" s="18"/>
    </row>
    <row r="951">
      <c r="B951" s="34"/>
      <c r="C951" s="34"/>
      <c r="D951" s="34"/>
      <c r="I951" s="46"/>
      <c r="L951" s="18"/>
    </row>
    <row r="952">
      <c r="B952" s="34"/>
      <c r="C952" s="34"/>
      <c r="D952" s="34"/>
      <c r="I952" s="46"/>
      <c r="L952" s="18"/>
    </row>
    <row r="953">
      <c r="B953" s="34"/>
      <c r="C953" s="34"/>
      <c r="D953" s="34"/>
      <c r="I953" s="46"/>
      <c r="L953" s="18"/>
    </row>
    <row r="954">
      <c r="B954" s="34"/>
      <c r="C954" s="34"/>
      <c r="D954" s="34"/>
      <c r="I954" s="46"/>
      <c r="L954" s="18"/>
    </row>
    <row r="955">
      <c r="B955" s="34"/>
      <c r="C955" s="34"/>
      <c r="D955" s="34"/>
      <c r="I955" s="46"/>
      <c r="L955" s="18"/>
    </row>
    <row r="956">
      <c r="B956" s="34"/>
      <c r="C956" s="34"/>
      <c r="D956" s="34"/>
      <c r="I956" s="46"/>
      <c r="L956" s="18"/>
    </row>
    <row r="957">
      <c r="B957" s="34"/>
      <c r="C957" s="34"/>
      <c r="D957" s="34"/>
      <c r="I957" s="46"/>
      <c r="L957" s="18"/>
    </row>
    <row r="958">
      <c r="B958" s="34"/>
      <c r="C958" s="34"/>
      <c r="D958" s="34"/>
      <c r="I958" s="46"/>
      <c r="L958" s="18"/>
    </row>
    <row r="959">
      <c r="B959" s="34"/>
      <c r="C959" s="34"/>
      <c r="D959" s="34"/>
      <c r="I959" s="46"/>
      <c r="L959" s="18"/>
    </row>
    <row r="960">
      <c r="B960" s="34"/>
      <c r="C960" s="34"/>
      <c r="D960" s="34"/>
      <c r="I960" s="46"/>
      <c r="L960" s="18"/>
    </row>
    <row r="961">
      <c r="B961" s="34"/>
      <c r="C961" s="34"/>
      <c r="D961" s="34"/>
      <c r="I961" s="46"/>
      <c r="L961" s="18"/>
    </row>
    <row r="962">
      <c r="B962" s="34"/>
      <c r="C962" s="34"/>
      <c r="D962" s="34"/>
      <c r="I962" s="46"/>
      <c r="L962" s="18"/>
    </row>
    <row r="963">
      <c r="B963" s="34"/>
      <c r="C963" s="34"/>
      <c r="D963" s="34"/>
      <c r="I963" s="46"/>
      <c r="L963" s="18"/>
    </row>
    <row r="964">
      <c r="B964" s="34"/>
      <c r="C964" s="34"/>
      <c r="D964" s="34"/>
      <c r="I964" s="46"/>
      <c r="L964" s="18"/>
    </row>
    <row r="965">
      <c r="B965" s="34"/>
      <c r="C965" s="34"/>
      <c r="D965" s="34"/>
      <c r="I965" s="46"/>
      <c r="L965" s="18"/>
    </row>
    <row r="966">
      <c r="B966" s="34"/>
      <c r="C966" s="34"/>
      <c r="D966" s="34"/>
      <c r="I966" s="46"/>
      <c r="L966" s="18"/>
    </row>
    <row r="967">
      <c r="B967" s="34"/>
      <c r="C967" s="34"/>
      <c r="D967" s="34"/>
      <c r="I967" s="46"/>
      <c r="L967" s="18"/>
    </row>
    <row r="968">
      <c r="B968" s="34"/>
      <c r="C968" s="34"/>
      <c r="D968" s="34"/>
      <c r="I968" s="46"/>
      <c r="L968" s="18"/>
    </row>
    <row r="969">
      <c r="B969" s="34"/>
      <c r="C969" s="34"/>
      <c r="D969" s="34"/>
      <c r="I969" s="46"/>
      <c r="L969" s="18"/>
    </row>
    <row r="970">
      <c r="B970" s="34"/>
      <c r="C970" s="34"/>
      <c r="D970" s="34"/>
      <c r="I970" s="46"/>
      <c r="L970" s="18"/>
    </row>
    <row r="971">
      <c r="B971" s="34"/>
      <c r="C971" s="34"/>
      <c r="D971" s="34"/>
      <c r="I971" s="46"/>
      <c r="L971" s="18"/>
    </row>
    <row r="972">
      <c r="B972" s="34"/>
      <c r="C972" s="34"/>
      <c r="D972" s="34"/>
      <c r="I972" s="46"/>
      <c r="L972" s="18"/>
    </row>
    <row r="973">
      <c r="B973" s="34"/>
      <c r="C973" s="34"/>
      <c r="D973" s="34"/>
      <c r="I973" s="46"/>
      <c r="L973" s="18"/>
    </row>
    <row r="974">
      <c r="B974" s="34"/>
      <c r="C974" s="34"/>
      <c r="D974" s="34"/>
      <c r="I974" s="46"/>
      <c r="L974" s="18"/>
    </row>
    <row r="975">
      <c r="B975" s="34"/>
      <c r="C975" s="34"/>
      <c r="D975" s="34"/>
      <c r="I975" s="46"/>
      <c r="L975" s="18"/>
    </row>
    <row r="976">
      <c r="B976" s="34"/>
      <c r="C976" s="34"/>
      <c r="D976" s="34"/>
      <c r="I976" s="46"/>
      <c r="L976" s="18"/>
    </row>
    <row r="977">
      <c r="B977" s="34"/>
      <c r="C977" s="34"/>
      <c r="D977" s="34"/>
      <c r="I977" s="46"/>
      <c r="L977" s="18"/>
    </row>
    <row r="978">
      <c r="B978" s="34"/>
      <c r="C978" s="34"/>
      <c r="D978" s="34"/>
      <c r="I978" s="46"/>
      <c r="L978" s="18"/>
    </row>
    <row r="979">
      <c r="B979" s="34"/>
      <c r="C979" s="34"/>
      <c r="D979" s="34"/>
      <c r="I979" s="46"/>
      <c r="L979" s="18"/>
    </row>
    <row r="980">
      <c r="B980" s="34"/>
      <c r="C980" s="34"/>
      <c r="D980" s="34"/>
      <c r="I980" s="46"/>
      <c r="L980" s="18"/>
    </row>
    <row r="981">
      <c r="B981" s="34"/>
      <c r="C981" s="34"/>
      <c r="D981" s="34"/>
      <c r="I981" s="46"/>
      <c r="L981" s="18"/>
    </row>
    <row r="982">
      <c r="B982" s="34"/>
      <c r="C982" s="34"/>
      <c r="D982" s="34"/>
      <c r="I982" s="46"/>
      <c r="L982" s="18"/>
    </row>
    <row r="983">
      <c r="B983" s="34"/>
      <c r="C983" s="34"/>
      <c r="D983" s="34"/>
      <c r="I983" s="46"/>
      <c r="L983" s="18"/>
    </row>
    <row r="984">
      <c r="B984" s="34"/>
      <c r="C984" s="34"/>
      <c r="D984" s="34"/>
      <c r="I984" s="46"/>
      <c r="L984" s="18"/>
    </row>
    <row r="985">
      <c r="B985" s="34"/>
      <c r="C985" s="34"/>
      <c r="D985" s="34"/>
      <c r="I985" s="46"/>
      <c r="L985" s="18"/>
    </row>
    <row r="986">
      <c r="B986" s="34"/>
      <c r="C986" s="34"/>
      <c r="D986" s="34"/>
      <c r="I986" s="46"/>
      <c r="L986" s="18"/>
    </row>
    <row r="987">
      <c r="B987" s="34"/>
      <c r="C987" s="34"/>
      <c r="D987" s="34"/>
      <c r="I987" s="46"/>
      <c r="L987" s="18"/>
    </row>
    <row r="988">
      <c r="B988" s="34"/>
      <c r="C988" s="34"/>
      <c r="D988" s="34"/>
      <c r="I988" s="46"/>
      <c r="L988" s="18"/>
    </row>
    <row r="989">
      <c r="B989" s="34"/>
      <c r="C989" s="34"/>
      <c r="D989" s="34"/>
      <c r="I989" s="46"/>
      <c r="L989" s="18"/>
    </row>
    <row r="990">
      <c r="B990" s="34"/>
      <c r="C990" s="34"/>
      <c r="D990" s="34"/>
      <c r="I990" s="46"/>
      <c r="L990" s="18"/>
    </row>
    <row r="991">
      <c r="B991" s="34"/>
      <c r="C991" s="34"/>
      <c r="D991" s="34"/>
      <c r="I991" s="46"/>
      <c r="L991" s="18"/>
    </row>
    <row r="992">
      <c r="B992" s="34"/>
      <c r="C992" s="34"/>
      <c r="D992" s="34"/>
      <c r="I992" s="46"/>
      <c r="L992" s="18"/>
    </row>
    <row r="993">
      <c r="B993" s="34"/>
      <c r="C993" s="34"/>
      <c r="D993" s="34"/>
      <c r="I993" s="46"/>
      <c r="L993" s="18"/>
    </row>
    <row r="994">
      <c r="B994" s="34"/>
      <c r="C994" s="34"/>
      <c r="D994" s="34"/>
      <c r="I994" s="46"/>
      <c r="L994" s="18"/>
    </row>
    <row r="995">
      <c r="B995" s="34"/>
      <c r="C995" s="34"/>
      <c r="D995" s="34"/>
      <c r="I995" s="46"/>
      <c r="L995" s="18"/>
    </row>
    <row r="996">
      <c r="B996" s="34"/>
      <c r="C996" s="34"/>
      <c r="D996" s="34"/>
      <c r="I996" s="46"/>
      <c r="L996" s="18"/>
    </row>
    <row r="997">
      <c r="B997" s="34"/>
      <c r="C997" s="34"/>
      <c r="D997" s="34"/>
      <c r="I997" s="46"/>
      <c r="L997" s="18"/>
    </row>
    <row r="998">
      <c r="B998" s="34"/>
      <c r="C998" s="34"/>
      <c r="D998" s="34"/>
      <c r="I998" s="46"/>
      <c r="L998" s="18"/>
    </row>
    <row r="999">
      <c r="B999" s="34"/>
      <c r="C999" s="34"/>
      <c r="D999" s="34"/>
      <c r="I999" s="46"/>
      <c r="L999" s="18"/>
    </row>
  </sheetData>
  <autoFilter ref="$A$1:$K$50">
    <sortState ref="A1:K50">
      <sortCondition ref="A1:A50"/>
    </sortState>
  </autoFilter>
  <customSheetViews>
    <customSheetView guid="{2F08DC9A-AD66-4160-BAD1-25698E7F8FCF}" filter="1" showAutoFilter="1">
      <autoFilter ref="$A$1:$K$999"/>
    </customSheetView>
    <customSheetView guid="{82158A12-FC44-40BE-964E-3860750E20AA}" filter="1" showAutoFilter="1">
      <autoFilter ref="$A$1:$K$999"/>
    </customSheetView>
    <customSheetView guid="{1CF5AE28-C44B-4C6B-AF7E-DC2CE4B77BF1}" filter="1" showAutoFilter="1">
      <autoFilter ref="$A$1:$G$999"/>
    </customSheetView>
  </customSheetViews>
  <conditionalFormatting sqref="C2:C99">
    <cfRule type="expression" dxfId="0" priority="1">
      <formula>C2&lt;B2</formula>
    </cfRule>
  </conditionalFormatting>
  <conditionalFormatting sqref="C2:C99">
    <cfRule type="expression" dxfId="1" priority="2">
      <formula>C2&gt;B2</formula>
    </cfRule>
  </conditionalFormatting>
  <conditionalFormatting sqref="F1:F999">
    <cfRule type="cellIs" dxfId="2" priority="3" operator="between">
      <formula>0</formula>
      <formula>0.2</formula>
    </cfRule>
  </conditionalFormatting>
  <conditionalFormatting sqref="F1:F999">
    <cfRule type="cellIs" dxfId="3" priority="4" operator="between">
      <formula>0.2</formula>
      <formula>0.5</formula>
    </cfRule>
  </conditionalFormatting>
  <conditionalFormatting sqref="F1:F999">
    <cfRule type="cellIs" dxfId="4" priority="5" operator="between">
      <formula>0.5</formula>
      <formula>1</formula>
    </cfRule>
  </conditionalFormatting>
  <conditionalFormatting sqref="E1:E58 G1:G999">
    <cfRule type="cellIs" dxfId="2" priority="6" operator="between">
      <formula>0</formula>
      <formula>0.2</formula>
    </cfRule>
  </conditionalFormatting>
  <conditionalFormatting sqref="E1:E58 G1:G999">
    <cfRule type="cellIs" dxfId="3" priority="7" operator="between">
      <formula>0.2</formula>
      <formula>0.5</formula>
    </cfRule>
  </conditionalFormatting>
  <conditionalFormatting sqref="E1:E58 G1:G999">
    <cfRule type="cellIs" dxfId="4" priority="8" operator="between">
      <formula>0.5</formula>
      <formula>1</formula>
    </cfRule>
  </conditionalFormatting>
  <conditionalFormatting sqref="E1:E58 G1:G999">
    <cfRule type="cellIs" dxfId="5" priority="9" operator="greaterThan">
      <formula>1</formula>
    </cfRule>
  </conditionalFormatting>
  <conditionalFormatting sqref="H1:H999">
    <cfRule type="cellIs" dxfId="2" priority="10" operator="between">
      <formula>0</formula>
      <formula>0.7</formula>
    </cfRule>
  </conditionalFormatting>
  <conditionalFormatting sqref="H1:H999">
    <cfRule type="cellIs" dxfId="3" priority="11" operator="between">
      <formula>0.7</formula>
      <formula>1.2</formula>
    </cfRule>
  </conditionalFormatting>
  <conditionalFormatting sqref="H1:H999">
    <cfRule type="cellIs" dxfId="4" priority="12" operator="between">
      <formula>1.2</formula>
      <formula>1.9</formula>
    </cfRule>
  </conditionalFormatting>
  <conditionalFormatting sqref="H1:H999">
    <cfRule type="cellIs" dxfId="5" priority="13" operator="greaterThan">
      <formula>2</formula>
    </cfRule>
  </conditionalFormatting>
  <conditionalFormatting sqref="B2:B58">
    <cfRule type="expression" dxfId="1" priority="14">
      <formula>B2&lt;#REF!</formula>
    </cfRule>
  </conditionalFormatting>
  <conditionalFormatting sqref="B2:B58">
    <cfRule type="expression" dxfId="0" priority="15">
      <formula>B2&gt;#REF!</formula>
    </cfRule>
  </conditionalFormatting>
  <conditionalFormatting sqref="F1:F999">
    <cfRule type="cellIs" dxfId="5" priority="16" operator="between">
      <formula>1</formula>
      <formula>2</formula>
    </cfRule>
  </conditionalFormatting>
  <conditionalFormatting sqref="F1:F999">
    <cfRule type="cellIs" dxfId="6" priority="17" operator="greaterThan">
      <formula>3</formula>
    </cfRule>
  </conditionalFormatting>
  <conditionalFormatting sqref="I1:I999">
    <cfRule type="cellIs" dxfId="2" priority="18" operator="between">
      <formula>0</formula>
      <formula>0.3</formula>
    </cfRule>
  </conditionalFormatting>
  <conditionalFormatting sqref="I1:I999">
    <cfRule type="cellIs" dxfId="3" priority="19" operator="between">
      <formula>0.3</formula>
      <formula>0.5</formula>
    </cfRule>
  </conditionalFormatting>
  <conditionalFormatting sqref="I1:I999">
    <cfRule type="cellIs" dxfId="4" priority="20" operator="between">
      <formula>0.5</formula>
      <formula>0.6</formula>
    </cfRule>
  </conditionalFormatting>
  <conditionalFormatting sqref="I1:I999">
    <cfRule type="cellIs" dxfId="5" priority="21" operator="between">
      <formula>0.6</formula>
      <formula>0.7</formula>
    </cfRule>
  </conditionalFormatting>
  <conditionalFormatting sqref="I1:I999">
    <cfRule type="cellIs" dxfId="6" priority="22" operator="greaterThan">
      <formula>0.7</formula>
    </cfRule>
  </conditionalFormatting>
  <printOptions gridLines="1" horizontalCentered="1"/>
  <pageMargins bottom="0.0" footer="0.0" header="0.0" left="0.0" right="0.0" top="0.0"/>
  <pageSetup cellComments="atEnd" orientation="landscape" pageOrder="overThenDown"/>
  <rowBreaks count="2" manualBreakCount="2">
    <brk man="1"/>
    <brk id="53" man="1"/>
  </rowBreaks>
  <colBreaks count="2" manualBreakCount="2">
    <brk man="1"/>
    <brk id="11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3" max="3" width="7.57"/>
    <col customWidth="1" min="4" max="4" width="15.14"/>
    <col customWidth="1" min="5" max="5" width="17.86"/>
    <col customWidth="1" min="6" max="6" width="13.71"/>
    <col customWidth="1" min="7" max="7" width="17.86"/>
    <col customWidth="1" min="8" max="8" width="6.0"/>
    <col customWidth="1" min="9" max="9" width="8.14"/>
    <col customWidth="1" min="10" max="10" width="23.43"/>
    <col customWidth="1" min="11" max="11" width="18.43"/>
    <col customWidth="1" min="12" max="13" width="24.86"/>
    <col customWidth="1" min="14" max="14" width="18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41" t="s">
        <v>8</v>
      </c>
      <c r="J1" s="9" t="s">
        <v>9</v>
      </c>
      <c r="K1" s="10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>
      <c r="A2" s="13" t="s">
        <v>108</v>
      </c>
      <c r="B2" s="14">
        <v>84.8</v>
      </c>
      <c r="C2" s="14">
        <v>88.69</v>
      </c>
      <c r="D2" s="14">
        <v>140.270648546</v>
      </c>
      <c r="E2" s="15" t="s">
        <v>109</v>
      </c>
      <c r="F2" s="16" t="e">
        <v>#VALUE!</v>
      </c>
      <c r="G2" s="16" t="e">
        <v>#VALUE!</v>
      </c>
      <c r="H2" s="17">
        <v>0.62</v>
      </c>
      <c r="I2" s="16">
        <v>0.4318</v>
      </c>
      <c r="J2" s="17" t="s">
        <v>35</v>
      </c>
      <c r="K2" s="17">
        <v>7.0</v>
      </c>
      <c r="L2" s="49">
        <v>44279.0</v>
      </c>
    </row>
    <row r="3">
      <c r="A3" s="19" t="s">
        <v>40</v>
      </c>
      <c r="B3" s="20">
        <v>243.66</v>
      </c>
      <c r="C3" s="20">
        <v>262.18</v>
      </c>
      <c r="D3" s="20">
        <v>50.748710741</v>
      </c>
      <c r="E3" s="21" t="s">
        <v>41</v>
      </c>
      <c r="F3" s="22" t="e">
        <v>#VALUE!</v>
      </c>
      <c r="G3" s="22" t="e">
        <v>#VALUE!</v>
      </c>
      <c r="H3" s="23" t="e">
        <v>#N/A</v>
      </c>
      <c r="I3" s="22">
        <v>0.382</v>
      </c>
      <c r="J3" s="23" t="s">
        <v>42</v>
      </c>
      <c r="K3" s="23">
        <v>5.0</v>
      </c>
      <c r="L3" s="50">
        <v>44279.0</v>
      </c>
    </row>
    <row r="4">
      <c r="A4" s="13" t="s">
        <v>94</v>
      </c>
      <c r="B4" s="14">
        <v>122.63</v>
      </c>
      <c r="C4" s="14">
        <v>127.72</v>
      </c>
      <c r="D4" s="14">
        <v>153.214458</v>
      </c>
      <c r="E4" s="15" t="s">
        <v>137</v>
      </c>
      <c r="F4" s="16">
        <v>1.6079463858305407</v>
      </c>
      <c r="G4" s="16">
        <v>1.6135770234986941</v>
      </c>
      <c r="H4" s="17" t="e">
        <v>#N/A</v>
      </c>
      <c r="I4" s="16">
        <v>0.434</v>
      </c>
      <c r="J4" s="17" t="s">
        <v>70</v>
      </c>
      <c r="K4" s="17">
        <v>3.0</v>
      </c>
      <c r="L4" s="49">
        <v>44279.0</v>
      </c>
    </row>
    <row r="5">
      <c r="A5" s="19" t="s">
        <v>114</v>
      </c>
      <c r="B5" s="20">
        <v>60.67</v>
      </c>
      <c r="C5" s="20">
        <v>61.15</v>
      </c>
      <c r="D5" s="20">
        <v>12.808320031</v>
      </c>
      <c r="E5" s="21" t="s">
        <v>115</v>
      </c>
      <c r="F5" s="22">
        <v>0.685089974293059</v>
      </c>
      <c r="G5" s="22">
        <v>0.37669902912621345</v>
      </c>
      <c r="H5" s="23">
        <v>1.46</v>
      </c>
      <c r="I5" s="22">
        <v>0.5346</v>
      </c>
      <c r="J5" s="23" t="s">
        <v>35</v>
      </c>
      <c r="K5" s="23">
        <v>7.0</v>
      </c>
      <c r="L5" s="50">
        <v>44279.0</v>
      </c>
    </row>
    <row r="6">
      <c r="A6" s="13" t="s">
        <v>76</v>
      </c>
      <c r="B6" s="14">
        <v>66.61</v>
      </c>
      <c r="C6" s="14">
        <v>67.3</v>
      </c>
      <c r="D6" s="14">
        <v>6.809046872</v>
      </c>
      <c r="E6" s="15" t="s">
        <v>77</v>
      </c>
      <c r="F6" s="16">
        <v>0.6835443037974683</v>
      </c>
      <c r="G6" s="16">
        <v>0.7384615384615384</v>
      </c>
      <c r="H6" s="17">
        <v>1.89</v>
      </c>
      <c r="I6" s="16">
        <v>0.5141</v>
      </c>
      <c r="J6" s="17" t="s">
        <v>75</v>
      </c>
      <c r="K6" s="17">
        <v>1.0</v>
      </c>
      <c r="L6" s="49">
        <v>44279.0</v>
      </c>
    </row>
    <row r="7">
      <c r="A7" s="19" t="s">
        <v>62</v>
      </c>
      <c r="B7" s="20">
        <v>41.52</v>
      </c>
      <c r="C7" s="20">
        <v>41.52</v>
      </c>
      <c r="D7" s="20">
        <v>60.8339818</v>
      </c>
      <c r="E7" s="21" t="s">
        <v>63</v>
      </c>
      <c r="F7" s="22">
        <v>0.5788086452293095</v>
      </c>
      <c r="G7" s="22">
        <v>0.7333809864188705</v>
      </c>
      <c r="H7" s="23">
        <v>2.15</v>
      </c>
      <c r="I7" s="22">
        <v>0.5356</v>
      </c>
      <c r="J7" s="23" t="s">
        <v>35</v>
      </c>
      <c r="K7" s="23">
        <v>7.0</v>
      </c>
      <c r="L7" s="50">
        <v>44279.0</v>
      </c>
    </row>
    <row r="8">
      <c r="A8" s="13" t="s">
        <v>68</v>
      </c>
      <c r="B8" s="14">
        <v>52.66</v>
      </c>
      <c r="C8" s="14">
        <v>58.33</v>
      </c>
      <c r="D8" s="14">
        <v>1.167316359</v>
      </c>
      <c r="E8" s="15" t="s">
        <v>69</v>
      </c>
      <c r="F8" s="16">
        <v>0.5223842084892271</v>
      </c>
      <c r="G8" s="16">
        <v>0.6957339211618259</v>
      </c>
      <c r="H8" s="17">
        <v>1.79</v>
      </c>
      <c r="I8" s="16">
        <v>0.4213</v>
      </c>
      <c r="J8" s="17" t="s">
        <v>70</v>
      </c>
      <c r="K8" s="17">
        <v>3.0</v>
      </c>
      <c r="L8" s="49">
        <v>44279.0</v>
      </c>
    </row>
    <row r="9">
      <c r="A9" s="19" t="s">
        <v>68</v>
      </c>
      <c r="B9" s="20">
        <v>52.66</v>
      </c>
      <c r="C9" s="20">
        <v>58.33</v>
      </c>
      <c r="D9" s="20">
        <v>1.167316359</v>
      </c>
      <c r="E9" s="21" t="s">
        <v>69</v>
      </c>
      <c r="F9" s="22">
        <v>0.5223842084892271</v>
      </c>
      <c r="G9" s="22">
        <v>0.6957339211618259</v>
      </c>
      <c r="H9" s="23">
        <v>1.79</v>
      </c>
      <c r="I9" s="22">
        <v>0.4213</v>
      </c>
      <c r="J9" s="23" t="s">
        <v>70</v>
      </c>
      <c r="K9" s="23">
        <v>3.0</v>
      </c>
      <c r="L9" s="50">
        <v>44279.0</v>
      </c>
    </row>
    <row r="10">
      <c r="A10" s="13" t="s">
        <v>57</v>
      </c>
      <c r="B10" s="14">
        <v>13.8</v>
      </c>
      <c r="C10" s="14">
        <v>12.04</v>
      </c>
      <c r="D10" s="14">
        <v>53.989307634</v>
      </c>
      <c r="E10" s="15" t="s">
        <v>58</v>
      </c>
      <c r="F10" s="16">
        <v>0.47805555555555557</v>
      </c>
      <c r="G10" s="16">
        <v>0.05565268065268055</v>
      </c>
      <c r="H10" s="17">
        <v>1.18</v>
      </c>
      <c r="I10" s="16">
        <v>0.6792</v>
      </c>
      <c r="J10" s="17" t="s">
        <v>59</v>
      </c>
      <c r="K10" s="17">
        <v>8.0</v>
      </c>
      <c r="L10" s="49">
        <v>44279.0</v>
      </c>
    </row>
    <row r="11">
      <c r="A11" s="19" t="s">
        <v>51</v>
      </c>
      <c r="B11" s="20">
        <v>78.01</v>
      </c>
      <c r="C11" s="20">
        <v>74.83</v>
      </c>
      <c r="D11" s="20">
        <v>5.735528484</v>
      </c>
      <c r="E11" s="21" t="s">
        <v>52</v>
      </c>
      <c r="F11" s="22">
        <v>0.3675417661097852</v>
      </c>
      <c r="G11" s="22">
        <v>0.5169105016880885</v>
      </c>
      <c r="H11" s="23">
        <v>0.74</v>
      </c>
      <c r="I11" s="22">
        <v>0.5093</v>
      </c>
      <c r="J11" s="23" t="s">
        <v>47</v>
      </c>
      <c r="K11" s="23">
        <v>10.0</v>
      </c>
      <c r="L11" s="50">
        <v>44279.0</v>
      </c>
    </row>
    <row r="12">
      <c r="A12" s="13" t="s">
        <v>64</v>
      </c>
      <c r="B12" s="14">
        <v>320.25</v>
      </c>
      <c r="C12" s="14">
        <v>310.37</v>
      </c>
      <c r="D12" s="14">
        <v>20.16118503</v>
      </c>
      <c r="E12" s="15" t="s">
        <v>65</v>
      </c>
      <c r="F12" s="16">
        <v>0.3596920923722884</v>
      </c>
      <c r="G12" s="16">
        <v>0.6965666498571188</v>
      </c>
      <c r="H12" s="17">
        <v>0.9</v>
      </c>
      <c r="I12" s="16">
        <v>0.5376</v>
      </c>
      <c r="J12" s="17" t="s">
        <v>18</v>
      </c>
      <c r="K12" s="17">
        <v>10.0</v>
      </c>
      <c r="L12" s="49">
        <v>44279.0</v>
      </c>
    </row>
    <row r="13">
      <c r="A13" s="19" t="s">
        <v>36</v>
      </c>
      <c r="B13" s="20">
        <v>51.63</v>
      </c>
      <c r="C13" s="20">
        <v>52.41</v>
      </c>
      <c r="D13" s="20">
        <v>11.075404516</v>
      </c>
      <c r="E13" s="21" t="s">
        <v>37</v>
      </c>
      <c r="F13" s="22">
        <v>0.3562801932367151</v>
      </c>
      <c r="G13" s="22">
        <v>0.07929969104016485</v>
      </c>
      <c r="H13" s="23">
        <v>1.29</v>
      </c>
      <c r="I13" s="22">
        <v>0.4914</v>
      </c>
      <c r="J13" s="23" t="s">
        <v>35</v>
      </c>
      <c r="K13" s="23">
        <v>7.0</v>
      </c>
      <c r="L13" s="50">
        <v>44279.0</v>
      </c>
    </row>
    <row r="14">
      <c r="A14" s="13" t="str">
        <f>FinanceData!A43</f>
        <v>DE</v>
      </c>
      <c r="B14" s="14">
        <f>IFERROR(__xludf.DUMMYFUNCTION("GOOGLEFINANCE(A14)"),340.69)</f>
        <v>340.69</v>
      </c>
      <c r="C14" s="14">
        <f>FinanceData!G43</f>
        <v>348.46</v>
      </c>
      <c r="D14" s="14">
        <f>IFERROR(__xludf.DUMMYFUNCTION("GOOGLEFINANCE(A14,""marketcap"")/1000000000"),106.362898217)</f>
        <v>106.3628982</v>
      </c>
      <c r="E14" s="15" t="str">
        <f>FinanceData!D43</f>
        <v>12.06B</v>
      </c>
      <c r="F14" s="16">
        <f>(FinanceData!B43-FinanceData!C43)/FinanceData!C43</f>
        <v>0.1301762115</v>
      </c>
      <c r="G14" s="16">
        <f>(FinanceData!E43-FinanceData!F43)/FinanceData!F43</f>
        <v>0.3033610721</v>
      </c>
      <c r="H14" s="17">
        <f>IFERROR(__xludf.DUMMYFUNCTION("GOOGLEFINANCE(A14,""Beta"")"),1.04)</f>
        <v>1.04</v>
      </c>
      <c r="I14" s="16">
        <f>FinanceData!I43</f>
        <v>0.4077</v>
      </c>
      <c r="J14" s="17" t="str">
        <f>VLOOKUP(A14,Tickers!$A$2:$D$150,4,FALSE)</f>
        <v>Industrial Products</v>
      </c>
      <c r="K14" s="17">
        <f>VLOOKUP(J14,'Sectors and Ranks'!$A$1:$B$16,2,False)</f>
        <v>3</v>
      </c>
      <c r="L14" s="49">
        <v>44279.0</v>
      </c>
    </row>
    <row r="15">
      <c r="A15" s="19" t="s">
        <v>98</v>
      </c>
      <c r="B15" s="20">
        <v>131.43</v>
      </c>
      <c r="C15" s="20">
        <v>135.85</v>
      </c>
      <c r="D15" s="20">
        <v>8.049044811</v>
      </c>
      <c r="E15" s="21" t="s">
        <v>99</v>
      </c>
      <c r="F15" s="22">
        <v>0.3389830508474576</v>
      </c>
      <c r="G15" s="22">
        <v>0.38861209964412813</v>
      </c>
      <c r="H15" s="23">
        <v>2.01</v>
      </c>
      <c r="I15" s="22">
        <v>0.4042</v>
      </c>
      <c r="J15" s="23" t="s">
        <v>59</v>
      </c>
      <c r="K15" s="23">
        <v>8.0</v>
      </c>
      <c r="L15" s="50">
        <v>44279.0</v>
      </c>
    </row>
    <row r="16">
      <c r="A16" s="13" t="s">
        <v>24</v>
      </c>
      <c r="B16" s="14">
        <v>664.9</v>
      </c>
      <c r="C16" s="14">
        <v>642.53</v>
      </c>
      <c r="D16" s="14">
        <v>277.094203145</v>
      </c>
      <c r="E16" s="15" t="s">
        <v>25</v>
      </c>
      <c r="F16" s="16">
        <v>0.31356181871747024</v>
      </c>
      <c r="G16" s="16">
        <v>0.9528406981062013</v>
      </c>
      <c r="H16" s="17">
        <v>1.07</v>
      </c>
      <c r="I16" s="16">
        <v>0.5667</v>
      </c>
      <c r="J16" s="17" t="s">
        <v>18</v>
      </c>
      <c r="K16" s="17">
        <v>10.0</v>
      </c>
      <c r="L16" s="49">
        <v>44279.0</v>
      </c>
    </row>
    <row r="17">
      <c r="A17" s="19" t="s">
        <v>85</v>
      </c>
      <c r="B17" s="20">
        <v>31.07</v>
      </c>
      <c r="C17" s="20">
        <v>31.51</v>
      </c>
      <c r="D17" s="20">
        <v>34.243726355</v>
      </c>
      <c r="E17" s="21" t="s">
        <v>86</v>
      </c>
      <c r="F17" s="22">
        <v>0.3119521912350597</v>
      </c>
      <c r="G17" s="22">
        <v>0.09097035040431277</v>
      </c>
      <c r="H17" s="23">
        <v>2.09</v>
      </c>
      <c r="I17" s="22">
        <v>0.5034</v>
      </c>
      <c r="J17" s="23" t="s">
        <v>35</v>
      </c>
      <c r="K17" s="23">
        <v>7.0</v>
      </c>
      <c r="L17" s="50">
        <v>44279.0</v>
      </c>
    </row>
    <row r="18">
      <c r="A18" s="13" t="s">
        <v>26</v>
      </c>
      <c r="B18" s="14">
        <v>7.71</v>
      </c>
      <c r="C18" s="14">
        <v>7.75</v>
      </c>
      <c r="D18" s="14">
        <v>16.881446003</v>
      </c>
      <c r="E18" s="15" t="s">
        <v>27</v>
      </c>
      <c r="F18" s="16">
        <v>0.30473135525260614</v>
      </c>
      <c r="G18" s="16">
        <v>0.3136588380716935</v>
      </c>
      <c r="H18" s="17">
        <v>1.07</v>
      </c>
      <c r="I18" s="16">
        <v>0.4983</v>
      </c>
      <c r="J18" s="17" t="s">
        <v>18</v>
      </c>
      <c r="K18" s="17">
        <v>10.0</v>
      </c>
      <c r="L18" s="49">
        <v>44279.0</v>
      </c>
    </row>
    <row r="19">
      <c r="A19" s="19" t="s">
        <v>16</v>
      </c>
      <c r="B19" s="20">
        <v>296.61</v>
      </c>
      <c r="C19" s="20">
        <v>273.5</v>
      </c>
      <c r="D19" s="20">
        <v>18.406577187</v>
      </c>
      <c r="E19" s="21" t="s">
        <v>136</v>
      </c>
      <c r="F19" s="22">
        <v>0.3011152416356878</v>
      </c>
      <c r="G19" s="22">
        <v>0.3843911917098558</v>
      </c>
      <c r="H19" s="23">
        <v>0.73</v>
      </c>
      <c r="I19" s="22">
        <v>0.5783</v>
      </c>
      <c r="J19" s="23" t="s">
        <v>18</v>
      </c>
      <c r="K19" s="23">
        <v>10.0</v>
      </c>
      <c r="L19" s="50">
        <v>44279.0</v>
      </c>
    </row>
    <row r="20">
      <c r="A20" s="13" t="s">
        <v>38</v>
      </c>
      <c r="B20" s="14">
        <v>18.77</v>
      </c>
      <c r="C20" s="14">
        <v>19.44</v>
      </c>
      <c r="D20" s="14">
        <v>9.356302395</v>
      </c>
      <c r="E20" s="15" t="s">
        <v>39</v>
      </c>
      <c r="F20" s="16">
        <v>0.29784172661870495</v>
      </c>
      <c r="G20" s="16">
        <v>10.278551532033427</v>
      </c>
      <c r="H20" s="17">
        <v>2.29</v>
      </c>
      <c r="I20" s="16">
        <v>0.4697</v>
      </c>
      <c r="J20" s="17" t="s">
        <v>35</v>
      </c>
      <c r="K20" s="17">
        <v>7.0</v>
      </c>
      <c r="L20" s="49">
        <v>44279.0</v>
      </c>
    </row>
    <row r="21">
      <c r="A21" s="19" t="s">
        <v>48</v>
      </c>
      <c r="B21" s="20">
        <v>358.14</v>
      </c>
      <c r="C21" s="20">
        <v>373.87</v>
      </c>
      <c r="D21" s="20">
        <v>112.261277571</v>
      </c>
      <c r="E21" s="21" t="s">
        <v>49</v>
      </c>
      <c r="F21" s="22">
        <v>0.24052863436123353</v>
      </c>
      <c r="G21" s="22">
        <v>0.3033610720847293</v>
      </c>
      <c r="H21" s="23">
        <v>1.04</v>
      </c>
      <c r="I21" s="22">
        <v>0.3868</v>
      </c>
      <c r="J21" s="23" t="s">
        <v>50</v>
      </c>
      <c r="K21" s="23">
        <v>3.0</v>
      </c>
      <c r="L21" s="50">
        <v>44279.0</v>
      </c>
    </row>
    <row r="22">
      <c r="A22" s="13" t="s">
        <v>45</v>
      </c>
      <c r="B22" s="14">
        <v>104.71</v>
      </c>
      <c r="C22" s="14">
        <v>106.55</v>
      </c>
      <c r="D22" s="14">
        <v>201.790662</v>
      </c>
      <c r="E22" s="15" t="s">
        <v>46</v>
      </c>
      <c r="F22" s="16">
        <v>0.2347767253044654</v>
      </c>
      <c r="G22" s="16">
        <v>0.04646464646464643</v>
      </c>
      <c r="H22" s="17">
        <v>1.31</v>
      </c>
      <c r="I22" s="16">
        <v>0.4682</v>
      </c>
      <c r="J22" s="17" t="s">
        <v>47</v>
      </c>
      <c r="K22" s="17">
        <v>10.0</v>
      </c>
      <c r="L22" s="49">
        <v>44279.0</v>
      </c>
    </row>
    <row r="23">
      <c r="A23" s="19" t="s">
        <v>118</v>
      </c>
      <c r="B23" s="20">
        <v>227.04</v>
      </c>
      <c r="C23" s="20">
        <v>214.22</v>
      </c>
      <c r="D23" s="20">
        <v>112.9486624</v>
      </c>
      <c r="E23" s="21" t="s">
        <v>119</v>
      </c>
      <c r="F23" s="22">
        <v>0.23079466549101726</v>
      </c>
      <c r="G23" s="22">
        <v>0.23343527013251775</v>
      </c>
      <c r="H23" s="23">
        <v>1.0</v>
      </c>
      <c r="I23" s="22">
        <v>0.7162</v>
      </c>
      <c r="J23" s="23" t="s">
        <v>70</v>
      </c>
      <c r="K23" s="23">
        <v>3.0</v>
      </c>
      <c r="L23" s="50">
        <v>44279.0</v>
      </c>
      <c r="M23" s="12">
        <v>260.0</v>
      </c>
    </row>
    <row r="24">
      <c r="A24" s="13" t="s">
        <v>80</v>
      </c>
      <c r="B24" s="14">
        <v>49.57</v>
      </c>
      <c r="C24" s="14">
        <v>49.41</v>
      </c>
      <c r="D24" s="14">
        <v>91.726820363</v>
      </c>
      <c r="E24" s="15" t="s">
        <v>81</v>
      </c>
      <c r="F24" s="16">
        <v>0.2143044619422572</v>
      </c>
      <c r="G24" s="16">
        <v>-0.03289734443123273</v>
      </c>
      <c r="H24" s="17">
        <v>0.61</v>
      </c>
      <c r="I24" s="16">
        <v>0.4939</v>
      </c>
      <c r="J24" s="17" t="s">
        <v>82</v>
      </c>
      <c r="K24" s="17">
        <v>12.0</v>
      </c>
      <c r="L24" s="49">
        <v>44279.0</v>
      </c>
    </row>
    <row r="25">
      <c r="A25" s="19" t="s">
        <v>92</v>
      </c>
      <c r="B25" s="20">
        <v>626.94</v>
      </c>
      <c r="C25" s="20">
        <v>584.75</v>
      </c>
      <c r="D25" s="20">
        <v>390.167482935</v>
      </c>
      <c r="E25" s="21" t="s">
        <v>138</v>
      </c>
      <c r="F25" s="22">
        <v>0.20261648514532465</v>
      </c>
      <c r="G25" s="22">
        <v>0.6112721417069243</v>
      </c>
      <c r="H25" s="23">
        <v>1.38</v>
      </c>
      <c r="I25" s="22">
        <v>0.6412</v>
      </c>
      <c r="J25" s="23" t="s">
        <v>18</v>
      </c>
      <c r="K25" s="23">
        <v>10.0</v>
      </c>
      <c r="L25" s="50">
        <v>44279.0</v>
      </c>
    </row>
    <row r="26">
      <c r="A26" s="13" t="s">
        <v>60</v>
      </c>
      <c r="B26" s="14">
        <v>329.11</v>
      </c>
      <c r="C26" s="14">
        <v>316.94</v>
      </c>
      <c r="D26" s="14">
        <v>933.236280165</v>
      </c>
      <c r="E26" s="15" t="s">
        <v>61</v>
      </c>
      <c r="F26" s="16">
        <v>0.18278657980288604</v>
      </c>
      <c r="G26" s="16">
        <v>0.47519729425028207</v>
      </c>
      <c r="H26" s="17">
        <v>1.29</v>
      </c>
      <c r="I26" s="16">
        <v>0.6189</v>
      </c>
      <c r="J26" s="17" t="s">
        <v>18</v>
      </c>
      <c r="K26" s="17">
        <v>10.0</v>
      </c>
      <c r="L26" s="49">
        <v>44279.0</v>
      </c>
    </row>
    <row r="27">
      <c r="A27" s="19" t="s">
        <v>43</v>
      </c>
      <c r="B27" s="20">
        <v>81.38</v>
      </c>
      <c r="C27" s="20">
        <v>41.39</v>
      </c>
      <c r="D27" s="20">
        <v>65.714277008</v>
      </c>
      <c r="E27" s="21" t="s">
        <v>44</v>
      </c>
      <c r="F27" s="22">
        <v>0.17027729636048541</v>
      </c>
      <c r="G27" s="22">
        <v>0.014435695538057755</v>
      </c>
      <c r="H27" s="23">
        <v>0.9</v>
      </c>
      <c r="I27" s="22">
        <v>0.9641</v>
      </c>
      <c r="J27" s="23" t="s">
        <v>30</v>
      </c>
      <c r="K27" s="23">
        <v>6.0</v>
      </c>
      <c r="L27" s="50">
        <v>44279.0</v>
      </c>
    </row>
    <row r="28">
      <c r="A28" s="13" t="s">
        <v>102</v>
      </c>
      <c r="B28" s="14">
        <v>428.87</v>
      </c>
      <c r="C28" s="14">
        <v>432.1</v>
      </c>
      <c r="D28" s="14">
        <v>17.219180091</v>
      </c>
      <c r="E28" s="15" t="s">
        <v>103</v>
      </c>
      <c r="F28" s="16">
        <v>0.1494329553035357</v>
      </c>
      <c r="G28" s="16">
        <v>0.5665372292518714</v>
      </c>
      <c r="H28" s="17">
        <v>0.79</v>
      </c>
      <c r="I28" s="16">
        <v>0.593</v>
      </c>
      <c r="J28" s="17" t="s">
        <v>89</v>
      </c>
      <c r="K28" s="17">
        <v>9.0</v>
      </c>
      <c r="L28" s="49">
        <v>44279.0</v>
      </c>
    </row>
    <row r="29">
      <c r="A29" s="19" t="s">
        <v>71</v>
      </c>
      <c r="B29" s="20">
        <v>56.72</v>
      </c>
      <c r="C29" s="20">
        <v>56.2</v>
      </c>
      <c r="D29" s="20">
        <v>229.075738151</v>
      </c>
      <c r="E29" s="21" t="s">
        <v>72</v>
      </c>
      <c r="F29" s="22">
        <v>0.11898996886890341</v>
      </c>
      <c r="G29" s="22">
        <v>-0.008068582955118336</v>
      </c>
      <c r="H29" s="23">
        <v>0.61</v>
      </c>
      <c r="I29" s="22">
        <v>0.4622</v>
      </c>
      <c r="J29" s="23" t="s">
        <v>18</v>
      </c>
      <c r="K29" s="23">
        <v>10.0</v>
      </c>
      <c r="L29" s="50">
        <v>44279.0</v>
      </c>
    </row>
    <row r="30">
      <c r="A30" s="13" t="s">
        <v>28</v>
      </c>
      <c r="B30" s="14">
        <v>240.56</v>
      </c>
      <c r="C30" s="14">
        <v>231.4</v>
      </c>
      <c r="D30" s="14">
        <v>140.594198282</v>
      </c>
      <c r="E30" s="15" t="s">
        <v>29</v>
      </c>
      <c r="F30" s="16">
        <v>0.10172482952266351</v>
      </c>
      <c r="G30" s="16">
        <v>-0.09994086339444112</v>
      </c>
      <c r="H30" s="17">
        <v>1.62</v>
      </c>
      <c r="I30" s="16">
        <v>0.5784</v>
      </c>
      <c r="J30" s="17" t="s">
        <v>30</v>
      </c>
      <c r="K30" s="17">
        <v>6.0</v>
      </c>
      <c r="L30" s="49">
        <v>44279.0</v>
      </c>
    </row>
    <row r="31">
      <c r="A31" s="19" t="s">
        <v>83</v>
      </c>
      <c r="B31" s="20">
        <v>251.13</v>
      </c>
      <c r="C31" s="20">
        <v>247.67</v>
      </c>
      <c r="D31" s="20">
        <v>1892.017213071</v>
      </c>
      <c r="E31" s="21" t="s">
        <v>84</v>
      </c>
      <c r="F31" s="22">
        <v>0.10119047619047629</v>
      </c>
      <c r="G31" s="22">
        <v>0.19103369503141054</v>
      </c>
      <c r="H31" s="23">
        <v>0.79</v>
      </c>
      <c r="I31" s="22">
        <v>0.5417</v>
      </c>
      <c r="J31" s="23" t="s">
        <v>18</v>
      </c>
      <c r="K31" s="23">
        <v>10.0</v>
      </c>
      <c r="L31" s="50">
        <v>44279.0</v>
      </c>
    </row>
    <row r="32">
      <c r="A32" s="13" t="s">
        <v>21</v>
      </c>
      <c r="B32" s="14">
        <v>240.0</v>
      </c>
      <c r="C32" s="14">
        <v>248.29</v>
      </c>
      <c r="D32" s="14">
        <v>137.892984</v>
      </c>
      <c r="E32" s="15" t="s">
        <v>22</v>
      </c>
      <c r="F32" s="16">
        <v>0.08468712394705168</v>
      </c>
      <c r="G32" s="16">
        <v>-0.04220094140561594</v>
      </c>
      <c r="H32" s="17">
        <v>0.72</v>
      </c>
      <c r="I32" s="16">
        <v>0.3701</v>
      </c>
      <c r="J32" s="17" t="s">
        <v>23</v>
      </c>
      <c r="K32" s="17">
        <v>15.0</v>
      </c>
      <c r="L32" s="49">
        <v>44279.0</v>
      </c>
    </row>
    <row r="33">
      <c r="A33" s="19" t="s">
        <v>104</v>
      </c>
      <c r="B33" s="20">
        <v>261.15</v>
      </c>
      <c r="C33" s="20">
        <v>251.09</v>
      </c>
      <c r="D33" s="20">
        <v>306.979929563</v>
      </c>
      <c r="E33" s="21" t="s">
        <v>105</v>
      </c>
      <c r="F33" s="22">
        <v>0.07290148644709993</v>
      </c>
      <c r="G33" s="22">
        <v>0.30640970116933736</v>
      </c>
      <c r="H33" s="23">
        <v>1.15</v>
      </c>
      <c r="I33" s="22">
        <v>0.5676</v>
      </c>
      <c r="J33" s="23" t="s">
        <v>18</v>
      </c>
      <c r="K33" s="23">
        <v>10.0</v>
      </c>
      <c r="L33" s="50">
        <v>44279.0</v>
      </c>
    </row>
    <row r="34">
      <c r="A34" s="13" t="s">
        <v>90</v>
      </c>
      <c r="B34" s="14">
        <v>187.0</v>
      </c>
      <c r="C34" s="14">
        <v>187.6</v>
      </c>
      <c r="D34" s="14">
        <v>19.3382871</v>
      </c>
      <c r="E34" s="15" t="s">
        <v>91</v>
      </c>
      <c r="F34" s="16">
        <v>0.055900621118012334</v>
      </c>
      <c r="G34" s="16">
        <v>0.32279289011096907</v>
      </c>
      <c r="H34" s="17">
        <v>1.07</v>
      </c>
      <c r="I34" s="16">
        <v>0.5236</v>
      </c>
      <c r="J34" s="17" t="s">
        <v>23</v>
      </c>
      <c r="K34" s="17">
        <v>15.0</v>
      </c>
      <c r="L34" s="49">
        <v>44279.0</v>
      </c>
    </row>
    <row r="35">
      <c r="A35" s="19" t="s">
        <v>120</v>
      </c>
      <c r="B35" s="20">
        <v>227.45</v>
      </c>
      <c r="C35" s="20">
        <v>228.37</v>
      </c>
      <c r="D35" s="20">
        <v>484.954482754</v>
      </c>
      <c r="E35" s="21" t="s">
        <v>121</v>
      </c>
      <c r="F35" s="22">
        <v>0.04615097547322371</v>
      </c>
      <c r="G35" s="22">
        <v>-0.02135292107960369</v>
      </c>
      <c r="H35" s="23">
        <v>1.0</v>
      </c>
      <c r="I35" s="22">
        <v>0.5485</v>
      </c>
      <c r="J35" s="23" t="s">
        <v>122</v>
      </c>
      <c r="K35" s="23">
        <v>13.0</v>
      </c>
      <c r="L35" s="50">
        <v>44279.0</v>
      </c>
    </row>
    <row r="36">
      <c r="A36" s="13" t="s">
        <v>125</v>
      </c>
      <c r="B36" s="14">
        <v>142.21</v>
      </c>
      <c r="C36" s="14">
        <v>140.59</v>
      </c>
      <c r="D36" s="14">
        <v>400.161390609</v>
      </c>
      <c r="E36" s="15" t="s">
        <v>126</v>
      </c>
      <c r="F36" s="16">
        <v>0.0033963118569019747</v>
      </c>
      <c r="G36" s="16">
        <v>0.0274104887832417</v>
      </c>
      <c r="H36" s="17">
        <v>0.46</v>
      </c>
      <c r="I36" s="16">
        <v>0.5882</v>
      </c>
      <c r="J36" s="17" t="s">
        <v>70</v>
      </c>
      <c r="K36" s="17">
        <v>3.0</v>
      </c>
      <c r="L36" s="49">
        <v>44279.0</v>
      </c>
    </row>
    <row r="37">
      <c r="A37" s="19" t="s">
        <v>33</v>
      </c>
      <c r="B37" s="20">
        <v>10.55</v>
      </c>
      <c r="C37" s="20">
        <v>9.4</v>
      </c>
      <c r="D37" s="20">
        <v>2.569407946</v>
      </c>
      <c r="E37" s="21" t="s">
        <v>34</v>
      </c>
      <c r="F37" s="22">
        <v>0.0</v>
      </c>
      <c r="G37" s="22">
        <v>0.16717676271871573</v>
      </c>
      <c r="H37" s="23">
        <v>1.87</v>
      </c>
      <c r="I37" s="22">
        <v>0.6122</v>
      </c>
      <c r="J37" s="23" t="s">
        <v>35</v>
      </c>
      <c r="K37" s="23">
        <v>7.0</v>
      </c>
      <c r="L37" s="50">
        <v>44279.0</v>
      </c>
    </row>
    <row r="38">
      <c r="A38" s="13" t="s">
        <v>123</v>
      </c>
      <c r="B38" s="14">
        <v>266.87</v>
      </c>
      <c r="C38" s="14">
        <v>260.14</v>
      </c>
      <c r="D38" s="14">
        <v>40.786982959</v>
      </c>
      <c r="E38" s="15" t="s">
        <v>139</v>
      </c>
      <c r="F38" s="16">
        <v>-0.023324330959980256</v>
      </c>
      <c r="G38" s="16">
        <v>0.2736669769830824</v>
      </c>
      <c r="H38" s="17">
        <v>0.74</v>
      </c>
      <c r="I38" s="16">
        <v>0.5394</v>
      </c>
      <c r="J38" s="17" t="s">
        <v>18</v>
      </c>
      <c r="K38" s="17">
        <v>10.0</v>
      </c>
      <c r="L38" s="49">
        <v>44279.0</v>
      </c>
    </row>
    <row r="39">
      <c r="A39" s="19" t="s">
        <v>66</v>
      </c>
      <c r="B39" s="20">
        <v>42.51</v>
      </c>
      <c r="C39" s="20">
        <v>40.17</v>
      </c>
      <c r="D39" s="20">
        <v>2.489423951</v>
      </c>
      <c r="E39" s="21" t="s">
        <v>67</v>
      </c>
      <c r="F39" s="22">
        <v>-0.043478260869565064</v>
      </c>
      <c r="G39" s="22">
        <v>1.729533050333544</v>
      </c>
      <c r="H39" s="23">
        <v>3.12</v>
      </c>
      <c r="I39" s="22">
        <v>0.4961</v>
      </c>
      <c r="J39" s="23" t="s">
        <v>35</v>
      </c>
      <c r="K39" s="23">
        <v>7.0</v>
      </c>
      <c r="L39" s="50">
        <v>44279.0</v>
      </c>
    </row>
    <row r="40">
      <c r="A40" s="13" t="s">
        <v>55</v>
      </c>
      <c r="B40" s="14">
        <v>167.84</v>
      </c>
      <c r="C40" s="14">
        <v>172.39</v>
      </c>
      <c r="D40" s="14">
        <v>21.343068359</v>
      </c>
      <c r="E40" s="15" t="s">
        <v>56</v>
      </c>
      <c r="F40" s="16">
        <v>-0.04868244752121482</v>
      </c>
      <c r="G40" s="16">
        <v>1.414496185214417</v>
      </c>
      <c r="H40" s="17">
        <v>1.54</v>
      </c>
      <c r="I40" s="16">
        <v>0.4047</v>
      </c>
      <c r="J40" s="17" t="s">
        <v>18</v>
      </c>
      <c r="K40" s="17">
        <v>10.0</v>
      </c>
      <c r="L40" s="49">
        <v>44279.0</v>
      </c>
    </row>
    <row r="41">
      <c r="A41" s="19" t="s">
        <v>19</v>
      </c>
      <c r="B41" s="20">
        <v>126.78</v>
      </c>
      <c r="C41" s="20">
        <v>127.53</v>
      </c>
      <c r="D41" s="20">
        <v>2115.239227266</v>
      </c>
      <c r="E41" s="21" t="s">
        <v>20</v>
      </c>
      <c r="F41" s="22">
        <v>-0.06278026905829602</v>
      </c>
      <c r="G41" s="22">
        <v>0.5362716515177499</v>
      </c>
      <c r="H41" s="23">
        <v>1.2</v>
      </c>
      <c r="I41" s="22">
        <v>0.4738</v>
      </c>
      <c r="J41" s="23" t="s">
        <v>18</v>
      </c>
      <c r="K41" s="23">
        <v>10.0</v>
      </c>
      <c r="L41" s="50">
        <v>44279.0</v>
      </c>
    </row>
    <row r="42">
      <c r="A42" s="13" t="s">
        <v>100</v>
      </c>
      <c r="B42" s="14">
        <v>22.06</v>
      </c>
      <c r="C42" s="14">
        <v>20.79</v>
      </c>
      <c r="D42" s="14">
        <v>41.288412</v>
      </c>
      <c r="E42" s="15" t="s">
        <v>101</v>
      </c>
      <c r="F42" s="16">
        <v>-0.07725118483412334</v>
      </c>
      <c r="G42" s="16" t="e">
        <v>#VALUE!</v>
      </c>
      <c r="H42" s="17" t="e">
        <v>#N/A</v>
      </c>
      <c r="I42" s="16">
        <v>0.5316</v>
      </c>
      <c r="J42" s="17" t="s">
        <v>18</v>
      </c>
      <c r="K42" s="17">
        <v>10.0</v>
      </c>
      <c r="L42" s="49">
        <v>44279.0</v>
      </c>
    </row>
    <row r="43">
      <c r="A43" s="19" t="s">
        <v>87</v>
      </c>
      <c r="B43" s="20">
        <v>503.74</v>
      </c>
      <c r="C43" s="20">
        <v>497.46</v>
      </c>
      <c r="D43" s="20">
        <v>223.339675854</v>
      </c>
      <c r="E43" s="21" t="s">
        <v>88</v>
      </c>
      <c r="F43" s="22">
        <v>-0.07816610296880872</v>
      </c>
      <c r="G43" s="22">
        <v>0.2418515950069349</v>
      </c>
      <c r="H43" s="23">
        <v>0.75</v>
      </c>
      <c r="I43" s="22">
        <v>0.484</v>
      </c>
      <c r="J43" s="23" t="s">
        <v>89</v>
      </c>
      <c r="K43" s="23">
        <v>9.0</v>
      </c>
      <c r="L43" s="50">
        <v>44279.0</v>
      </c>
    </row>
    <row r="44">
      <c r="A44" s="13" t="s">
        <v>112</v>
      </c>
      <c r="B44" s="14">
        <v>221.65</v>
      </c>
      <c r="C44" s="14">
        <v>218.17</v>
      </c>
      <c r="D44" s="14">
        <v>100.823163393</v>
      </c>
      <c r="E44" s="15" t="s">
        <v>113</v>
      </c>
      <c r="F44" s="16">
        <v>-0.08259468170829978</v>
      </c>
      <c r="G44" s="16">
        <v>2.66183924692252</v>
      </c>
      <c r="H44" s="17">
        <v>2.4</v>
      </c>
      <c r="I44" s="16">
        <v>0.4917</v>
      </c>
      <c r="J44" s="17" t="s">
        <v>18</v>
      </c>
      <c r="K44" s="17">
        <v>10.0</v>
      </c>
      <c r="L44" s="49">
        <v>44279.0</v>
      </c>
    </row>
    <row r="45">
      <c r="A45" s="19" t="s">
        <v>31</v>
      </c>
      <c r="B45" s="20">
        <v>194.62</v>
      </c>
      <c r="C45" s="20">
        <v>192.77</v>
      </c>
      <c r="D45" s="20">
        <v>68.818622835</v>
      </c>
      <c r="E45" s="21" t="s">
        <v>32</v>
      </c>
      <c r="F45" s="22">
        <v>-0.0933443800055234</v>
      </c>
      <c r="G45" s="22">
        <v>0.34283059770826885</v>
      </c>
      <c r="H45" s="23">
        <v>1.01</v>
      </c>
      <c r="I45" s="22">
        <v>0.4572</v>
      </c>
      <c r="J45" s="23" t="s">
        <v>18</v>
      </c>
      <c r="K45" s="23">
        <v>10.0</v>
      </c>
      <c r="L45" s="50">
        <v>44279.0</v>
      </c>
    </row>
    <row r="46">
      <c r="A46" s="13" t="s">
        <v>106</v>
      </c>
      <c r="B46" s="14">
        <v>132.95</v>
      </c>
      <c r="C46" s="14">
        <v>132.71</v>
      </c>
      <c r="D46" s="14">
        <v>149.933757934</v>
      </c>
      <c r="E46" s="15" t="s">
        <v>107</v>
      </c>
      <c r="F46" s="16">
        <v>-0.14312955044493245</v>
      </c>
      <c r="G46" s="16">
        <v>0.5212806748466257</v>
      </c>
      <c r="H46" s="17">
        <v>1.33</v>
      </c>
      <c r="I46" s="16">
        <v>0.5081</v>
      </c>
      <c r="J46" s="17" t="s">
        <v>18</v>
      </c>
      <c r="K46" s="17">
        <v>10.0</v>
      </c>
      <c r="L46" s="49">
        <v>44279.0</v>
      </c>
    </row>
    <row r="47">
      <c r="A47" s="19" t="s">
        <v>53</v>
      </c>
      <c r="B47" s="20">
        <v>141.42</v>
      </c>
      <c r="C47" s="20">
        <v>129.26</v>
      </c>
      <c r="D47" s="20">
        <v>19.22310667</v>
      </c>
      <c r="E47" s="21" t="s">
        <v>54</v>
      </c>
      <c r="F47" s="22">
        <v>-0.1467079098541759</v>
      </c>
      <c r="G47" s="22">
        <v>0.46808407122701184</v>
      </c>
      <c r="H47" s="23">
        <v>1.15</v>
      </c>
      <c r="I47" s="22">
        <v>0.5321</v>
      </c>
      <c r="J47" s="23" t="s">
        <v>47</v>
      </c>
      <c r="K47" s="23">
        <v>10.0</v>
      </c>
      <c r="L47" s="50">
        <v>44279.0</v>
      </c>
    </row>
    <row r="48">
      <c r="A48" s="13" t="s">
        <v>110</v>
      </c>
      <c r="B48" s="14">
        <v>258.05</v>
      </c>
      <c r="C48" s="14">
        <v>233.48</v>
      </c>
      <c r="D48" s="14">
        <v>13.404661662</v>
      </c>
      <c r="E48" s="15" t="s">
        <v>111</v>
      </c>
      <c r="F48" s="16">
        <v>-0.20303951367781156</v>
      </c>
      <c r="G48" s="16">
        <v>-0.059667918927693464</v>
      </c>
      <c r="H48" s="17">
        <v>0.93</v>
      </c>
      <c r="I48" s="16">
        <v>0.553</v>
      </c>
      <c r="J48" s="17" t="s">
        <v>47</v>
      </c>
      <c r="K48" s="17">
        <v>10.0</v>
      </c>
      <c r="L48" s="49">
        <v>44279.0</v>
      </c>
    </row>
    <row r="49">
      <c r="A49" s="19" t="s">
        <v>116</v>
      </c>
      <c r="B49" s="20">
        <v>148.08</v>
      </c>
      <c r="C49" s="20">
        <v>147.64</v>
      </c>
      <c r="D49" s="20">
        <v>22.888345929</v>
      </c>
      <c r="E49" s="21" t="s">
        <v>117</v>
      </c>
      <c r="F49" s="22">
        <v>-0.2682196339434277</v>
      </c>
      <c r="G49" s="22">
        <v>1.5092920353982302</v>
      </c>
      <c r="H49" s="23">
        <v>0.21</v>
      </c>
      <c r="I49" s="22">
        <v>0.417</v>
      </c>
      <c r="J49" s="23" t="s">
        <v>23</v>
      </c>
      <c r="K49" s="23">
        <v>15.0</v>
      </c>
      <c r="L49" s="50">
        <v>44279.0</v>
      </c>
    </row>
    <row r="50">
      <c r="A50" s="13"/>
      <c r="B50" s="14"/>
      <c r="C50" s="14"/>
      <c r="D50" s="14"/>
      <c r="E50" s="15"/>
      <c r="F50" s="16"/>
      <c r="G50" s="16"/>
      <c r="H50" s="17"/>
      <c r="I50" s="47"/>
      <c r="J50" s="17"/>
      <c r="K50" s="17"/>
      <c r="L50" s="17"/>
    </row>
    <row r="51">
      <c r="A51" s="19"/>
      <c r="B51" s="20"/>
      <c r="C51" s="20"/>
      <c r="D51" s="20"/>
      <c r="F51" s="23"/>
      <c r="G51" s="23"/>
      <c r="H51" s="23"/>
      <c r="I51" s="44"/>
      <c r="J51" s="23"/>
      <c r="K51" s="23"/>
      <c r="L51" s="23"/>
    </row>
    <row r="52">
      <c r="A52" s="13"/>
      <c r="B52" s="14"/>
      <c r="C52" s="14"/>
      <c r="D52" s="14"/>
      <c r="F52" s="17"/>
      <c r="G52" s="17"/>
      <c r="H52" s="17"/>
      <c r="I52" s="47"/>
      <c r="J52" s="17"/>
      <c r="K52" s="17"/>
      <c r="L52" s="17"/>
    </row>
    <row r="53">
      <c r="A53" s="19" t="str">
        <f>FinanceData!A54</f>
        <v>XOM</v>
      </c>
      <c r="B53" s="20"/>
      <c r="C53" s="20"/>
      <c r="D53" s="20"/>
      <c r="F53" s="23"/>
      <c r="G53" s="23"/>
      <c r="H53" s="23"/>
      <c r="I53" s="44"/>
      <c r="J53" s="23"/>
      <c r="K53" s="23"/>
      <c r="L53" s="23"/>
    </row>
    <row r="54">
      <c r="A54" s="29" t="str">
        <f>FinanceData!A55</f>
        <v/>
      </c>
      <c r="B54" s="34"/>
      <c r="C54" s="34"/>
      <c r="D54" s="34"/>
      <c r="I54" s="46"/>
    </row>
    <row r="55">
      <c r="A55" s="29" t="str">
        <f>FinanceData!A56</f>
        <v/>
      </c>
      <c r="B55" s="34"/>
      <c r="C55" s="34"/>
      <c r="D55" s="34"/>
      <c r="I55" s="46"/>
    </row>
    <row r="56">
      <c r="A56" s="29" t="str">
        <f>FinanceData!A57</f>
        <v/>
      </c>
      <c r="B56" s="34"/>
      <c r="C56" s="34"/>
      <c r="D56" s="34"/>
      <c r="I56" s="46"/>
    </row>
    <row r="57">
      <c r="A57" s="29" t="str">
        <f>FinanceData!A58</f>
        <v/>
      </c>
      <c r="B57" s="34"/>
      <c r="C57" s="34"/>
      <c r="D57" s="34"/>
      <c r="I57" s="46"/>
    </row>
    <row r="58">
      <c r="A58" s="29" t="str">
        <f>FinanceData!A59</f>
        <v/>
      </c>
      <c r="B58" s="34"/>
      <c r="C58" s="34"/>
      <c r="D58" s="34"/>
      <c r="I58" s="46"/>
    </row>
    <row r="59">
      <c r="A59" s="29" t="str">
        <f>FinanceData!A60</f>
        <v/>
      </c>
      <c r="B59" s="34"/>
      <c r="C59" s="34"/>
      <c r="D59" s="34"/>
      <c r="I59" s="46"/>
    </row>
    <row r="60">
      <c r="A60" s="29" t="str">
        <f>FinanceData!A61</f>
        <v/>
      </c>
      <c r="B60" s="34"/>
      <c r="C60" s="34"/>
      <c r="D60" s="34"/>
      <c r="I60" s="46"/>
    </row>
    <row r="61">
      <c r="A61" s="29" t="str">
        <f>FinanceData!A62</f>
        <v/>
      </c>
      <c r="B61" s="34"/>
      <c r="C61" s="34"/>
      <c r="D61" s="34"/>
      <c r="I61" s="46"/>
    </row>
    <row r="62">
      <c r="A62" s="29" t="str">
        <f>FinanceData!A63</f>
        <v/>
      </c>
      <c r="B62" s="34"/>
      <c r="C62" s="34"/>
      <c r="D62" s="34"/>
      <c r="I62" s="46"/>
    </row>
    <row r="63">
      <c r="A63" s="29" t="str">
        <f>FinanceData!A64</f>
        <v/>
      </c>
      <c r="B63" s="34"/>
      <c r="C63" s="34"/>
      <c r="D63" s="34"/>
      <c r="I63" s="46"/>
    </row>
    <row r="64">
      <c r="A64" s="29" t="str">
        <f>FinanceData!A65</f>
        <v/>
      </c>
      <c r="B64" s="34"/>
      <c r="C64" s="34"/>
      <c r="D64" s="34"/>
      <c r="I64" s="46"/>
    </row>
    <row r="65">
      <c r="A65" s="29" t="str">
        <f>FinanceData!A66</f>
        <v/>
      </c>
      <c r="B65" s="34"/>
      <c r="C65" s="34"/>
      <c r="D65" s="34"/>
      <c r="I65" s="46"/>
    </row>
    <row r="66">
      <c r="A66" s="29" t="str">
        <f>FinanceData!A67</f>
        <v/>
      </c>
      <c r="B66" s="34"/>
      <c r="C66" s="34"/>
      <c r="D66" s="34"/>
      <c r="I66" s="46"/>
    </row>
    <row r="67">
      <c r="A67" s="29" t="str">
        <f>FinanceData!A68</f>
        <v/>
      </c>
      <c r="B67" s="34"/>
      <c r="C67" s="34"/>
      <c r="D67" s="34"/>
      <c r="I67" s="46"/>
    </row>
    <row r="68">
      <c r="A68" s="29" t="str">
        <f>FinanceData!A69</f>
        <v/>
      </c>
      <c r="B68" s="34"/>
      <c r="C68" s="34"/>
      <c r="D68" s="34"/>
      <c r="I68" s="46"/>
    </row>
    <row r="69">
      <c r="A69" s="29" t="str">
        <f>FinanceData!A70</f>
        <v/>
      </c>
      <c r="B69" s="34"/>
      <c r="C69" s="34"/>
      <c r="D69" s="34"/>
      <c r="I69" s="46"/>
    </row>
    <row r="70">
      <c r="A70" s="29" t="str">
        <f>FinanceData!A71</f>
        <v/>
      </c>
      <c r="B70" s="34"/>
      <c r="C70" s="34"/>
      <c r="D70" s="34"/>
      <c r="I70" s="46"/>
    </row>
    <row r="71">
      <c r="A71" s="29" t="str">
        <f>FinanceData!A72</f>
        <v/>
      </c>
      <c r="B71" s="34"/>
      <c r="C71" s="34"/>
      <c r="D71" s="34"/>
      <c r="I71" s="46"/>
    </row>
    <row r="72">
      <c r="A72" s="29" t="str">
        <f>FinanceData!A73</f>
        <v/>
      </c>
      <c r="B72" s="34"/>
      <c r="C72" s="34"/>
      <c r="D72" s="34"/>
      <c r="I72" s="46"/>
    </row>
    <row r="73">
      <c r="A73" s="29" t="str">
        <f>FinanceData!A74</f>
        <v/>
      </c>
      <c r="B73" s="34"/>
      <c r="C73" s="34"/>
      <c r="D73" s="34"/>
      <c r="I73" s="46"/>
    </row>
    <row r="74">
      <c r="A74" s="29" t="str">
        <f>FinanceData!A75</f>
        <v/>
      </c>
      <c r="B74" s="34"/>
      <c r="C74" s="34"/>
      <c r="D74" s="34"/>
      <c r="I74" s="46"/>
    </row>
    <row r="75">
      <c r="A75" s="29" t="str">
        <f>FinanceData!A76</f>
        <v/>
      </c>
      <c r="B75" s="34"/>
      <c r="C75" s="34"/>
      <c r="D75" s="34"/>
      <c r="I75" s="46"/>
    </row>
    <row r="76">
      <c r="A76" s="29" t="str">
        <f>FinanceData!A77</f>
        <v/>
      </c>
      <c r="B76" s="34"/>
      <c r="C76" s="34"/>
      <c r="D76" s="34"/>
      <c r="I76" s="46"/>
    </row>
    <row r="77">
      <c r="A77" s="29" t="str">
        <f>FinanceData!A78</f>
        <v/>
      </c>
      <c r="B77" s="34"/>
      <c r="C77" s="34"/>
      <c r="D77" s="34"/>
      <c r="I77" s="46"/>
    </row>
    <row r="78">
      <c r="A78" s="29" t="str">
        <f>FinanceData!A79</f>
        <v/>
      </c>
      <c r="B78" s="34"/>
      <c r="C78" s="34"/>
      <c r="D78" s="34"/>
      <c r="I78" s="46"/>
    </row>
    <row r="79">
      <c r="A79" s="29" t="str">
        <f>FinanceData!A80</f>
        <v/>
      </c>
      <c r="B79" s="34"/>
      <c r="C79" s="34"/>
      <c r="D79" s="34"/>
      <c r="I79" s="46"/>
    </row>
    <row r="80">
      <c r="A80" s="29" t="str">
        <f>FinanceData!A81</f>
        <v/>
      </c>
      <c r="B80" s="34"/>
      <c r="C80" s="34"/>
      <c r="D80" s="34"/>
      <c r="I80" s="46"/>
    </row>
    <row r="81">
      <c r="A81" s="29" t="str">
        <f>FinanceData!A82</f>
        <v/>
      </c>
      <c r="B81" s="34"/>
      <c r="C81" s="34"/>
      <c r="D81" s="34"/>
      <c r="I81" s="46"/>
    </row>
    <row r="82">
      <c r="A82" s="29" t="str">
        <f>FinanceData!A83</f>
        <v/>
      </c>
      <c r="B82" s="34"/>
      <c r="C82" s="34"/>
      <c r="D82" s="34"/>
      <c r="I82" s="46"/>
    </row>
    <row r="83">
      <c r="A83" s="29" t="str">
        <f>FinanceData!A84</f>
        <v/>
      </c>
      <c r="B83" s="34"/>
      <c r="C83" s="34"/>
      <c r="D83" s="34"/>
      <c r="I83" s="46"/>
    </row>
    <row r="84">
      <c r="A84" s="29" t="str">
        <f>FinanceData!A85</f>
        <v/>
      </c>
      <c r="B84" s="34"/>
      <c r="C84" s="34"/>
      <c r="D84" s="34"/>
      <c r="I84" s="46"/>
    </row>
    <row r="85">
      <c r="A85" s="29" t="str">
        <f>FinanceData!A86</f>
        <v/>
      </c>
      <c r="B85" s="34"/>
      <c r="C85" s="34"/>
      <c r="D85" s="34"/>
      <c r="I85" s="46"/>
    </row>
    <row r="86">
      <c r="A86" s="29" t="str">
        <f>FinanceData!A87</f>
        <v/>
      </c>
      <c r="B86" s="34"/>
      <c r="C86" s="34"/>
      <c r="D86" s="34"/>
      <c r="I86" s="46"/>
    </row>
    <row r="87">
      <c r="A87" s="29" t="str">
        <f>FinanceData!A88</f>
        <v/>
      </c>
      <c r="B87" s="34"/>
      <c r="C87" s="34"/>
      <c r="D87" s="34"/>
      <c r="I87" s="46"/>
    </row>
    <row r="88">
      <c r="A88" s="29" t="str">
        <f>FinanceData!A89</f>
        <v/>
      </c>
      <c r="B88" s="34"/>
      <c r="C88" s="34"/>
      <c r="D88" s="34"/>
      <c r="I88" s="46"/>
    </row>
    <row r="89">
      <c r="A89" s="29" t="str">
        <f>FinanceData!A90</f>
        <v/>
      </c>
      <c r="B89" s="34"/>
      <c r="C89" s="34"/>
      <c r="D89" s="34"/>
      <c r="I89" s="46"/>
    </row>
    <row r="90">
      <c r="A90" s="29" t="str">
        <f>FinanceData!A91</f>
        <v/>
      </c>
      <c r="B90" s="34"/>
      <c r="C90" s="34"/>
      <c r="D90" s="34"/>
      <c r="I90" s="46"/>
    </row>
    <row r="91">
      <c r="A91" s="29" t="str">
        <f>FinanceData!A92</f>
        <v/>
      </c>
      <c r="B91" s="34"/>
      <c r="C91" s="34"/>
      <c r="D91" s="34"/>
      <c r="I91" s="46"/>
    </row>
    <row r="92">
      <c r="A92" s="29" t="str">
        <f>FinanceData!A93</f>
        <v/>
      </c>
      <c r="B92" s="34"/>
      <c r="C92" s="34"/>
      <c r="D92" s="34"/>
      <c r="I92" s="46"/>
    </row>
    <row r="93">
      <c r="A93" s="29" t="str">
        <f>FinanceData!A94</f>
        <v/>
      </c>
      <c r="B93" s="34"/>
      <c r="C93" s="34"/>
      <c r="D93" s="34"/>
      <c r="I93" s="46"/>
    </row>
    <row r="94">
      <c r="A94" s="29" t="str">
        <f>FinanceData!A95</f>
        <v/>
      </c>
      <c r="B94" s="34"/>
      <c r="C94" s="34"/>
      <c r="D94" s="34"/>
      <c r="I94" s="46"/>
    </row>
    <row r="95">
      <c r="A95" s="29" t="str">
        <f>FinanceData!A96</f>
        <v/>
      </c>
      <c r="B95" s="34"/>
      <c r="C95" s="34"/>
      <c r="D95" s="34"/>
      <c r="I95" s="46"/>
    </row>
    <row r="96">
      <c r="A96" s="29" t="str">
        <f>FinanceData!A97</f>
        <v/>
      </c>
      <c r="B96" s="34"/>
      <c r="C96" s="34"/>
      <c r="D96" s="34"/>
      <c r="I96" s="46"/>
    </row>
    <row r="97">
      <c r="A97" s="29" t="str">
        <f>FinanceData!A98</f>
        <v/>
      </c>
      <c r="B97" s="34"/>
      <c r="C97" s="34"/>
      <c r="D97" s="34"/>
      <c r="I97" s="46"/>
    </row>
    <row r="98">
      <c r="A98" s="29" t="str">
        <f>FinanceData!A99</f>
        <v/>
      </c>
      <c r="B98" s="34"/>
      <c r="C98" s="34"/>
      <c r="D98" s="34"/>
      <c r="I98" s="46"/>
    </row>
    <row r="99">
      <c r="B99" s="34"/>
      <c r="C99" s="34"/>
      <c r="D99" s="34"/>
      <c r="I99" s="46"/>
    </row>
    <row r="100">
      <c r="B100" s="34"/>
      <c r="C100" s="34"/>
      <c r="D100" s="34"/>
      <c r="I100" s="46"/>
    </row>
    <row r="101">
      <c r="B101" s="34"/>
      <c r="C101" s="34"/>
      <c r="D101" s="34"/>
      <c r="I101" s="46"/>
    </row>
    <row r="102">
      <c r="B102" s="34"/>
      <c r="C102" s="34"/>
      <c r="D102" s="34"/>
      <c r="I102" s="46"/>
    </row>
    <row r="103">
      <c r="B103" s="34"/>
      <c r="C103" s="34"/>
      <c r="D103" s="34"/>
      <c r="I103" s="46"/>
    </row>
    <row r="104">
      <c r="B104" s="34"/>
      <c r="C104" s="34"/>
      <c r="D104" s="34"/>
      <c r="I104" s="46"/>
    </row>
    <row r="105">
      <c r="B105" s="34"/>
      <c r="C105" s="34"/>
      <c r="D105" s="34"/>
      <c r="I105" s="46"/>
    </row>
    <row r="106">
      <c r="B106" s="34"/>
      <c r="C106" s="34"/>
      <c r="D106" s="34"/>
      <c r="I106" s="46"/>
    </row>
    <row r="107">
      <c r="B107" s="34"/>
      <c r="C107" s="34"/>
      <c r="D107" s="34"/>
      <c r="I107" s="46"/>
    </row>
    <row r="108">
      <c r="B108" s="34"/>
      <c r="C108" s="34"/>
      <c r="D108" s="34"/>
      <c r="I108" s="46"/>
    </row>
    <row r="109">
      <c r="B109" s="34"/>
      <c r="C109" s="34"/>
      <c r="D109" s="34"/>
      <c r="I109" s="46"/>
    </row>
    <row r="110">
      <c r="B110" s="34"/>
      <c r="C110" s="34"/>
      <c r="D110" s="34"/>
      <c r="I110" s="46"/>
    </row>
    <row r="111">
      <c r="B111" s="34"/>
      <c r="C111" s="34"/>
      <c r="D111" s="34"/>
      <c r="I111" s="46"/>
    </row>
    <row r="112">
      <c r="B112" s="34"/>
      <c r="C112" s="34"/>
      <c r="D112" s="34"/>
      <c r="I112" s="46"/>
    </row>
    <row r="113">
      <c r="B113" s="34"/>
      <c r="C113" s="34"/>
      <c r="D113" s="34"/>
      <c r="I113" s="46"/>
    </row>
    <row r="114">
      <c r="B114" s="34"/>
      <c r="C114" s="34"/>
      <c r="D114" s="34"/>
      <c r="I114" s="46"/>
    </row>
    <row r="115">
      <c r="B115" s="34"/>
      <c r="C115" s="34"/>
      <c r="D115" s="34"/>
      <c r="I115" s="46"/>
    </row>
    <row r="116">
      <c r="B116" s="34"/>
      <c r="C116" s="34"/>
      <c r="D116" s="34"/>
      <c r="I116" s="46"/>
    </row>
    <row r="117">
      <c r="B117" s="34"/>
      <c r="C117" s="34"/>
      <c r="D117" s="34"/>
      <c r="I117" s="46"/>
    </row>
    <row r="118">
      <c r="B118" s="34"/>
      <c r="C118" s="34"/>
      <c r="D118" s="34"/>
      <c r="I118" s="46"/>
    </row>
    <row r="119">
      <c r="B119" s="34"/>
      <c r="C119" s="34"/>
      <c r="D119" s="34"/>
      <c r="I119" s="46"/>
    </row>
    <row r="120">
      <c r="B120" s="34"/>
      <c r="C120" s="34"/>
      <c r="D120" s="34"/>
      <c r="I120" s="46"/>
    </row>
    <row r="121">
      <c r="B121" s="34"/>
      <c r="C121" s="34"/>
      <c r="D121" s="34"/>
      <c r="I121" s="46"/>
    </row>
    <row r="122">
      <c r="B122" s="34"/>
      <c r="C122" s="34"/>
      <c r="D122" s="34"/>
      <c r="I122" s="46"/>
    </row>
    <row r="123">
      <c r="B123" s="34"/>
      <c r="C123" s="34"/>
      <c r="D123" s="34"/>
      <c r="I123" s="46"/>
    </row>
    <row r="124">
      <c r="B124" s="34"/>
      <c r="C124" s="34"/>
      <c r="D124" s="34"/>
      <c r="I124" s="46"/>
    </row>
    <row r="125">
      <c r="B125" s="34"/>
      <c r="C125" s="34"/>
      <c r="D125" s="34"/>
      <c r="I125" s="46"/>
    </row>
    <row r="126">
      <c r="B126" s="34"/>
      <c r="C126" s="34"/>
      <c r="D126" s="34"/>
      <c r="I126" s="46"/>
    </row>
    <row r="127">
      <c r="B127" s="34"/>
      <c r="C127" s="34"/>
      <c r="D127" s="34"/>
      <c r="I127" s="46"/>
    </row>
    <row r="128">
      <c r="B128" s="34"/>
      <c r="C128" s="34"/>
      <c r="D128" s="34"/>
      <c r="I128" s="46"/>
    </row>
    <row r="129">
      <c r="B129" s="34"/>
      <c r="C129" s="34"/>
      <c r="D129" s="34"/>
      <c r="I129" s="46"/>
    </row>
    <row r="130">
      <c r="B130" s="34"/>
      <c r="C130" s="34"/>
      <c r="D130" s="34"/>
      <c r="I130" s="46"/>
    </row>
    <row r="131">
      <c r="B131" s="34"/>
      <c r="C131" s="34"/>
      <c r="D131" s="34"/>
      <c r="I131" s="46"/>
    </row>
    <row r="132">
      <c r="B132" s="34"/>
      <c r="C132" s="34"/>
      <c r="D132" s="34"/>
      <c r="I132" s="46"/>
    </row>
    <row r="133">
      <c r="B133" s="34"/>
      <c r="C133" s="34"/>
      <c r="D133" s="34"/>
      <c r="I133" s="46"/>
    </row>
    <row r="134">
      <c r="B134" s="34"/>
      <c r="C134" s="34"/>
      <c r="D134" s="34"/>
      <c r="I134" s="46"/>
    </row>
    <row r="135">
      <c r="B135" s="34"/>
      <c r="C135" s="34"/>
      <c r="D135" s="34"/>
      <c r="I135" s="46"/>
    </row>
    <row r="136">
      <c r="B136" s="34"/>
      <c r="C136" s="34"/>
      <c r="D136" s="34"/>
      <c r="I136" s="46"/>
    </row>
    <row r="137">
      <c r="B137" s="34"/>
      <c r="C137" s="34"/>
      <c r="D137" s="34"/>
      <c r="I137" s="46"/>
    </row>
    <row r="138">
      <c r="B138" s="34"/>
      <c r="C138" s="34"/>
      <c r="D138" s="34"/>
      <c r="I138" s="46"/>
    </row>
    <row r="139">
      <c r="B139" s="34"/>
      <c r="C139" s="34"/>
      <c r="D139" s="34"/>
      <c r="I139" s="46"/>
    </row>
    <row r="140">
      <c r="B140" s="34"/>
      <c r="C140" s="34"/>
      <c r="D140" s="34"/>
      <c r="I140" s="46"/>
    </row>
    <row r="141">
      <c r="B141" s="34"/>
      <c r="C141" s="34"/>
      <c r="D141" s="34"/>
      <c r="I141" s="46"/>
    </row>
    <row r="142">
      <c r="B142" s="34"/>
      <c r="C142" s="34"/>
      <c r="D142" s="34"/>
      <c r="I142" s="46"/>
    </row>
    <row r="143">
      <c r="B143" s="34"/>
      <c r="C143" s="34"/>
      <c r="D143" s="34"/>
      <c r="I143" s="46"/>
    </row>
    <row r="144">
      <c r="B144" s="34"/>
      <c r="C144" s="34"/>
      <c r="D144" s="34"/>
      <c r="I144" s="46"/>
    </row>
    <row r="145">
      <c r="B145" s="34"/>
      <c r="C145" s="34"/>
      <c r="D145" s="34"/>
      <c r="I145" s="46"/>
    </row>
    <row r="146">
      <c r="B146" s="34"/>
      <c r="C146" s="34"/>
      <c r="D146" s="34"/>
      <c r="I146" s="46"/>
    </row>
    <row r="147">
      <c r="B147" s="34"/>
      <c r="C147" s="34"/>
      <c r="D147" s="34"/>
      <c r="I147" s="46"/>
    </row>
    <row r="148">
      <c r="B148" s="34"/>
      <c r="C148" s="34"/>
      <c r="D148" s="34"/>
      <c r="I148" s="46"/>
    </row>
    <row r="149">
      <c r="B149" s="34"/>
      <c r="C149" s="34"/>
      <c r="D149" s="34"/>
      <c r="I149" s="46"/>
    </row>
    <row r="150">
      <c r="B150" s="34"/>
      <c r="C150" s="34"/>
      <c r="D150" s="34"/>
      <c r="I150" s="46"/>
    </row>
    <row r="151">
      <c r="B151" s="34"/>
      <c r="C151" s="34"/>
      <c r="D151" s="34"/>
      <c r="I151" s="46"/>
    </row>
    <row r="152">
      <c r="B152" s="34"/>
      <c r="C152" s="34"/>
      <c r="D152" s="34"/>
      <c r="I152" s="46"/>
    </row>
    <row r="153">
      <c r="B153" s="34"/>
      <c r="C153" s="34"/>
      <c r="D153" s="34"/>
      <c r="I153" s="46"/>
    </row>
    <row r="154">
      <c r="B154" s="34"/>
      <c r="C154" s="34"/>
      <c r="D154" s="34"/>
      <c r="I154" s="46"/>
    </row>
    <row r="155">
      <c r="B155" s="34"/>
      <c r="C155" s="34"/>
      <c r="D155" s="34"/>
      <c r="I155" s="46"/>
    </row>
    <row r="156">
      <c r="B156" s="34"/>
      <c r="C156" s="34"/>
      <c r="D156" s="34"/>
      <c r="I156" s="46"/>
    </row>
    <row r="157">
      <c r="B157" s="34"/>
      <c r="C157" s="34"/>
      <c r="D157" s="34"/>
      <c r="I157" s="46"/>
    </row>
    <row r="158">
      <c r="B158" s="34"/>
      <c r="C158" s="34"/>
      <c r="D158" s="34"/>
      <c r="I158" s="46"/>
    </row>
    <row r="159">
      <c r="B159" s="34"/>
      <c r="C159" s="34"/>
      <c r="D159" s="34"/>
      <c r="I159" s="46"/>
    </row>
    <row r="160">
      <c r="B160" s="34"/>
      <c r="C160" s="34"/>
      <c r="D160" s="34"/>
      <c r="I160" s="46"/>
    </row>
    <row r="161">
      <c r="B161" s="34"/>
      <c r="C161" s="34"/>
      <c r="D161" s="34"/>
      <c r="I161" s="46"/>
    </row>
    <row r="162">
      <c r="B162" s="34"/>
      <c r="C162" s="34"/>
      <c r="D162" s="34"/>
      <c r="I162" s="46"/>
    </row>
    <row r="163">
      <c r="B163" s="34"/>
      <c r="C163" s="34"/>
      <c r="D163" s="34"/>
      <c r="I163" s="46"/>
    </row>
    <row r="164">
      <c r="B164" s="34"/>
      <c r="C164" s="34"/>
      <c r="D164" s="34"/>
      <c r="I164" s="46"/>
    </row>
    <row r="165">
      <c r="B165" s="34"/>
      <c r="C165" s="34"/>
      <c r="D165" s="34"/>
      <c r="I165" s="46"/>
    </row>
    <row r="166">
      <c r="B166" s="34"/>
      <c r="C166" s="34"/>
      <c r="D166" s="34"/>
      <c r="I166" s="46"/>
    </row>
    <row r="167">
      <c r="B167" s="34"/>
      <c r="C167" s="34"/>
      <c r="D167" s="34"/>
      <c r="I167" s="46"/>
    </row>
    <row r="168">
      <c r="B168" s="34"/>
      <c r="C168" s="34"/>
      <c r="D168" s="34"/>
      <c r="I168" s="46"/>
    </row>
    <row r="169">
      <c r="B169" s="34"/>
      <c r="C169" s="34"/>
      <c r="D169" s="34"/>
      <c r="I169" s="46"/>
    </row>
    <row r="170">
      <c r="B170" s="34"/>
      <c r="C170" s="34"/>
      <c r="D170" s="34"/>
      <c r="I170" s="46"/>
    </row>
    <row r="171">
      <c r="B171" s="34"/>
      <c r="C171" s="34"/>
      <c r="D171" s="34"/>
      <c r="I171" s="46"/>
    </row>
    <row r="172">
      <c r="B172" s="34"/>
      <c r="C172" s="34"/>
      <c r="D172" s="34"/>
      <c r="I172" s="46"/>
    </row>
    <row r="173">
      <c r="B173" s="34"/>
      <c r="C173" s="34"/>
      <c r="D173" s="34"/>
      <c r="I173" s="46"/>
    </row>
    <row r="174">
      <c r="B174" s="34"/>
      <c r="C174" s="34"/>
      <c r="D174" s="34"/>
      <c r="I174" s="46"/>
    </row>
    <row r="175">
      <c r="B175" s="34"/>
      <c r="C175" s="34"/>
      <c r="D175" s="34"/>
      <c r="I175" s="46"/>
    </row>
    <row r="176">
      <c r="B176" s="34"/>
      <c r="C176" s="34"/>
      <c r="D176" s="34"/>
      <c r="I176" s="46"/>
    </row>
    <row r="177">
      <c r="B177" s="34"/>
      <c r="C177" s="34"/>
      <c r="D177" s="34"/>
      <c r="I177" s="46"/>
    </row>
    <row r="178">
      <c r="B178" s="34"/>
      <c r="C178" s="34"/>
      <c r="D178" s="34"/>
      <c r="I178" s="46"/>
    </row>
    <row r="179">
      <c r="B179" s="34"/>
      <c r="C179" s="34"/>
      <c r="D179" s="34"/>
      <c r="I179" s="46"/>
    </row>
    <row r="180">
      <c r="B180" s="34"/>
      <c r="C180" s="34"/>
      <c r="D180" s="34"/>
      <c r="I180" s="46"/>
    </row>
    <row r="181">
      <c r="B181" s="34"/>
      <c r="C181" s="34"/>
      <c r="D181" s="34"/>
      <c r="I181" s="46"/>
    </row>
    <row r="182">
      <c r="B182" s="34"/>
      <c r="C182" s="34"/>
      <c r="D182" s="34"/>
      <c r="I182" s="46"/>
    </row>
    <row r="183">
      <c r="B183" s="34"/>
      <c r="C183" s="34"/>
      <c r="D183" s="34"/>
      <c r="I183" s="46"/>
    </row>
    <row r="184">
      <c r="B184" s="34"/>
      <c r="C184" s="34"/>
      <c r="D184" s="34"/>
      <c r="I184" s="46"/>
    </row>
    <row r="185">
      <c r="B185" s="34"/>
      <c r="C185" s="34"/>
      <c r="D185" s="34"/>
      <c r="I185" s="46"/>
    </row>
    <row r="186">
      <c r="B186" s="34"/>
      <c r="C186" s="34"/>
      <c r="D186" s="34"/>
      <c r="I186" s="46"/>
    </row>
    <row r="187">
      <c r="B187" s="34"/>
      <c r="C187" s="34"/>
      <c r="D187" s="34"/>
      <c r="I187" s="46"/>
    </row>
    <row r="188">
      <c r="B188" s="34"/>
      <c r="C188" s="34"/>
      <c r="D188" s="34"/>
      <c r="I188" s="46"/>
    </row>
    <row r="189">
      <c r="B189" s="34"/>
      <c r="C189" s="34"/>
      <c r="D189" s="34"/>
      <c r="I189" s="46"/>
    </row>
    <row r="190">
      <c r="B190" s="34"/>
      <c r="C190" s="34"/>
      <c r="D190" s="34"/>
      <c r="I190" s="46"/>
    </row>
    <row r="191">
      <c r="B191" s="34"/>
      <c r="C191" s="34"/>
      <c r="D191" s="34"/>
      <c r="I191" s="46"/>
    </row>
    <row r="192">
      <c r="B192" s="34"/>
      <c r="C192" s="34"/>
      <c r="D192" s="34"/>
      <c r="I192" s="46"/>
    </row>
    <row r="193">
      <c r="B193" s="34"/>
      <c r="C193" s="34"/>
      <c r="D193" s="34"/>
      <c r="I193" s="46"/>
    </row>
    <row r="194">
      <c r="B194" s="34"/>
      <c r="C194" s="34"/>
      <c r="D194" s="34"/>
      <c r="I194" s="46"/>
    </row>
    <row r="195">
      <c r="B195" s="34"/>
      <c r="C195" s="34"/>
      <c r="D195" s="34"/>
      <c r="I195" s="46"/>
    </row>
    <row r="196">
      <c r="B196" s="34"/>
      <c r="C196" s="34"/>
      <c r="D196" s="34"/>
      <c r="I196" s="46"/>
    </row>
    <row r="197">
      <c r="B197" s="34"/>
      <c r="C197" s="34"/>
      <c r="D197" s="34"/>
      <c r="I197" s="46"/>
    </row>
    <row r="198">
      <c r="B198" s="34"/>
      <c r="C198" s="34"/>
      <c r="D198" s="34"/>
      <c r="I198" s="46"/>
    </row>
    <row r="199">
      <c r="B199" s="34"/>
      <c r="C199" s="34"/>
      <c r="D199" s="34"/>
      <c r="I199" s="46"/>
    </row>
    <row r="200">
      <c r="B200" s="34"/>
      <c r="C200" s="34"/>
      <c r="D200" s="34"/>
      <c r="I200" s="46"/>
    </row>
    <row r="201">
      <c r="B201" s="34"/>
      <c r="C201" s="34"/>
      <c r="D201" s="34"/>
      <c r="I201" s="46"/>
    </row>
    <row r="202">
      <c r="B202" s="34"/>
      <c r="C202" s="34"/>
      <c r="D202" s="34"/>
      <c r="I202" s="46"/>
    </row>
    <row r="203">
      <c r="B203" s="34"/>
      <c r="C203" s="34"/>
      <c r="D203" s="34"/>
      <c r="I203" s="46"/>
    </row>
    <row r="204">
      <c r="B204" s="34"/>
      <c r="C204" s="34"/>
      <c r="D204" s="34"/>
      <c r="I204" s="46"/>
    </row>
    <row r="205">
      <c r="B205" s="34"/>
      <c r="C205" s="34"/>
      <c r="D205" s="34"/>
      <c r="I205" s="46"/>
    </row>
    <row r="206">
      <c r="B206" s="34"/>
      <c r="C206" s="34"/>
      <c r="D206" s="34"/>
      <c r="I206" s="46"/>
    </row>
    <row r="207">
      <c r="B207" s="34"/>
      <c r="C207" s="34"/>
      <c r="D207" s="34"/>
      <c r="I207" s="46"/>
    </row>
    <row r="208">
      <c r="B208" s="34"/>
      <c r="C208" s="34"/>
      <c r="D208" s="34"/>
      <c r="I208" s="46"/>
    </row>
    <row r="209">
      <c r="B209" s="34"/>
      <c r="C209" s="34"/>
      <c r="D209" s="34"/>
      <c r="I209" s="46"/>
    </row>
    <row r="210">
      <c r="B210" s="34"/>
      <c r="C210" s="34"/>
      <c r="D210" s="34"/>
      <c r="I210" s="46"/>
    </row>
    <row r="211">
      <c r="B211" s="34"/>
      <c r="C211" s="34"/>
      <c r="D211" s="34"/>
      <c r="I211" s="46"/>
    </row>
    <row r="212">
      <c r="B212" s="34"/>
      <c r="C212" s="34"/>
      <c r="D212" s="34"/>
      <c r="I212" s="46"/>
    </row>
    <row r="213">
      <c r="B213" s="34"/>
      <c r="C213" s="34"/>
      <c r="D213" s="34"/>
      <c r="I213" s="46"/>
    </row>
    <row r="214">
      <c r="B214" s="34"/>
      <c r="C214" s="34"/>
      <c r="D214" s="34"/>
      <c r="I214" s="46"/>
    </row>
    <row r="215">
      <c r="B215" s="34"/>
      <c r="C215" s="34"/>
      <c r="D215" s="34"/>
      <c r="I215" s="46"/>
    </row>
    <row r="216">
      <c r="B216" s="34"/>
      <c r="C216" s="34"/>
      <c r="D216" s="34"/>
      <c r="I216" s="46"/>
    </row>
    <row r="217">
      <c r="B217" s="34"/>
      <c r="C217" s="34"/>
      <c r="D217" s="34"/>
      <c r="I217" s="46"/>
    </row>
    <row r="218">
      <c r="B218" s="34"/>
      <c r="C218" s="34"/>
      <c r="D218" s="34"/>
      <c r="I218" s="46"/>
    </row>
    <row r="219">
      <c r="B219" s="34"/>
      <c r="C219" s="34"/>
      <c r="D219" s="34"/>
      <c r="I219" s="46"/>
    </row>
    <row r="220">
      <c r="B220" s="34"/>
      <c r="C220" s="34"/>
      <c r="D220" s="34"/>
      <c r="I220" s="46"/>
    </row>
    <row r="221">
      <c r="B221" s="34"/>
      <c r="C221" s="34"/>
      <c r="D221" s="34"/>
      <c r="I221" s="46"/>
    </row>
    <row r="222">
      <c r="B222" s="34"/>
      <c r="C222" s="34"/>
      <c r="D222" s="34"/>
      <c r="I222" s="46"/>
    </row>
    <row r="223">
      <c r="B223" s="34"/>
      <c r="C223" s="34"/>
      <c r="D223" s="34"/>
      <c r="I223" s="46"/>
    </row>
    <row r="224">
      <c r="B224" s="34"/>
      <c r="C224" s="34"/>
      <c r="D224" s="34"/>
      <c r="I224" s="46"/>
    </row>
    <row r="225">
      <c r="B225" s="34"/>
      <c r="C225" s="34"/>
      <c r="D225" s="34"/>
      <c r="I225" s="46"/>
    </row>
    <row r="226">
      <c r="B226" s="34"/>
      <c r="C226" s="34"/>
      <c r="D226" s="34"/>
      <c r="I226" s="46"/>
    </row>
    <row r="227">
      <c r="B227" s="34"/>
      <c r="C227" s="34"/>
      <c r="D227" s="34"/>
      <c r="I227" s="46"/>
    </row>
    <row r="228">
      <c r="B228" s="34"/>
      <c r="C228" s="34"/>
      <c r="D228" s="34"/>
      <c r="I228" s="46"/>
    </row>
    <row r="229">
      <c r="B229" s="34"/>
      <c r="C229" s="34"/>
      <c r="D229" s="34"/>
      <c r="I229" s="46"/>
    </row>
    <row r="230">
      <c r="B230" s="34"/>
      <c r="C230" s="34"/>
      <c r="D230" s="34"/>
      <c r="I230" s="46"/>
    </row>
    <row r="231">
      <c r="B231" s="34"/>
      <c r="C231" s="34"/>
      <c r="D231" s="34"/>
      <c r="I231" s="46"/>
    </row>
    <row r="232">
      <c r="B232" s="34"/>
      <c r="C232" s="34"/>
      <c r="D232" s="34"/>
      <c r="I232" s="46"/>
    </row>
    <row r="233">
      <c r="B233" s="34"/>
      <c r="C233" s="34"/>
      <c r="D233" s="34"/>
      <c r="I233" s="46"/>
    </row>
    <row r="234">
      <c r="B234" s="34"/>
      <c r="C234" s="34"/>
      <c r="D234" s="34"/>
      <c r="I234" s="46"/>
    </row>
    <row r="235">
      <c r="B235" s="34"/>
      <c r="C235" s="34"/>
      <c r="D235" s="34"/>
      <c r="I235" s="46"/>
    </row>
    <row r="236">
      <c r="B236" s="34"/>
      <c r="C236" s="34"/>
      <c r="D236" s="34"/>
      <c r="I236" s="46"/>
    </row>
    <row r="237">
      <c r="B237" s="34"/>
      <c r="C237" s="34"/>
      <c r="D237" s="34"/>
      <c r="I237" s="46"/>
    </row>
    <row r="238">
      <c r="B238" s="34"/>
      <c r="C238" s="34"/>
      <c r="D238" s="34"/>
      <c r="I238" s="46"/>
    </row>
    <row r="239">
      <c r="B239" s="34"/>
      <c r="C239" s="34"/>
      <c r="D239" s="34"/>
      <c r="I239" s="46"/>
    </row>
    <row r="240">
      <c r="B240" s="34"/>
      <c r="C240" s="34"/>
      <c r="D240" s="34"/>
      <c r="I240" s="46"/>
    </row>
    <row r="241">
      <c r="B241" s="34"/>
      <c r="C241" s="34"/>
      <c r="D241" s="34"/>
      <c r="I241" s="46"/>
    </row>
    <row r="242">
      <c r="B242" s="34"/>
      <c r="C242" s="34"/>
      <c r="D242" s="34"/>
      <c r="I242" s="46"/>
    </row>
    <row r="243">
      <c r="B243" s="34"/>
      <c r="C243" s="34"/>
      <c r="D243" s="34"/>
      <c r="I243" s="46"/>
    </row>
    <row r="244">
      <c r="B244" s="34"/>
      <c r="C244" s="34"/>
      <c r="D244" s="34"/>
      <c r="I244" s="46"/>
    </row>
    <row r="245">
      <c r="B245" s="34"/>
      <c r="C245" s="34"/>
      <c r="D245" s="34"/>
      <c r="I245" s="46"/>
    </row>
    <row r="246">
      <c r="B246" s="34"/>
      <c r="C246" s="34"/>
      <c r="D246" s="34"/>
      <c r="I246" s="46"/>
    </row>
    <row r="247">
      <c r="B247" s="34"/>
      <c r="C247" s="34"/>
      <c r="D247" s="34"/>
      <c r="I247" s="46"/>
    </row>
    <row r="248">
      <c r="B248" s="34"/>
      <c r="C248" s="34"/>
      <c r="D248" s="34"/>
      <c r="I248" s="46"/>
    </row>
    <row r="249">
      <c r="B249" s="34"/>
      <c r="C249" s="34"/>
      <c r="D249" s="34"/>
      <c r="I249" s="46"/>
    </row>
    <row r="250">
      <c r="B250" s="34"/>
      <c r="C250" s="34"/>
      <c r="D250" s="34"/>
      <c r="I250" s="46"/>
    </row>
    <row r="251">
      <c r="B251" s="34"/>
      <c r="C251" s="34"/>
      <c r="D251" s="34"/>
      <c r="I251" s="46"/>
    </row>
    <row r="252">
      <c r="B252" s="34"/>
      <c r="C252" s="34"/>
      <c r="D252" s="34"/>
      <c r="I252" s="46"/>
    </row>
    <row r="253">
      <c r="B253" s="34"/>
      <c r="C253" s="34"/>
      <c r="D253" s="34"/>
      <c r="I253" s="46"/>
    </row>
    <row r="254">
      <c r="B254" s="34"/>
      <c r="C254" s="34"/>
      <c r="D254" s="34"/>
      <c r="I254" s="46"/>
    </row>
    <row r="255">
      <c r="B255" s="34"/>
      <c r="C255" s="34"/>
      <c r="D255" s="34"/>
      <c r="I255" s="46"/>
    </row>
    <row r="256">
      <c r="B256" s="34"/>
      <c r="C256" s="34"/>
      <c r="D256" s="34"/>
      <c r="I256" s="46"/>
    </row>
    <row r="257">
      <c r="B257" s="34"/>
      <c r="C257" s="34"/>
      <c r="D257" s="34"/>
      <c r="I257" s="46"/>
    </row>
    <row r="258">
      <c r="B258" s="34"/>
      <c r="C258" s="34"/>
      <c r="D258" s="34"/>
      <c r="I258" s="46"/>
    </row>
    <row r="259">
      <c r="B259" s="34"/>
      <c r="C259" s="34"/>
      <c r="D259" s="34"/>
      <c r="I259" s="46"/>
    </row>
    <row r="260">
      <c r="B260" s="34"/>
      <c r="C260" s="34"/>
      <c r="D260" s="34"/>
      <c r="I260" s="46"/>
    </row>
    <row r="261">
      <c r="B261" s="34"/>
      <c r="C261" s="34"/>
      <c r="D261" s="34"/>
      <c r="I261" s="46"/>
    </row>
    <row r="262">
      <c r="B262" s="34"/>
      <c r="C262" s="34"/>
      <c r="D262" s="34"/>
      <c r="I262" s="46"/>
    </row>
    <row r="263">
      <c r="B263" s="34"/>
      <c r="C263" s="34"/>
      <c r="D263" s="34"/>
      <c r="I263" s="46"/>
    </row>
    <row r="264">
      <c r="B264" s="34"/>
      <c r="C264" s="34"/>
      <c r="D264" s="34"/>
      <c r="I264" s="46"/>
    </row>
    <row r="265">
      <c r="B265" s="34"/>
      <c r="C265" s="34"/>
      <c r="D265" s="34"/>
      <c r="I265" s="46"/>
    </row>
    <row r="266">
      <c r="B266" s="34"/>
      <c r="C266" s="34"/>
      <c r="D266" s="34"/>
      <c r="I266" s="46"/>
    </row>
    <row r="267">
      <c r="B267" s="34"/>
      <c r="C267" s="34"/>
      <c r="D267" s="34"/>
      <c r="I267" s="46"/>
    </row>
    <row r="268">
      <c r="B268" s="34"/>
      <c r="C268" s="34"/>
      <c r="D268" s="34"/>
      <c r="I268" s="46"/>
    </row>
    <row r="269">
      <c r="B269" s="34"/>
      <c r="C269" s="34"/>
      <c r="D269" s="34"/>
      <c r="I269" s="46"/>
    </row>
    <row r="270">
      <c r="B270" s="34"/>
      <c r="C270" s="34"/>
      <c r="D270" s="34"/>
      <c r="I270" s="46"/>
    </row>
    <row r="271">
      <c r="B271" s="34"/>
      <c r="C271" s="34"/>
      <c r="D271" s="34"/>
      <c r="I271" s="46"/>
    </row>
    <row r="272">
      <c r="B272" s="34"/>
      <c r="C272" s="34"/>
      <c r="D272" s="34"/>
      <c r="I272" s="46"/>
    </row>
    <row r="273">
      <c r="B273" s="34"/>
      <c r="C273" s="34"/>
      <c r="D273" s="34"/>
      <c r="I273" s="46"/>
    </row>
    <row r="274">
      <c r="B274" s="34"/>
      <c r="C274" s="34"/>
      <c r="D274" s="34"/>
      <c r="I274" s="46"/>
    </row>
    <row r="275">
      <c r="B275" s="34"/>
      <c r="C275" s="34"/>
      <c r="D275" s="34"/>
      <c r="I275" s="46"/>
    </row>
    <row r="276">
      <c r="B276" s="34"/>
      <c r="C276" s="34"/>
      <c r="D276" s="34"/>
      <c r="I276" s="46"/>
    </row>
    <row r="277">
      <c r="B277" s="34"/>
      <c r="C277" s="34"/>
      <c r="D277" s="34"/>
      <c r="I277" s="46"/>
    </row>
    <row r="278">
      <c r="B278" s="34"/>
      <c r="C278" s="34"/>
      <c r="D278" s="34"/>
      <c r="I278" s="46"/>
    </row>
    <row r="279">
      <c r="B279" s="34"/>
      <c r="C279" s="34"/>
      <c r="D279" s="34"/>
      <c r="I279" s="46"/>
    </row>
    <row r="280">
      <c r="B280" s="34"/>
      <c r="C280" s="34"/>
      <c r="D280" s="34"/>
      <c r="I280" s="46"/>
    </row>
    <row r="281">
      <c r="B281" s="34"/>
      <c r="C281" s="34"/>
      <c r="D281" s="34"/>
      <c r="I281" s="46"/>
    </row>
    <row r="282">
      <c r="B282" s="34"/>
      <c r="C282" s="34"/>
      <c r="D282" s="34"/>
      <c r="I282" s="46"/>
    </row>
    <row r="283">
      <c r="B283" s="34"/>
      <c r="C283" s="34"/>
      <c r="D283" s="34"/>
      <c r="I283" s="46"/>
    </row>
    <row r="284">
      <c r="B284" s="34"/>
      <c r="C284" s="34"/>
      <c r="D284" s="34"/>
      <c r="I284" s="46"/>
    </row>
    <row r="285">
      <c r="B285" s="34"/>
      <c r="C285" s="34"/>
      <c r="D285" s="34"/>
      <c r="I285" s="46"/>
    </row>
    <row r="286">
      <c r="B286" s="34"/>
      <c r="C286" s="34"/>
      <c r="D286" s="34"/>
      <c r="I286" s="46"/>
    </row>
    <row r="287">
      <c r="B287" s="34"/>
      <c r="C287" s="34"/>
      <c r="D287" s="34"/>
      <c r="I287" s="46"/>
    </row>
    <row r="288">
      <c r="B288" s="34"/>
      <c r="C288" s="34"/>
      <c r="D288" s="34"/>
      <c r="I288" s="46"/>
    </row>
    <row r="289">
      <c r="B289" s="34"/>
      <c r="C289" s="34"/>
      <c r="D289" s="34"/>
      <c r="I289" s="46"/>
    </row>
    <row r="290">
      <c r="B290" s="34"/>
      <c r="C290" s="34"/>
      <c r="D290" s="34"/>
      <c r="I290" s="46"/>
    </row>
    <row r="291">
      <c r="B291" s="34"/>
      <c r="C291" s="34"/>
      <c r="D291" s="34"/>
      <c r="I291" s="46"/>
    </row>
    <row r="292">
      <c r="B292" s="34"/>
      <c r="C292" s="34"/>
      <c r="D292" s="34"/>
      <c r="I292" s="46"/>
    </row>
    <row r="293">
      <c r="B293" s="34"/>
      <c r="C293" s="34"/>
      <c r="D293" s="34"/>
      <c r="I293" s="46"/>
    </row>
    <row r="294">
      <c r="B294" s="34"/>
      <c r="C294" s="34"/>
      <c r="D294" s="34"/>
      <c r="I294" s="46"/>
    </row>
    <row r="295">
      <c r="B295" s="34"/>
      <c r="C295" s="34"/>
      <c r="D295" s="34"/>
      <c r="I295" s="46"/>
    </row>
    <row r="296">
      <c r="B296" s="34"/>
      <c r="C296" s="34"/>
      <c r="D296" s="34"/>
      <c r="I296" s="46"/>
    </row>
    <row r="297">
      <c r="B297" s="34"/>
      <c r="C297" s="34"/>
      <c r="D297" s="34"/>
      <c r="I297" s="46"/>
    </row>
    <row r="298">
      <c r="B298" s="34"/>
      <c r="C298" s="34"/>
      <c r="D298" s="34"/>
      <c r="I298" s="46"/>
    </row>
    <row r="299">
      <c r="B299" s="34"/>
      <c r="C299" s="34"/>
      <c r="D299" s="34"/>
      <c r="I299" s="46"/>
    </row>
    <row r="300">
      <c r="B300" s="34"/>
      <c r="C300" s="34"/>
      <c r="D300" s="34"/>
      <c r="I300" s="46"/>
    </row>
    <row r="301">
      <c r="B301" s="34"/>
      <c r="C301" s="34"/>
      <c r="D301" s="34"/>
      <c r="I301" s="46"/>
    </row>
    <row r="302">
      <c r="B302" s="34"/>
      <c r="C302" s="34"/>
      <c r="D302" s="34"/>
      <c r="I302" s="46"/>
    </row>
    <row r="303">
      <c r="B303" s="34"/>
      <c r="C303" s="34"/>
      <c r="D303" s="34"/>
      <c r="I303" s="46"/>
    </row>
    <row r="304">
      <c r="B304" s="34"/>
      <c r="C304" s="34"/>
      <c r="D304" s="34"/>
      <c r="I304" s="46"/>
    </row>
    <row r="305">
      <c r="B305" s="34"/>
      <c r="C305" s="34"/>
      <c r="D305" s="34"/>
      <c r="I305" s="46"/>
    </row>
    <row r="306">
      <c r="B306" s="34"/>
      <c r="C306" s="34"/>
      <c r="D306" s="34"/>
      <c r="I306" s="46"/>
    </row>
    <row r="307">
      <c r="B307" s="34"/>
      <c r="C307" s="34"/>
      <c r="D307" s="34"/>
      <c r="I307" s="46"/>
    </row>
    <row r="308">
      <c r="B308" s="34"/>
      <c r="C308" s="34"/>
      <c r="D308" s="34"/>
      <c r="I308" s="46"/>
    </row>
    <row r="309">
      <c r="B309" s="34"/>
      <c r="C309" s="34"/>
      <c r="D309" s="34"/>
      <c r="I309" s="46"/>
    </row>
    <row r="310">
      <c r="B310" s="34"/>
      <c r="C310" s="34"/>
      <c r="D310" s="34"/>
      <c r="I310" s="46"/>
    </row>
    <row r="311">
      <c r="B311" s="34"/>
      <c r="C311" s="34"/>
      <c r="D311" s="34"/>
      <c r="I311" s="46"/>
    </row>
    <row r="312">
      <c r="B312" s="34"/>
      <c r="C312" s="34"/>
      <c r="D312" s="34"/>
      <c r="I312" s="46"/>
    </row>
    <row r="313">
      <c r="B313" s="34"/>
      <c r="C313" s="34"/>
      <c r="D313" s="34"/>
      <c r="I313" s="46"/>
    </row>
    <row r="314">
      <c r="B314" s="34"/>
      <c r="C314" s="34"/>
      <c r="D314" s="34"/>
      <c r="I314" s="46"/>
    </row>
    <row r="315">
      <c r="B315" s="34"/>
      <c r="C315" s="34"/>
      <c r="D315" s="34"/>
      <c r="I315" s="46"/>
    </row>
    <row r="316">
      <c r="B316" s="34"/>
      <c r="C316" s="34"/>
      <c r="D316" s="34"/>
      <c r="I316" s="46"/>
    </row>
    <row r="317">
      <c r="B317" s="34"/>
      <c r="C317" s="34"/>
      <c r="D317" s="34"/>
      <c r="I317" s="46"/>
    </row>
    <row r="318">
      <c r="B318" s="34"/>
      <c r="C318" s="34"/>
      <c r="D318" s="34"/>
      <c r="I318" s="46"/>
    </row>
    <row r="319">
      <c r="B319" s="34"/>
      <c r="C319" s="34"/>
      <c r="D319" s="34"/>
      <c r="I319" s="46"/>
    </row>
    <row r="320">
      <c r="B320" s="34"/>
      <c r="C320" s="34"/>
      <c r="D320" s="34"/>
      <c r="I320" s="46"/>
    </row>
    <row r="321">
      <c r="B321" s="34"/>
      <c r="C321" s="34"/>
      <c r="D321" s="34"/>
      <c r="I321" s="46"/>
    </row>
    <row r="322">
      <c r="B322" s="34"/>
      <c r="C322" s="34"/>
      <c r="D322" s="34"/>
      <c r="I322" s="46"/>
    </row>
    <row r="323">
      <c r="B323" s="34"/>
      <c r="C323" s="34"/>
      <c r="D323" s="34"/>
      <c r="I323" s="46"/>
    </row>
    <row r="324">
      <c r="B324" s="34"/>
      <c r="C324" s="34"/>
      <c r="D324" s="34"/>
      <c r="I324" s="46"/>
    </row>
    <row r="325">
      <c r="B325" s="34"/>
      <c r="C325" s="34"/>
      <c r="D325" s="34"/>
      <c r="I325" s="46"/>
    </row>
    <row r="326">
      <c r="B326" s="34"/>
      <c r="C326" s="34"/>
      <c r="D326" s="34"/>
      <c r="I326" s="46"/>
    </row>
    <row r="327">
      <c r="B327" s="34"/>
      <c r="C327" s="34"/>
      <c r="D327" s="34"/>
      <c r="I327" s="46"/>
    </row>
    <row r="328">
      <c r="B328" s="34"/>
      <c r="C328" s="34"/>
      <c r="D328" s="34"/>
      <c r="I328" s="46"/>
    </row>
    <row r="329">
      <c r="B329" s="34"/>
      <c r="C329" s="34"/>
      <c r="D329" s="34"/>
      <c r="I329" s="46"/>
    </row>
    <row r="330">
      <c r="B330" s="34"/>
      <c r="C330" s="34"/>
      <c r="D330" s="34"/>
      <c r="I330" s="46"/>
    </row>
    <row r="331">
      <c r="B331" s="34"/>
      <c r="C331" s="34"/>
      <c r="D331" s="34"/>
      <c r="I331" s="46"/>
    </row>
    <row r="332">
      <c r="B332" s="34"/>
      <c r="C332" s="34"/>
      <c r="D332" s="34"/>
      <c r="I332" s="46"/>
    </row>
    <row r="333">
      <c r="B333" s="34"/>
      <c r="C333" s="34"/>
      <c r="D333" s="34"/>
      <c r="I333" s="46"/>
    </row>
    <row r="334">
      <c r="B334" s="34"/>
      <c r="C334" s="34"/>
      <c r="D334" s="34"/>
      <c r="I334" s="46"/>
    </row>
    <row r="335">
      <c r="B335" s="34"/>
      <c r="C335" s="34"/>
      <c r="D335" s="34"/>
      <c r="I335" s="46"/>
    </row>
    <row r="336">
      <c r="B336" s="34"/>
      <c r="C336" s="34"/>
      <c r="D336" s="34"/>
      <c r="I336" s="46"/>
    </row>
    <row r="337">
      <c r="B337" s="34"/>
      <c r="C337" s="34"/>
      <c r="D337" s="34"/>
      <c r="I337" s="46"/>
    </row>
    <row r="338">
      <c r="B338" s="34"/>
      <c r="C338" s="34"/>
      <c r="D338" s="34"/>
      <c r="I338" s="46"/>
    </row>
    <row r="339">
      <c r="B339" s="34"/>
      <c r="C339" s="34"/>
      <c r="D339" s="34"/>
      <c r="I339" s="46"/>
    </row>
    <row r="340">
      <c r="B340" s="34"/>
      <c r="C340" s="34"/>
      <c r="D340" s="34"/>
      <c r="I340" s="46"/>
    </row>
    <row r="341">
      <c r="B341" s="34"/>
      <c r="C341" s="34"/>
      <c r="D341" s="34"/>
      <c r="I341" s="46"/>
    </row>
    <row r="342">
      <c r="B342" s="34"/>
      <c r="C342" s="34"/>
      <c r="D342" s="34"/>
      <c r="I342" s="46"/>
    </row>
    <row r="343">
      <c r="B343" s="34"/>
      <c r="C343" s="34"/>
      <c r="D343" s="34"/>
      <c r="I343" s="46"/>
    </row>
    <row r="344">
      <c r="B344" s="34"/>
      <c r="C344" s="34"/>
      <c r="D344" s="34"/>
      <c r="I344" s="46"/>
    </row>
    <row r="345">
      <c r="B345" s="34"/>
      <c r="C345" s="34"/>
      <c r="D345" s="34"/>
      <c r="I345" s="46"/>
    </row>
    <row r="346">
      <c r="B346" s="34"/>
      <c r="C346" s="34"/>
      <c r="D346" s="34"/>
      <c r="I346" s="46"/>
    </row>
    <row r="347">
      <c r="B347" s="34"/>
      <c r="C347" s="34"/>
      <c r="D347" s="34"/>
      <c r="I347" s="46"/>
    </row>
    <row r="348">
      <c r="B348" s="34"/>
      <c r="C348" s="34"/>
      <c r="D348" s="34"/>
      <c r="I348" s="46"/>
    </row>
    <row r="349">
      <c r="B349" s="34"/>
      <c r="C349" s="34"/>
      <c r="D349" s="34"/>
      <c r="I349" s="46"/>
    </row>
    <row r="350">
      <c r="B350" s="34"/>
      <c r="C350" s="34"/>
      <c r="D350" s="34"/>
      <c r="I350" s="46"/>
    </row>
    <row r="351">
      <c r="B351" s="34"/>
      <c r="C351" s="34"/>
      <c r="D351" s="34"/>
      <c r="I351" s="46"/>
    </row>
    <row r="352">
      <c r="B352" s="34"/>
      <c r="C352" s="34"/>
      <c r="D352" s="34"/>
      <c r="I352" s="46"/>
    </row>
    <row r="353">
      <c r="B353" s="34"/>
      <c r="C353" s="34"/>
      <c r="D353" s="34"/>
      <c r="I353" s="46"/>
    </row>
    <row r="354">
      <c r="B354" s="34"/>
      <c r="C354" s="34"/>
      <c r="D354" s="34"/>
      <c r="I354" s="46"/>
    </row>
    <row r="355">
      <c r="B355" s="34"/>
      <c r="C355" s="34"/>
      <c r="D355" s="34"/>
      <c r="I355" s="46"/>
    </row>
    <row r="356">
      <c r="B356" s="34"/>
      <c r="C356" s="34"/>
      <c r="D356" s="34"/>
      <c r="I356" s="46"/>
    </row>
    <row r="357">
      <c r="B357" s="34"/>
      <c r="C357" s="34"/>
      <c r="D357" s="34"/>
      <c r="I357" s="46"/>
    </row>
    <row r="358">
      <c r="B358" s="34"/>
      <c r="C358" s="34"/>
      <c r="D358" s="34"/>
      <c r="I358" s="46"/>
    </row>
    <row r="359">
      <c r="B359" s="34"/>
      <c r="C359" s="34"/>
      <c r="D359" s="34"/>
      <c r="I359" s="46"/>
    </row>
    <row r="360">
      <c r="B360" s="34"/>
      <c r="C360" s="34"/>
      <c r="D360" s="34"/>
      <c r="I360" s="46"/>
    </row>
    <row r="361">
      <c r="B361" s="34"/>
      <c r="C361" s="34"/>
      <c r="D361" s="34"/>
      <c r="I361" s="46"/>
    </row>
    <row r="362">
      <c r="B362" s="34"/>
      <c r="C362" s="34"/>
      <c r="D362" s="34"/>
      <c r="I362" s="46"/>
    </row>
    <row r="363">
      <c r="B363" s="34"/>
      <c r="C363" s="34"/>
      <c r="D363" s="34"/>
      <c r="I363" s="46"/>
    </row>
    <row r="364">
      <c r="B364" s="34"/>
      <c r="C364" s="34"/>
      <c r="D364" s="34"/>
      <c r="I364" s="46"/>
    </row>
    <row r="365">
      <c r="B365" s="34"/>
      <c r="C365" s="34"/>
      <c r="D365" s="34"/>
      <c r="I365" s="46"/>
    </row>
    <row r="366">
      <c r="B366" s="34"/>
      <c r="C366" s="34"/>
      <c r="D366" s="34"/>
      <c r="I366" s="46"/>
    </row>
    <row r="367">
      <c r="B367" s="34"/>
      <c r="C367" s="34"/>
      <c r="D367" s="34"/>
      <c r="I367" s="46"/>
    </row>
    <row r="368">
      <c r="B368" s="34"/>
      <c r="C368" s="34"/>
      <c r="D368" s="34"/>
      <c r="I368" s="46"/>
    </row>
    <row r="369">
      <c r="B369" s="34"/>
      <c r="C369" s="34"/>
      <c r="D369" s="34"/>
      <c r="I369" s="46"/>
    </row>
    <row r="370">
      <c r="B370" s="34"/>
      <c r="C370" s="34"/>
      <c r="D370" s="34"/>
      <c r="I370" s="46"/>
    </row>
    <row r="371">
      <c r="B371" s="34"/>
      <c r="C371" s="34"/>
      <c r="D371" s="34"/>
      <c r="I371" s="46"/>
    </row>
    <row r="372">
      <c r="B372" s="34"/>
      <c r="C372" s="34"/>
      <c r="D372" s="34"/>
      <c r="I372" s="46"/>
    </row>
    <row r="373">
      <c r="B373" s="34"/>
      <c r="C373" s="34"/>
      <c r="D373" s="34"/>
      <c r="I373" s="46"/>
    </row>
    <row r="374">
      <c r="B374" s="34"/>
      <c r="C374" s="34"/>
      <c r="D374" s="34"/>
      <c r="I374" s="46"/>
    </row>
    <row r="375">
      <c r="B375" s="34"/>
      <c r="C375" s="34"/>
      <c r="D375" s="34"/>
      <c r="I375" s="46"/>
    </row>
    <row r="376">
      <c r="B376" s="34"/>
      <c r="C376" s="34"/>
      <c r="D376" s="34"/>
      <c r="I376" s="46"/>
    </row>
    <row r="377">
      <c r="B377" s="34"/>
      <c r="C377" s="34"/>
      <c r="D377" s="34"/>
      <c r="I377" s="46"/>
    </row>
    <row r="378">
      <c r="B378" s="34"/>
      <c r="C378" s="34"/>
      <c r="D378" s="34"/>
      <c r="I378" s="46"/>
    </row>
    <row r="379">
      <c r="B379" s="34"/>
      <c r="C379" s="34"/>
      <c r="D379" s="34"/>
      <c r="I379" s="46"/>
    </row>
    <row r="380">
      <c r="B380" s="34"/>
      <c r="C380" s="34"/>
      <c r="D380" s="34"/>
      <c r="I380" s="46"/>
    </row>
    <row r="381">
      <c r="B381" s="34"/>
      <c r="C381" s="34"/>
      <c r="D381" s="34"/>
      <c r="I381" s="46"/>
    </row>
    <row r="382">
      <c r="B382" s="34"/>
      <c r="C382" s="34"/>
      <c r="D382" s="34"/>
      <c r="I382" s="46"/>
    </row>
    <row r="383">
      <c r="B383" s="34"/>
      <c r="C383" s="34"/>
      <c r="D383" s="34"/>
      <c r="I383" s="46"/>
    </row>
    <row r="384">
      <c r="B384" s="34"/>
      <c r="C384" s="34"/>
      <c r="D384" s="34"/>
      <c r="I384" s="46"/>
    </row>
    <row r="385">
      <c r="B385" s="34"/>
      <c r="C385" s="34"/>
      <c r="D385" s="34"/>
      <c r="I385" s="46"/>
    </row>
    <row r="386">
      <c r="B386" s="34"/>
      <c r="C386" s="34"/>
      <c r="D386" s="34"/>
      <c r="I386" s="46"/>
    </row>
    <row r="387">
      <c r="B387" s="34"/>
      <c r="C387" s="34"/>
      <c r="D387" s="34"/>
      <c r="I387" s="46"/>
    </row>
    <row r="388">
      <c r="B388" s="34"/>
      <c r="C388" s="34"/>
      <c r="D388" s="34"/>
      <c r="I388" s="46"/>
    </row>
    <row r="389">
      <c r="B389" s="34"/>
      <c r="C389" s="34"/>
      <c r="D389" s="34"/>
      <c r="I389" s="46"/>
    </row>
    <row r="390">
      <c r="B390" s="34"/>
      <c r="C390" s="34"/>
      <c r="D390" s="34"/>
      <c r="I390" s="46"/>
    </row>
    <row r="391">
      <c r="B391" s="34"/>
      <c r="C391" s="34"/>
      <c r="D391" s="34"/>
      <c r="I391" s="46"/>
    </row>
    <row r="392">
      <c r="B392" s="34"/>
      <c r="C392" s="34"/>
      <c r="D392" s="34"/>
      <c r="I392" s="46"/>
    </row>
    <row r="393">
      <c r="B393" s="34"/>
      <c r="C393" s="34"/>
      <c r="D393" s="34"/>
      <c r="I393" s="46"/>
    </row>
    <row r="394">
      <c r="B394" s="34"/>
      <c r="C394" s="34"/>
      <c r="D394" s="34"/>
      <c r="I394" s="46"/>
    </row>
    <row r="395">
      <c r="B395" s="34"/>
      <c r="C395" s="34"/>
      <c r="D395" s="34"/>
      <c r="I395" s="46"/>
    </row>
    <row r="396">
      <c r="B396" s="34"/>
      <c r="C396" s="34"/>
      <c r="D396" s="34"/>
      <c r="I396" s="46"/>
    </row>
    <row r="397">
      <c r="B397" s="34"/>
      <c r="C397" s="34"/>
      <c r="D397" s="34"/>
      <c r="I397" s="46"/>
    </row>
    <row r="398">
      <c r="B398" s="34"/>
      <c r="C398" s="34"/>
      <c r="D398" s="34"/>
      <c r="I398" s="46"/>
    </row>
    <row r="399">
      <c r="B399" s="34"/>
      <c r="C399" s="34"/>
      <c r="D399" s="34"/>
      <c r="I399" s="46"/>
    </row>
    <row r="400">
      <c r="B400" s="34"/>
      <c r="C400" s="34"/>
      <c r="D400" s="34"/>
      <c r="I400" s="46"/>
    </row>
    <row r="401">
      <c r="B401" s="34"/>
      <c r="C401" s="34"/>
      <c r="D401" s="34"/>
      <c r="I401" s="46"/>
    </row>
    <row r="402">
      <c r="B402" s="34"/>
      <c r="C402" s="34"/>
      <c r="D402" s="34"/>
      <c r="I402" s="46"/>
    </row>
    <row r="403">
      <c r="B403" s="34"/>
      <c r="C403" s="34"/>
      <c r="D403" s="34"/>
      <c r="I403" s="46"/>
    </row>
    <row r="404">
      <c r="B404" s="34"/>
      <c r="C404" s="34"/>
      <c r="D404" s="34"/>
      <c r="I404" s="46"/>
    </row>
    <row r="405">
      <c r="B405" s="34"/>
      <c r="C405" s="34"/>
      <c r="D405" s="34"/>
      <c r="I405" s="46"/>
    </row>
    <row r="406">
      <c r="B406" s="34"/>
      <c r="C406" s="34"/>
      <c r="D406" s="34"/>
      <c r="I406" s="46"/>
    </row>
    <row r="407">
      <c r="B407" s="34"/>
      <c r="C407" s="34"/>
      <c r="D407" s="34"/>
      <c r="I407" s="46"/>
    </row>
    <row r="408">
      <c r="B408" s="34"/>
      <c r="C408" s="34"/>
      <c r="D408" s="34"/>
      <c r="I408" s="46"/>
    </row>
    <row r="409">
      <c r="B409" s="34"/>
      <c r="C409" s="34"/>
      <c r="D409" s="34"/>
      <c r="I409" s="46"/>
    </row>
    <row r="410">
      <c r="B410" s="34"/>
      <c r="C410" s="34"/>
      <c r="D410" s="34"/>
      <c r="I410" s="46"/>
    </row>
    <row r="411">
      <c r="B411" s="34"/>
      <c r="C411" s="34"/>
      <c r="D411" s="34"/>
      <c r="I411" s="46"/>
    </row>
    <row r="412">
      <c r="B412" s="34"/>
      <c r="C412" s="34"/>
      <c r="D412" s="34"/>
      <c r="I412" s="46"/>
    </row>
    <row r="413">
      <c r="B413" s="34"/>
      <c r="C413" s="34"/>
      <c r="D413" s="34"/>
      <c r="I413" s="46"/>
    </row>
    <row r="414">
      <c r="B414" s="34"/>
      <c r="C414" s="34"/>
      <c r="D414" s="34"/>
      <c r="I414" s="46"/>
    </row>
    <row r="415">
      <c r="B415" s="34"/>
      <c r="C415" s="34"/>
      <c r="D415" s="34"/>
      <c r="I415" s="46"/>
    </row>
    <row r="416">
      <c r="B416" s="34"/>
      <c r="C416" s="34"/>
      <c r="D416" s="34"/>
      <c r="I416" s="46"/>
    </row>
    <row r="417">
      <c r="B417" s="34"/>
      <c r="C417" s="34"/>
      <c r="D417" s="34"/>
      <c r="I417" s="46"/>
    </row>
    <row r="418">
      <c r="B418" s="34"/>
      <c r="C418" s="34"/>
      <c r="D418" s="34"/>
      <c r="I418" s="46"/>
    </row>
    <row r="419">
      <c r="B419" s="34"/>
      <c r="C419" s="34"/>
      <c r="D419" s="34"/>
      <c r="I419" s="46"/>
    </row>
    <row r="420">
      <c r="B420" s="34"/>
      <c r="C420" s="34"/>
      <c r="D420" s="34"/>
      <c r="I420" s="46"/>
    </row>
    <row r="421">
      <c r="B421" s="34"/>
      <c r="C421" s="34"/>
      <c r="D421" s="34"/>
      <c r="I421" s="46"/>
    </row>
    <row r="422">
      <c r="B422" s="34"/>
      <c r="C422" s="34"/>
      <c r="D422" s="34"/>
      <c r="I422" s="46"/>
    </row>
    <row r="423">
      <c r="B423" s="34"/>
      <c r="C423" s="34"/>
      <c r="D423" s="34"/>
      <c r="I423" s="46"/>
    </row>
    <row r="424">
      <c r="B424" s="34"/>
      <c r="C424" s="34"/>
      <c r="D424" s="34"/>
      <c r="I424" s="46"/>
    </row>
    <row r="425">
      <c r="B425" s="34"/>
      <c r="C425" s="34"/>
      <c r="D425" s="34"/>
      <c r="I425" s="46"/>
    </row>
    <row r="426">
      <c r="B426" s="34"/>
      <c r="C426" s="34"/>
      <c r="D426" s="34"/>
      <c r="I426" s="46"/>
    </row>
    <row r="427">
      <c r="B427" s="34"/>
      <c r="C427" s="34"/>
      <c r="D427" s="34"/>
      <c r="I427" s="46"/>
    </row>
    <row r="428">
      <c r="B428" s="34"/>
      <c r="C428" s="34"/>
      <c r="D428" s="34"/>
      <c r="I428" s="46"/>
    </row>
    <row r="429">
      <c r="B429" s="34"/>
      <c r="C429" s="34"/>
      <c r="D429" s="34"/>
      <c r="I429" s="46"/>
    </row>
    <row r="430">
      <c r="B430" s="34"/>
      <c r="C430" s="34"/>
      <c r="D430" s="34"/>
      <c r="I430" s="46"/>
    </row>
    <row r="431">
      <c r="B431" s="34"/>
      <c r="C431" s="34"/>
      <c r="D431" s="34"/>
      <c r="I431" s="46"/>
    </row>
    <row r="432">
      <c r="B432" s="34"/>
      <c r="C432" s="34"/>
      <c r="D432" s="34"/>
      <c r="I432" s="46"/>
    </row>
    <row r="433">
      <c r="B433" s="34"/>
      <c r="C433" s="34"/>
      <c r="D433" s="34"/>
      <c r="I433" s="46"/>
    </row>
    <row r="434">
      <c r="B434" s="34"/>
      <c r="C434" s="34"/>
      <c r="D434" s="34"/>
      <c r="I434" s="46"/>
    </row>
    <row r="435">
      <c r="B435" s="34"/>
      <c r="C435" s="34"/>
      <c r="D435" s="34"/>
      <c r="I435" s="46"/>
    </row>
    <row r="436">
      <c r="B436" s="34"/>
      <c r="C436" s="34"/>
      <c r="D436" s="34"/>
      <c r="I436" s="46"/>
    </row>
    <row r="437">
      <c r="B437" s="34"/>
      <c r="C437" s="34"/>
      <c r="D437" s="34"/>
      <c r="I437" s="46"/>
    </row>
    <row r="438">
      <c r="B438" s="34"/>
      <c r="C438" s="34"/>
      <c r="D438" s="34"/>
      <c r="I438" s="46"/>
    </row>
    <row r="439">
      <c r="B439" s="34"/>
      <c r="C439" s="34"/>
      <c r="D439" s="34"/>
      <c r="I439" s="46"/>
    </row>
    <row r="440">
      <c r="B440" s="34"/>
      <c r="C440" s="34"/>
      <c r="D440" s="34"/>
      <c r="I440" s="46"/>
    </row>
    <row r="441">
      <c r="B441" s="34"/>
      <c r="C441" s="34"/>
      <c r="D441" s="34"/>
      <c r="I441" s="46"/>
    </row>
    <row r="442">
      <c r="B442" s="34"/>
      <c r="C442" s="34"/>
      <c r="D442" s="34"/>
      <c r="I442" s="46"/>
    </row>
    <row r="443">
      <c r="B443" s="34"/>
      <c r="C443" s="34"/>
      <c r="D443" s="34"/>
      <c r="I443" s="46"/>
    </row>
    <row r="444">
      <c r="B444" s="34"/>
      <c r="C444" s="34"/>
      <c r="D444" s="34"/>
      <c r="I444" s="46"/>
    </row>
    <row r="445">
      <c r="B445" s="34"/>
      <c r="C445" s="34"/>
      <c r="D445" s="34"/>
      <c r="I445" s="46"/>
    </row>
    <row r="446">
      <c r="B446" s="34"/>
      <c r="C446" s="34"/>
      <c r="D446" s="34"/>
      <c r="I446" s="46"/>
    </row>
    <row r="447">
      <c r="B447" s="34"/>
      <c r="C447" s="34"/>
      <c r="D447" s="34"/>
      <c r="I447" s="46"/>
    </row>
    <row r="448">
      <c r="B448" s="34"/>
      <c r="C448" s="34"/>
      <c r="D448" s="34"/>
      <c r="I448" s="46"/>
    </row>
    <row r="449">
      <c r="B449" s="34"/>
      <c r="C449" s="34"/>
      <c r="D449" s="34"/>
      <c r="I449" s="46"/>
    </row>
    <row r="450">
      <c r="B450" s="34"/>
      <c r="C450" s="34"/>
      <c r="D450" s="34"/>
      <c r="I450" s="46"/>
    </row>
    <row r="451">
      <c r="B451" s="34"/>
      <c r="C451" s="34"/>
      <c r="D451" s="34"/>
      <c r="I451" s="46"/>
    </row>
    <row r="452">
      <c r="B452" s="34"/>
      <c r="C452" s="34"/>
      <c r="D452" s="34"/>
      <c r="I452" s="46"/>
    </row>
    <row r="453">
      <c r="B453" s="34"/>
      <c r="C453" s="34"/>
      <c r="D453" s="34"/>
      <c r="I453" s="46"/>
    </row>
    <row r="454">
      <c r="B454" s="34"/>
      <c r="C454" s="34"/>
      <c r="D454" s="34"/>
      <c r="I454" s="46"/>
    </row>
    <row r="455">
      <c r="B455" s="34"/>
      <c r="C455" s="34"/>
      <c r="D455" s="34"/>
      <c r="I455" s="46"/>
    </row>
    <row r="456">
      <c r="B456" s="34"/>
      <c r="C456" s="34"/>
      <c r="D456" s="34"/>
      <c r="I456" s="46"/>
    </row>
    <row r="457">
      <c r="B457" s="34"/>
      <c r="C457" s="34"/>
      <c r="D457" s="34"/>
      <c r="I457" s="46"/>
    </row>
    <row r="458">
      <c r="B458" s="34"/>
      <c r="C458" s="34"/>
      <c r="D458" s="34"/>
      <c r="I458" s="46"/>
    </row>
    <row r="459">
      <c r="B459" s="34"/>
      <c r="C459" s="34"/>
      <c r="D459" s="34"/>
      <c r="I459" s="46"/>
    </row>
    <row r="460">
      <c r="B460" s="34"/>
      <c r="C460" s="34"/>
      <c r="D460" s="34"/>
      <c r="I460" s="46"/>
    </row>
    <row r="461">
      <c r="B461" s="34"/>
      <c r="C461" s="34"/>
      <c r="D461" s="34"/>
      <c r="I461" s="46"/>
    </row>
    <row r="462">
      <c r="B462" s="34"/>
      <c r="C462" s="34"/>
      <c r="D462" s="34"/>
      <c r="I462" s="46"/>
    </row>
    <row r="463">
      <c r="B463" s="34"/>
      <c r="C463" s="34"/>
      <c r="D463" s="34"/>
      <c r="I463" s="46"/>
    </row>
    <row r="464">
      <c r="B464" s="34"/>
      <c r="C464" s="34"/>
      <c r="D464" s="34"/>
      <c r="I464" s="46"/>
    </row>
    <row r="465">
      <c r="B465" s="34"/>
      <c r="C465" s="34"/>
      <c r="D465" s="34"/>
      <c r="I465" s="46"/>
    </row>
    <row r="466">
      <c r="B466" s="34"/>
      <c r="C466" s="34"/>
      <c r="D466" s="34"/>
      <c r="I466" s="46"/>
    </row>
    <row r="467">
      <c r="B467" s="34"/>
      <c r="C467" s="34"/>
      <c r="D467" s="34"/>
      <c r="I467" s="46"/>
    </row>
    <row r="468">
      <c r="B468" s="34"/>
      <c r="C468" s="34"/>
      <c r="D468" s="34"/>
      <c r="I468" s="46"/>
    </row>
    <row r="469">
      <c r="B469" s="34"/>
      <c r="C469" s="34"/>
      <c r="D469" s="34"/>
      <c r="I469" s="46"/>
    </row>
    <row r="470">
      <c r="B470" s="34"/>
      <c r="C470" s="34"/>
      <c r="D470" s="34"/>
      <c r="I470" s="46"/>
    </row>
    <row r="471">
      <c r="B471" s="34"/>
      <c r="C471" s="34"/>
      <c r="D471" s="34"/>
      <c r="I471" s="46"/>
    </row>
    <row r="472">
      <c r="B472" s="34"/>
      <c r="C472" s="34"/>
      <c r="D472" s="34"/>
      <c r="I472" s="46"/>
    </row>
    <row r="473">
      <c r="B473" s="34"/>
      <c r="C473" s="34"/>
      <c r="D473" s="34"/>
      <c r="I473" s="46"/>
    </row>
    <row r="474">
      <c r="B474" s="34"/>
      <c r="C474" s="34"/>
      <c r="D474" s="34"/>
      <c r="I474" s="46"/>
    </row>
    <row r="475">
      <c r="B475" s="34"/>
      <c r="C475" s="34"/>
      <c r="D475" s="34"/>
      <c r="I475" s="46"/>
    </row>
    <row r="476">
      <c r="B476" s="34"/>
      <c r="C476" s="34"/>
      <c r="D476" s="34"/>
      <c r="I476" s="46"/>
    </row>
    <row r="477">
      <c r="B477" s="34"/>
      <c r="C477" s="34"/>
      <c r="D477" s="34"/>
      <c r="I477" s="46"/>
    </row>
    <row r="478">
      <c r="B478" s="34"/>
      <c r="C478" s="34"/>
      <c r="D478" s="34"/>
      <c r="I478" s="46"/>
    </row>
    <row r="479">
      <c r="B479" s="34"/>
      <c r="C479" s="34"/>
      <c r="D479" s="34"/>
      <c r="I479" s="46"/>
    </row>
    <row r="480">
      <c r="B480" s="34"/>
      <c r="C480" s="34"/>
      <c r="D480" s="34"/>
      <c r="I480" s="46"/>
    </row>
    <row r="481">
      <c r="B481" s="34"/>
      <c r="C481" s="34"/>
      <c r="D481" s="34"/>
      <c r="I481" s="46"/>
    </row>
    <row r="482">
      <c r="B482" s="34"/>
      <c r="C482" s="34"/>
      <c r="D482" s="34"/>
      <c r="I482" s="46"/>
    </row>
    <row r="483">
      <c r="B483" s="34"/>
      <c r="C483" s="34"/>
      <c r="D483" s="34"/>
      <c r="I483" s="46"/>
    </row>
    <row r="484">
      <c r="B484" s="34"/>
      <c r="C484" s="34"/>
      <c r="D484" s="34"/>
      <c r="I484" s="46"/>
    </row>
    <row r="485">
      <c r="B485" s="34"/>
      <c r="C485" s="34"/>
      <c r="D485" s="34"/>
      <c r="I485" s="46"/>
    </row>
    <row r="486">
      <c r="B486" s="34"/>
      <c r="C486" s="34"/>
      <c r="D486" s="34"/>
      <c r="I486" s="46"/>
    </row>
    <row r="487">
      <c r="B487" s="34"/>
      <c r="C487" s="34"/>
      <c r="D487" s="34"/>
      <c r="I487" s="46"/>
    </row>
    <row r="488">
      <c r="B488" s="34"/>
      <c r="C488" s="34"/>
      <c r="D488" s="34"/>
      <c r="I488" s="46"/>
    </row>
    <row r="489">
      <c r="B489" s="34"/>
      <c r="C489" s="34"/>
      <c r="D489" s="34"/>
      <c r="I489" s="46"/>
    </row>
    <row r="490">
      <c r="B490" s="34"/>
      <c r="C490" s="34"/>
      <c r="D490" s="34"/>
      <c r="I490" s="46"/>
    </row>
    <row r="491">
      <c r="B491" s="34"/>
      <c r="C491" s="34"/>
      <c r="D491" s="34"/>
      <c r="I491" s="46"/>
    </row>
    <row r="492">
      <c r="B492" s="34"/>
      <c r="C492" s="34"/>
      <c r="D492" s="34"/>
      <c r="I492" s="46"/>
    </row>
    <row r="493">
      <c r="B493" s="34"/>
      <c r="C493" s="34"/>
      <c r="D493" s="34"/>
      <c r="I493" s="46"/>
    </row>
    <row r="494">
      <c r="B494" s="34"/>
      <c r="C494" s="34"/>
      <c r="D494" s="34"/>
      <c r="I494" s="46"/>
    </row>
    <row r="495">
      <c r="B495" s="34"/>
      <c r="C495" s="34"/>
      <c r="D495" s="34"/>
      <c r="I495" s="46"/>
    </row>
    <row r="496">
      <c r="B496" s="34"/>
      <c r="C496" s="34"/>
      <c r="D496" s="34"/>
      <c r="I496" s="46"/>
    </row>
    <row r="497">
      <c r="B497" s="34"/>
      <c r="C497" s="34"/>
      <c r="D497" s="34"/>
      <c r="I497" s="46"/>
    </row>
    <row r="498">
      <c r="B498" s="34"/>
      <c r="C498" s="34"/>
      <c r="D498" s="34"/>
      <c r="I498" s="46"/>
    </row>
    <row r="499">
      <c r="B499" s="34"/>
      <c r="C499" s="34"/>
      <c r="D499" s="34"/>
      <c r="I499" s="46"/>
    </row>
    <row r="500">
      <c r="B500" s="34"/>
      <c r="C500" s="34"/>
      <c r="D500" s="34"/>
      <c r="I500" s="46"/>
    </row>
    <row r="501">
      <c r="B501" s="34"/>
      <c r="C501" s="34"/>
      <c r="D501" s="34"/>
      <c r="I501" s="46"/>
    </row>
    <row r="502">
      <c r="B502" s="34"/>
      <c r="C502" s="34"/>
      <c r="D502" s="34"/>
      <c r="I502" s="46"/>
    </row>
    <row r="503">
      <c r="B503" s="34"/>
      <c r="C503" s="34"/>
      <c r="D503" s="34"/>
      <c r="I503" s="46"/>
    </row>
    <row r="504">
      <c r="B504" s="34"/>
      <c r="C504" s="34"/>
      <c r="D504" s="34"/>
      <c r="I504" s="46"/>
    </row>
    <row r="505">
      <c r="B505" s="34"/>
      <c r="C505" s="34"/>
      <c r="D505" s="34"/>
      <c r="I505" s="46"/>
    </row>
    <row r="506">
      <c r="B506" s="34"/>
      <c r="C506" s="34"/>
      <c r="D506" s="34"/>
      <c r="I506" s="46"/>
    </row>
    <row r="507">
      <c r="B507" s="34"/>
      <c r="C507" s="34"/>
      <c r="D507" s="34"/>
      <c r="I507" s="46"/>
    </row>
    <row r="508">
      <c r="B508" s="34"/>
      <c r="C508" s="34"/>
      <c r="D508" s="34"/>
      <c r="I508" s="46"/>
    </row>
    <row r="509">
      <c r="B509" s="34"/>
      <c r="C509" s="34"/>
      <c r="D509" s="34"/>
      <c r="I509" s="46"/>
    </row>
    <row r="510">
      <c r="B510" s="34"/>
      <c r="C510" s="34"/>
      <c r="D510" s="34"/>
      <c r="I510" s="46"/>
    </row>
    <row r="511">
      <c r="B511" s="34"/>
      <c r="C511" s="34"/>
      <c r="D511" s="34"/>
      <c r="I511" s="46"/>
    </row>
    <row r="512">
      <c r="B512" s="34"/>
      <c r="C512" s="34"/>
      <c r="D512" s="34"/>
      <c r="I512" s="46"/>
    </row>
    <row r="513">
      <c r="B513" s="34"/>
      <c r="C513" s="34"/>
      <c r="D513" s="34"/>
      <c r="I513" s="46"/>
    </row>
    <row r="514">
      <c r="B514" s="34"/>
      <c r="C514" s="34"/>
      <c r="D514" s="34"/>
      <c r="I514" s="46"/>
    </row>
    <row r="515">
      <c r="B515" s="34"/>
      <c r="C515" s="34"/>
      <c r="D515" s="34"/>
      <c r="I515" s="46"/>
    </row>
    <row r="516">
      <c r="B516" s="34"/>
      <c r="C516" s="34"/>
      <c r="D516" s="34"/>
      <c r="I516" s="46"/>
    </row>
    <row r="517">
      <c r="B517" s="34"/>
      <c r="C517" s="34"/>
      <c r="D517" s="34"/>
      <c r="I517" s="46"/>
    </row>
    <row r="518">
      <c r="B518" s="34"/>
      <c r="C518" s="34"/>
      <c r="D518" s="34"/>
      <c r="I518" s="46"/>
    </row>
    <row r="519">
      <c r="B519" s="34"/>
      <c r="C519" s="34"/>
      <c r="D519" s="34"/>
      <c r="I519" s="46"/>
    </row>
    <row r="520">
      <c r="B520" s="34"/>
      <c r="C520" s="34"/>
      <c r="D520" s="34"/>
      <c r="I520" s="46"/>
    </row>
    <row r="521">
      <c r="B521" s="34"/>
      <c r="C521" s="34"/>
      <c r="D521" s="34"/>
      <c r="I521" s="46"/>
    </row>
    <row r="522">
      <c r="B522" s="34"/>
      <c r="C522" s="34"/>
      <c r="D522" s="34"/>
      <c r="I522" s="46"/>
    </row>
    <row r="523">
      <c r="B523" s="34"/>
      <c r="C523" s="34"/>
      <c r="D523" s="34"/>
      <c r="I523" s="46"/>
    </row>
    <row r="524">
      <c r="B524" s="34"/>
      <c r="C524" s="34"/>
      <c r="D524" s="34"/>
      <c r="I524" s="46"/>
    </row>
    <row r="525">
      <c r="B525" s="34"/>
      <c r="C525" s="34"/>
      <c r="D525" s="34"/>
      <c r="I525" s="46"/>
    </row>
    <row r="526">
      <c r="B526" s="34"/>
      <c r="C526" s="34"/>
      <c r="D526" s="34"/>
      <c r="I526" s="46"/>
    </row>
    <row r="527">
      <c r="B527" s="34"/>
      <c r="C527" s="34"/>
      <c r="D527" s="34"/>
      <c r="I527" s="46"/>
    </row>
    <row r="528">
      <c r="B528" s="34"/>
      <c r="C528" s="34"/>
      <c r="D528" s="34"/>
      <c r="I528" s="46"/>
    </row>
    <row r="529">
      <c r="B529" s="34"/>
      <c r="C529" s="34"/>
      <c r="D529" s="34"/>
      <c r="I529" s="46"/>
    </row>
    <row r="530">
      <c r="B530" s="34"/>
      <c r="C530" s="34"/>
      <c r="D530" s="34"/>
      <c r="I530" s="46"/>
    </row>
    <row r="531">
      <c r="B531" s="34"/>
      <c r="C531" s="34"/>
      <c r="D531" s="34"/>
      <c r="I531" s="46"/>
    </row>
    <row r="532">
      <c r="B532" s="34"/>
      <c r="C532" s="34"/>
      <c r="D532" s="34"/>
      <c r="I532" s="46"/>
    </row>
    <row r="533">
      <c r="B533" s="34"/>
      <c r="C533" s="34"/>
      <c r="D533" s="34"/>
      <c r="I533" s="46"/>
    </row>
    <row r="534">
      <c r="B534" s="34"/>
      <c r="C534" s="34"/>
      <c r="D534" s="34"/>
      <c r="I534" s="46"/>
    </row>
    <row r="535">
      <c r="B535" s="34"/>
      <c r="C535" s="34"/>
      <c r="D535" s="34"/>
      <c r="I535" s="46"/>
    </row>
    <row r="536">
      <c r="B536" s="34"/>
      <c r="C536" s="34"/>
      <c r="D536" s="34"/>
      <c r="I536" s="46"/>
    </row>
    <row r="537">
      <c r="B537" s="34"/>
      <c r="C537" s="34"/>
      <c r="D537" s="34"/>
      <c r="I537" s="46"/>
    </row>
    <row r="538">
      <c r="B538" s="34"/>
      <c r="C538" s="34"/>
      <c r="D538" s="34"/>
      <c r="I538" s="46"/>
    </row>
    <row r="539">
      <c r="B539" s="34"/>
      <c r="C539" s="34"/>
      <c r="D539" s="34"/>
      <c r="I539" s="46"/>
    </row>
    <row r="540">
      <c r="B540" s="34"/>
      <c r="C540" s="34"/>
      <c r="D540" s="34"/>
      <c r="I540" s="46"/>
    </row>
    <row r="541">
      <c r="B541" s="34"/>
      <c r="C541" s="34"/>
      <c r="D541" s="34"/>
      <c r="I541" s="46"/>
    </row>
    <row r="542">
      <c r="B542" s="34"/>
      <c r="C542" s="34"/>
      <c r="D542" s="34"/>
      <c r="I542" s="46"/>
    </row>
    <row r="543">
      <c r="B543" s="34"/>
      <c r="C543" s="34"/>
      <c r="D543" s="34"/>
      <c r="I543" s="46"/>
    </row>
    <row r="544">
      <c r="B544" s="34"/>
      <c r="C544" s="34"/>
      <c r="D544" s="34"/>
      <c r="I544" s="46"/>
    </row>
    <row r="545">
      <c r="B545" s="34"/>
      <c r="C545" s="34"/>
      <c r="D545" s="34"/>
      <c r="I545" s="46"/>
    </row>
    <row r="546">
      <c r="B546" s="34"/>
      <c r="C546" s="34"/>
      <c r="D546" s="34"/>
      <c r="I546" s="46"/>
    </row>
    <row r="547">
      <c r="B547" s="34"/>
      <c r="C547" s="34"/>
      <c r="D547" s="34"/>
      <c r="I547" s="46"/>
    </row>
    <row r="548">
      <c r="B548" s="34"/>
      <c r="C548" s="34"/>
      <c r="D548" s="34"/>
      <c r="I548" s="46"/>
    </row>
    <row r="549">
      <c r="B549" s="34"/>
      <c r="C549" s="34"/>
      <c r="D549" s="34"/>
      <c r="I549" s="46"/>
    </row>
    <row r="550">
      <c r="B550" s="34"/>
      <c r="C550" s="34"/>
      <c r="D550" s="34"/>
      <c r="I550" s="46"/>
    </row>
    <row r="551">
      <c r="B551" s="34"/>
      <c r="C551" s="34"/>
      <c r="D551" s="34"/>
      <c r="I551" s="46"/>
    </row>
    <row r="552">
      <c r="B552" s="34"/>
      <c r="C552" s="34"/>
      <c r="D552" s="34"/>
      <c r="I552" s="46"/>
    </row>
    <row r="553">
      <c r="B553" s="34"/>
      <c r="C553" s="34"/>
      <c r="D553" s="34"/>
      <c r="I553" s="46"/>
    </row>
    <row r="554">
      <c r="B554" s="34"/>
      <c r="C554" s="34"/>
      <c r="D554" s="34"/>
      <c r="I554" s="46"/>
    </row>
    <row r="555">
      <c r="B555" s="34"/>
      <c r="C555" s="34"/>
      <c r="D555" s="34"/>
      <c r="I555" s="46"/>
    </row>
    <row r="556">
      <c r="B556" s="34"/>
      <c r="C556" s="34"/>
      <c r="D556" s="34"/>
      <c r="I556" s="46"/>
    </row>
    <row r="557">
      <c r="B557" s="34"/>
      <c r="C557" s="34"/>
      <c r="D557" s="34"/>
      <c r="I557" s="46"/>
    </row>
    <row r="558">
      <c r="B558" s="34"/>
      <c r="C558" s="34"/>
      <c r="D558" s="34"/>
      <c r="I558" s="46"/>
    </row>
    <row r="559">
      <c r="B559" s="34"/>
      <c r="C559" s="34"/>
      <c r="D559" s="34"/>
      <c r="I559" s="46"/>
    </row>
    <row r="560">
      <c r="B560" s="34"/>
      <c r="C560" s="34"/>
      <c r="D560" s="34"/>
      <c r="I560" s="46"/>
    </row>
    <row r="561">
      <c r="B561" s="34"/>
      <c r="C561" s="34"/>
      <c r="D561" s="34"/>
      <c r="I561" s="46"/>
    </row>
    <row r="562">
      <c r="B562" s="34"/>
      <c r="C562" s="34"/>
      <c r="D562" s="34"/>
      <c r="I562" s="46"/>
    </row>
    <row r="563">
      <c r="B563" s="34"/>
      <c r="C563" s="34"/>
      <c r="D563" s="34"/>
      <c r="I563" s="46"/>
    </row>
    <row r="564">
      <c r="B564" s="34"/>
      <c r="C564" s="34"/>
      <c r="D564" s="34"/>
      <c r="I564" s="46"/>
    </row>
    <row r="565">
      <c r="B565" s="34"/>
      <c r="C565" s="34"/>
      <c r="D565" s="34"/>
      <c r="I565" s="46"/>
    </row>
    <row r="566">
      <c r="B566" s="34"/>
      <c r="C566" s="34"/>
      <c r="D566" s="34"/>
      <c r="I566" s="46"/>
    </row>
    <row r="567">
      <c r="B567" s="34"/>
      <c r="C567" s="34"/>
      <c r="D567" s="34"/>
      <c r="I567" s="46"/>
    </row>
    <row r="568">
      <c r="B568" s="34"/>
      <c r="C568" s="34"/>
      <c r="D568" s="34"/>
      <c r="I568" s="46"/>
    </row>
    <row r="569">
      <c r="B569" s="34"/>
      <c r="C569" s="34"/>
      <c r="D569" s="34"/>
      <c r="I569" s="46"/>
    </row>
    <row r="570">
      <c r="B570" s="34"/>
      <c r="C570" s="34"/>
      <c r="D570" s="34"/>
      <c r="I570" s="46"/>
    </row>
    <row r="571">
      <c r="B571" s="34"/>
      <c r="C571" s="34"/>
      <c r="D571" s="34"/>
      <c r="I571" s="46"/>
    </row>
    <row r="572">
      <c r="B572" s="34"/>
      <c r="C572" s="34"/>
      <c r="D572" s="34"/>
      <c r="I572" s="46"/>
    </row>
    <row r="573">
      <c r="B573" s="34"/>
      <c r="C573" s="34"/>
      <c r="D573" s="34"/>
      <c r="I573" s="46"/>
    </row>
    <row r="574">
      <c r="B574" s="34"/>
      <c r="C574" s="34"/>
      <c r="D574" s="34"/>
      <c r="I574" s="46"/>
    </row>
    <row r="575">
      <c r="B575" s="34"/>
      <c r="C575" s="34"/>
      <c r="D575" s="34"/>
      <c r="I575" s="46"/>
    </row>
    <row r="576">
      <c r="B576" s="34"/>
      <c r="C576" s="34"/>
      <c r="D576" s="34"/>
      <c r="I576" s="46"/>
    </row>
    <row r="577">
      <c r="B577" s="34"/>
      <c r="C577" s="34"/>
      <c r="D577" s="34"/>
      <c r="I577" s="46"/>
    </row>
    <row r="578">
      <c r="B578" s="34"/>
      <c r="C578" s="34"/>
      <c r="D578" s="34"/>
      <c r="I578" s="46"/>
    </row>
    <row r="579">
      <c r="B579" s="34"/>
      <c r="C579" s="34"/>
      <c r="D579" s="34"/>
      <c r="I579" s="46"/>
    </row>
    <row r="580">
      <c r="B580" s="34"/>
      <c r="C580" s="34"/>
      <c r="D580" s="34"/>
      <c r="I580" s="46"/>
    </row>
    <row r="581">
      <c r="B581" s="34"/>
      <c r="C581" s="34"/>
      <c r="D581" s="34"/>
      <c r="I581" s="46"/>
    </row>
    <row r="582">
      <c r="B582" s="34"/>
      <c r="C582" s="34"/>
      <c r="D582" s="34"/>
      <c r="I582" s="46"/>
    </row>
    <row r="583">
      <c r="B583" s="34"/>
      <c r="C583" s="34"/>
      <c r="D583" s="34"/>
      <c r="I583" s="46"/>
    </row>
    <row r="584">
      <c r="B584" s="34"/>
      <c r="C584" s="34"/>
      <c r="D584" s="34"/>
      <c r="I584" s="46"/>
    </row>
    <row r="585">
      <c r="B585" s="34"/>
      <c r="C585" s="34"/>
      <c r="D585" s="34"/>
      <c r="I585" s="46"/>
    </row>
    <row r="586">
      <c r="B586" s="34"/>
      <c r="C586" s="34"/>
      <c r="D586" s="34"/>
      <c r="I586" s="46"/>
    </row>
    <row r="587">
      <c r="B587" s="34"/>
      <c r="C587" s="34"/>
      <c r="D587" s="34"/>
      <c r="I587" s="46"/>
    </row>
    <row r="588">
      <c r="B588" s="34"/>
      <c r="C588" s="34"/>
      <c r="D588" s="34"/>
      <c r="I588" s="46"/>
    </row>
    <row r="589">
      <c r="B589" s="34"/>
      <c r="C589" s="34"/>
      <c r="D589" s="34"/>
      <c r="I589" s="46"/>
    </row>
    <row r="590">
      <c r="B590" s="34"/>
      <c r="C590" s="34"/>
      <c r="D590" s="34"/>
      <c r="I590" s="46"/>
    </row>
    <row r="591">
      <c r="B591" s="34"/>
      <c r="C591" s="34"/>
      <c r="D591" s="34"/>
      <c r="I591" s="46"/>
    </row>
    <row r="592">
      <c r="B592" s="34"/>
      <c r="C592" s="34"/>
      <c r="D592" s="34"/>
      <c r="I592" s="46"/>
    </row>
    <row r="593">
      <c r="B593" s="34"/>
      <c r="C593" s="34"/>
      <c r="D593" s="34"/>
      <c r="I593" s="46"/>
    </row>
    <row r="594">
      <c r="B594" s="34"/>
      <c r="C594" s="34"/>
      <c r="D594" s="34"/>
      <c r="I594" s="46"/>
    </row>
    <row r="595">
      <c r="B595" s="34"/>
      <c r="C595" s="34"/>
      <c r="D595" s="34"/>
      <c r="I595" s="46"/>
    </row>
    <row r="596">
      <c r="B596" s="34"/>
      <c r="C596" s="34"/>
      <c r="D596" s="34"/>
      <c r="I596" s="46"/>
    </row>
    <row r="597">
      <c r="B597" s="34"/>
      <c r="C597" s="34"/>
      <c r="D597" s="34"/>
      <c r="I597" s="46"/>
    </row>
    <row r="598">
      <c r="B598" s="34"/>
      <c r="C598" s="34"/>
      <c r="D598" s="34"/>
      <c r="I598" s="46"/>
    </row>
    <row r="599">
      <c r="B599" s="34"/>
      <c r="C599" s="34"/>
      <c r="D599" s="34"/>
      <c r="I599" s="46"/>
    </row>
    <row r="600">
      <c r="B600" s="34"/>
      <c r="C600" s="34"/>
      <c r="D600" s="34"/>
      <c r="I600" s="46"/>
    </row>
    <row r="601">
      <c r="B601" s="34"/>
      <c r="C601" s="34"/>
      <c r="D601" s="34"/>
      <c r="I601" s="46"/>
    </row>
    <row r="602">
      <c r="B602" s="34"/>
      <c r="C602" s="34"/>
      <c r="D602" s="34"/>
      <c r="I602" s="46"/>
    </row>
    <row r="603">
      <c r="B603" s="34"/>
      <c r="C603" s="34"/>
      <c r="D603" s="34"/>
      <c r="I603" s="46"/>
    </row>
    <row r="604">
      <c r="B604" s="34"/>
      <c r="C604" s="34"/>
      <c r="D604" s="34"/>
      <c r="I604" s="46"/>
    </row>
    <row r="605">
      <c r="B605" s="34"/>
      <c r="C605" s="34"/>
      <c r="D605" s="34"/>
      <c r="I605" s="46"/>
    </row>
    <row r="606">
      <c r="B606" s="34"/>
      <c r="C606" s="34"/>
      <c r="D606" s="34"/>
      <c r="I606" s="46"/>
    </row>
    <row r="607">
      <c r="B607" s="34"/>
      <c r="C607" s="34"/>
      <c r="D607" s="34"/>
      <c r="I607" s="46"/>
    </row>
    <row r="608">
      <c r="B608" s="34"/>
      <c r="C608" s="34"/>
      <c r="D608" s="34"/>
      <c r="I608" s="46"/>
    </row>
    <row r="609">
      <c r="B609" s="34"/>
      <c r="C609" s="34"/>
      <c r="D609" s="34"/>
      <c r="I609" s="46"/>
    </row>
    <row r="610">
      <c r="B610" s="34"/>
      <c r="C610" s="34"/>
      <c r="D610" s="34"/>
      <c r="I610" s="46"/>
    </row>
    <row r="611">
      <c r="B611" s="34"/>
      <c r="C611" s="34"/>
      <c r="D611" s="34"/>
      <c r="I611" s="46"/>
    </row>
    <row r="612">
      <c r="B612" s="34"/>
      <c r="C612" s="34"/>
      <c r="D612" s="34"/>
      <c r="I612" s="46"/>
    </row>
    <row r="613">
      <c r="B613" s="34"/>
      <c r="C613" s="34"/>
      <c r="D613" s="34"/>
      <c r="I613" s="46"/>
    </row>
    <row r="614">
      <c r="B614" s="34"/>
      <c r="C614" s="34"/>
      <c r="D614" s="34"/>
      <c r="I614" s="46"/>
    </row>
    <row r="615">
      <c r="B615" s="34"/>
      <c r="C615" s="34"/>
      <c r="D615" s="34"/>
      <c r="I615" s="46"/>
    </row>
    <row r="616">
      <c r="B616" s="34"/>
      <c r="C616" s="34"/>
      <c r="D616" s="34"/>
      <c r="I616" s="46"/>
    </row>
    <row r="617">
      <c r="B617" s="34"/>
      <c r="C617" s="34"/>
      <c r="D617" s="34"/>
      <c r="I617" s="46"/>
    </row>
    <row r="618">
      <c r="B618" s="34"/>
      <c r="C618" s="34"/>
      <c r="D618" s="34"/>
      <c r="I618" s="46"/>
    </row>
    <row r="619">
      <c r="B619" s="34"/>
      <c r="C619" s="34"/>
      <c r="D619" s="34"/>
      <c r="I619" s="46"/>
    </row>
    <row r="620">
      <c r="B620" s="34"/>
      <c r="C620" s="34"/>
      <c r="D620" s="34"/>
      <c r="I620" s="46"/>
    </row>
    <row r="621">
      <c r="B621" s="34"/>
      <c r="C621" s="34"/>
      <c r="D621" s="34"/>
      <c r="I621" s="46"/>
    </row>
    <row r="622">
      <c r="B622" s="34"/>
      <c r="C622" s="34"/>
      <c r="D622" s="34"/>
      <c r="I622" s="46"/>
    </row>
    <row r="623">
      <c r="B623" s="34"/>
      <c r="C623" s="34"/>
      <c r="D623" s="34"/>
      <c r="I623" s="46"/>
    </row>
    <row r="624">
      <c r="B624" s="34"/>
      <c r="C624" s="34"/>
      <c r="D624" s="34"/>
      <c r="I624" s="46"/>
    </row>
    <row r="625">
      <c r="B625" s="34"/>
      <c r="C625" s="34"/>
      <c r="D625" s="34"/>
      <c r="I625" s="46"/>
    </row>
    <row r="626">
      <c r="B626" s="34"/>
      <c r="C626" s="34"/>
      <c r="D626" s="34"/>
      <c r="I626" s="46"/>
    </row>
    <row r="627">
      <c r="B627" s="34"/>
      <c r="C627" s="34"/>
      <c r="D627" s="34"/>
      <c r="I627" s="46"/>
    </row>
    <row r="628">
      <c r="B628" s="34"/>
      <c r="C628" s="34"/>
      <c r="D628" s="34"/>
      <c r="I628" s="46"/>
    </row>
    <row r="629">
      <c r="B629" s="34"/>
      <c r="C629" s="34"/>
      <c r="D629" s="34"/>
      <c r="I629" s="46"/>
    </row>
    <row r="630">
      <c r="B630" s="34"/>
      <c r="C630" s="34"/>
      <c r="D630" s="34"/>
      <c r="I630" s="46"/>
    </row>
    <row r="631">
      <c r="B631" s="34"/>
      <c r="C631" s="34"/>
      <c r="D631" s="34"/>
      <c r="I631" s="46"/>
    </row>
    <row r="632">
      <c r="B632" s="34"/>
      <c r="C632" s="34"/>
      <c r="D632" s="34"/>
      <c r="I632" s="46"/>
    </row>
    <row r="633">
      <c r="B633" s="34"/>
      <c r="C633" s="34"/>
      <c r="D633" s="34"/>
      <c r="I633" s="46"/>
    </row>
    <row r="634">
      <c r="B634" s="34"/>
      <c r="C634" s="34"/>
      <c r="D634" s="34"/>
      <c r="I634" s="46"/>
    </row>
    <row r="635">
      <c r="B635" s="34"/>
      <c r="C635" s="34"/>
      <c r="D635" s="34"/>
      <c r="I635" s="46"/>
    </row>
    <row r="636">
      <c r="B636" s="34"/>
      <c r="C636" s="34"/>
      <c r="D636" s="34"/>
      <c r="I636" s="46"/>
    </row>
    <row r="637">
      <c r="B637" s="34"/>
      <c r="C637" s="34"/>
      <c r="D637" s="34"/>
      <c r="I637" s="46"/>
    </row>
    <row r="638">
      <c r="B638" s="34"/>
      <c r="C638" s="34"/>
      <c r="D638" s="34"/>
      <c r="I638" s="46"/>
    </row>
    <row r="639">
      <c r="B639" s="34"/>
      <c r="C639" s="34"/>
      <c r="D639" s="34"/>
      <c r="I639" s="46"/>
    </row>
    <row r="640">
      <c r="B640" s="34"/>
      <c r="C640" s="34"/>
      <c r="D640" s="34"/>
      <c r="I640" s="46"/>
    </row>
    <row r="641">
      <c r="B641" s="34"/>
      <c r="C641" s="34"/>
      <c r="D641" s="34"/>
      <c r="I641" s="46"/>
    </row>
    <row r="642">
      <c r="B642" s="34"/>
      <c r="C642" s="34"/>
      <c r="D642" s="34"/>
      <c r="I642" s="46"/>
    </row>
    <row r="643">
      <c r="B643" s="34"/>
      <c r="C643" s="34"/>
      <c r="D643" s="34"/>
      <c r="I643" s="46"/>
    </row>
    <row r="644">
      <c r="B644" s="34"/>
      <c r="C644" s="34"/>
      <c r="D644" s="34"/>
      <c r="I644" s="46"/>
    </row>
    <row r="645">
      <c r="B645" s="34"/>
      <c r="C645" s="34"/>
      <c r="D645" s="34"/>
      <c r="I645" s="46"/>
    </row>
    <row r="646">
      <c r="B646" s="34"/>
      <c r="C646" s="34"/>
      <c r="D646" s="34"/>
      <c r="I646" s="46"/>
    </row>
    <row r="647">
      <c r="B647" s="34"/>
      <c r="C647" s="34"/>
      <c r="D647" s="34"/>
      <c r="I647" s="46"/>
    </row>
    <row r="648">
      <c r="B648" s="34"/>
      <c r="C648" s="34"/>
      <c r="D648" s="34"/>
      <c r="I648" s="46"/>
    </row>
    <row r="649">
      <c r="B649" s="34"/>
      <c r="C649" s="34"/>
      <c r="D649" s="34"/>
      <c r="I649" s="46"/>
    </row>
    <row r="650">
      <c r="B650" s="34"/>
      <c r="C650" s="34"/>
      <c r="D650" s="34"/>
      <c r="I650" s="46"/>
    </row>
    <row r="651">
      <c r="B651" s="34"/>
      <c r="C651" s="34"/>
      <c r="D651" s="34"/>
      <c r="I651" s="46"/>
    </row>
    <row r="652">
      <c r="B652" s="34"/>
      <c r="C652" s="34"/>
      <c r="D652" s="34"/>
      <c r="I652" s="46"/>
    </row>
    <row r="653">
      <c r="B653" s="34"/>
      <c r="C653" s="34"/>
      <c r="D653" s="34"/>
      <c r="I653" s="46"/>
    </row>
    <row r="654">
      <c r="B654" s="34"/>
      <c r="C654" s="34"/>
      <c r="D654" s="34"/>
      <c r="I654" s="46"/>
    </row>
    <row r="655">
      <c r="B655" s="34"/>
      <c r="C655" s="34"/>
      <c r="D655" s="34"/>
      <c r="I655" s="46"/>
    </row>
    <row r="656">
      <c r="B656" s="34"/>
      <c r="C656" s="34"/>
      <c r="D656" s="34"/>
      <c r="I656" s="46"/>
    </row>
    <row r="657">
      <c r="B657" s="34"/>
      <c r="C657" s="34"/>
      <c r="D657" s="34"/>
      <c r="I657" s="46"/>
    </row>
    <row r="658">
      <c r="B658" s="34"/>
      <c r="C658" s="34"/>
      <c r="D658" s="34"/>
      <c r="I658" s="46"/>
    </row>
    <row r="659">
      <c r="B659" s="34"/>
      <c r="C659" s="34"/>
      <c r="D659" s="34"/>
      <c r="I659" s="46"/>
    </row>
    <row r="660">
      <c r="B660" s="34"/>
      <c r="C660" s="34"/>
      <c r="D660" s="34"/>
      <c r="I660" s="46"/>
    </row>
    <row r="661">
      <c r="B661" s="34"/>
      <c r="C661" s="34"/>
      <c r="D661" s="34"/>
      <c r="I661" s="46"/>
    </row>
    <row r="662">
      <c r="B662" s="34"/>
      <c r="C662" s="34"/>
      <c r="D662" s="34"/>
      <c r="I662" s="46"/>
    </row>
    <row r="663">
      <c r="B663" s="34"/>
      <c r="C663" s="34"/>
      <c r="D663" s="34"/>
      <c r="I663" s="46"/>
    </row>
    <row r="664">
      <c r="B664" s="34"/>
      <c r="C664" s="34"/>
      <c r="D664" s="34"/>
      <c r="I664" s="46"/>
    </row>
    <row r="665">
      <c r="B665" s="34"/>
      <c r="C665" s="34"/>
      <c r="D665" s="34"/>
      <c r="I665" s="46"/>
    </row>
    <row r="666">
      <c r="B666" s="34"/>
      <c r="C666" s="34"/>
      <c r="D666" s="34"/>
      <c r="I666" s="46"/>
    </row>
    <row r="667">
      <c r="B667" s="34"/>
      <c r="C667" s="34"/>
      <c r="D667" s="34"/>
      <c r="I667" s="46"/>
    </row>
    <row r="668">
      <c r="B668" s="34"/>
      <c r="C668" s="34"/>
      <c r="D668" s="34"/>
      <c r="I668" s="46"/>
    </row>
    <row r="669">
      <c r="B669" s="34"/>
      <c r="C669" s="34"/>
      <c r="D669" s="34"/>
      <c r="I669" s="46"/>
    </row>
    <row r="670">
      <c r="B670" s="34"/>
      <c r="C670" s="34"/>
      <c r="D670" s="34"/>
      <c r="I670" s="46"/>
    </row>
    <row r="671">
      <c r="B671" s="34"/>
      <c r="C671" s="34"/>
      <c r="D671" s="34"/>
      <c r="I671" s="46"/>
    </row>
    <row r="672">
      <c r="B672" s="34"/>
      <c r="C672" s="34"/>
      <c r="D672" s="34"/>
      <c r="I672" s="46"/>
    </row>
    <row r="673">
      <c r="B673" s="34"/>
      <c r="C673" s="34"/>
      <c r="D673" s="34"/>
      <c r="I673" s="46"/>
    </row>
    <row r="674">
      <c r="B674" s="34"/>
      <c r="C674" s="34"/>
      <c r="D674" s="34"/>
      <c r="I674" s="46"/>
    </row>
    <row r="675">
      <c r="B675" s="34"/>
      <c r="C675" s="34"/>
      <c r="D675" s="34"/>
      <c r="I675" s="46"/>
    </row>
    <row r="676">
      <c r="B676" s="34"/>
      <c r="C676" s="34"/>
      <c r="D676" s="34"/>
      <c r="I676" s="46"/>
    </row>
    <row r="677">
      <c r="B677" s="34"/>
      <c r="C677" s="34"/>
      <c r="D677" s="34"/>
      <c r="I677" s="46"/>
    </row>
    <row r="678">
      <c r="B678" s="34"/>
      <c r="C678" s="34"/>
      <c r="D678" s="34"/>
      <c r="I678" s="46"/>
    </row>
    <row r="679">
      <c r="B679" s="34"/>
      <c r="C679" s="34"/>
      <c r="D679" s="34"/>
      <c r="I679" s="46"/>
    </row>
    <row r="680">
      <c r="B680" s="34"/>
      <c r="C680" s="34"/>
      <c r="D680" s="34"/>
      <c r="I680" s="46"/>
    </row>
    <row r="681">
      <c r="B681" s="34"/>
      <c r="C681" s="34"/>
      <c r="D681" s="34"/>
      <c r="I681" s="46"/>
    </row>
    <row r="682">
      <c r="B682" s="34"/>
      <c r="C682" s="34"/>
      <c r="D682" s="34"/>
      <c r="I682" s="46"/>
    </row>
    <row r="683">
      <c r="B683" s="34"/>
      <c r="C683" s="34"/>
      <c r="D683" s="34"/>
      <c r="I683" s="46"/>
    </row>
    <row r="684">
      <c r="B684" s="34"/>
      <c r="C684" s="34"/>
      <c r="D684" s="34"/>
      <c r="I684" s="46"/>
    </row>
    <row r="685">
      <c r="B685" s="34"/>
      <c r="C685" s="34"/>
      <c r="D685" s="34"/>
      <c r="I685" s="46"/>
    </row>
    <row r="686">
      <c r="B686" s="34"/>
      <c r="C686" s="34"/>
      <c r="D686" s="34"/>
      <c r="I686" s="46"/>
    </row>
    <row r="687">
      <c r="B687" s="34"/>
      <c r="C687" s="34"/>
      <c r="D687" s="34"/>
      <c r="I687" s="46"/>
    </row>
    <row r="688">
      <c r="B688" s="34"/>
      <c r="C688" s="34"/>
      <c r="D688" s="34"/>
      <c r="I688" s="46"/>
    </row>
    <row r="689">
      <c r="B689" s="34"/>
      <c r="C689" s="34"/>
      <c r="D689" s="34"/>
      <c r="I689" s="46"/>
    </row>
    <row r="690">
      <c r="B690" s="34"/>
      <c r="C690" s="34"/>
      <c r="D690" s="34"/>
      <c r="I690" s="46"/>
    </row>
    <row r="691">
      <c r="B691" s="34"/>
      <c r="C691" s="34"/>
      <c r="D691" s="34"/>
      <c r="I691" s="46"/>
    </row>
    <row r="692">
      <c r="B692" s="34"/>
      <c r="C692" s="34"/>
      <c r="D692" s="34"/>
      <c r="I692" s="46"/>
    </row>
    <row r="693">
      <c r="B693" s="34"/>
      <c r="C693" s="34"/>
      <c r="D693" s="34"/>
      <c r="I693" s="46"/>
    </row>
    <row r="694">
      <c r="B694" s="34"/>
      <c r="C694" s="34"/>
      <c r="D694" s="34"/>
      <c r="I694" s="46"/>
    </row>
    <row r="695">
      <c r="B695" s="34"/>
      <c r="C695" s="34"/>
      <c r="D695" s="34"/>
      <c r="I695" s="46"/>
    </row>
    <row r="696">
      <c r="B696" s="34"/>
      <c r="C696" s="34"/>
      <c r="D696" s="34"/>
      <c r="I696" s="46"/>
    </row>
    <row r="697">
      <c r="B697" s="34"/>
      <c r="C697" s="34"/>
      <c r="D697" s="34"/>
      <c r="I697" s="46"/>
    </row>
    <row r="698">
      <c r="B698" s="34"/>
      <c r="C698" s="34"/>
      <c r="D698" s="34"/>
      <c r="I698" s="46"/>
    </row>
    <row r="699">
      <c r="B699" s="34"/>
      <c r="C699" s="34"/>
      <c r="D699" s="34"/>
      <c r="I699" s="46"/>
    </row>
    <row r="700">
      <c r="B700" s="34"/>
      <c r="C700" s="34"/>
      <c r="D700" s="34"/>
      <c r="I700" s="46"/>
    </row>
    <row r="701">
      <c r="B701" s="34"/>
      <c r="C701" s="34"/>
      <c r="D701" s="34"/>
      <c r="I701" s="46"/>
    </row>
    <row r="702">
      <c r="B702" s="34"/>
      <c r="C702" s="34"/>
      <c r="D702" s="34"/>
      <c r="I702" s="46"/>
    </row>
    <row r="703">
      <c r="B703" s="34"/>
      <c r="C703" s="34"/>
      <c r="D703" s="34"/>
      <c r="I703" s="46"/>
    </row>
    <row r="704">
      <c r="B704" s="34"/>
      <c r="C704" s="34"/>
      <c r="D704" s="34"/>
      <c r="I704" s="46"/>
    </row>
    <row r="705">
      <c r="B705" s="34"/>
      <c r="C705" s="34"/>
      <c r="D705" s="34"/>
      <c r="I705" s="46"/>
    </row>
    <row r="706">
      <c r="B706" s="34"/>
      <c r="C706" s="34"/>
      <c r="D706" s="34"/>
      <c r="I706" s="46"/>
    </row>
    <row r="707">
      <c r="B707" s="34"/>
      <c r="C707" s="34"/>
      <c r="D707" s="34"/>
      <c r="I707" s="46"/>
    </row>
    <row r="708">
      <c r="B708" s="34"/>
      <c r="C708" s="34"/>
      <c r="D708" s="34"/>
      <c r="I708" s="46"/>
    </row>
    <row r="709">
      <c r="B709" s="34"/>
      <c r="C709" s="34"/>
      <c r="D709" s="34"/>
      <c r="I709" s="46"/>
    </row>
    <row r="710">
      <c r="B710" s="34"/>
      <c r="C710" s="34"/>
      <c r="D710" s="34"/>
      <c r="I710" s="46"/>
    </row>
    <row r="711">
      <c r="B711" s="34"/>
      <c r="C711" s="34"/>
      <c r="D711" s="34"/>
      <c r="I711" s="46"/>
    </row>
    <row r="712">
      <c r="B712" s="34"/>
      <c r="C712" s="34"/>
      <c r="D712" s="34"/>
      <c r="I712" s="46"/>
    </row>
    <row r="713">
      <c r="B713" s="34"/>
      <c r="C713" s="34"/>
      <c r="D713" s="34"/>
      <c r="I713" s="46"/>
    </row>
    <row r="714">
      <c r="B714" s="34"/>
      <c r="C714" s="34"/>
      <c r="D714" s="34"/>
      <c r="I714" s="46"/>
    </row>
    <row r="715">
      <c r="B715" s="34"/>
      <c r="C715" s="34"/>
      <c r="D715" s="34"/>
      <c r="I715" s="46"/>
    </row>
    <row r="716">
      <c r="B716" s="34"/>
      <c r="C716" s="34"/>
      <c r="D716" s="34"/>
      <c r="I716" s="46"/>
    </row>
    <row r="717">
      <c r="B717" s="34"/>
      <c r="C717" s="34"/>
      <c r="D717" s="34"/>
      <c r="I717" s="46"/>
    </row>
    <row r="718">
      <c r="B718" s="34"/>
      <c r="C718" s="34"/>
      <c r="D718" s="34"/>
      <c r="I718" s="46"/>
    </row>
    <row r="719">
      <c r="B719" s="34"/>
      <c r="C719" s="34"/>
      <c r="D719" s="34"/>
      <c r="I719" s="46"/>
    </row>
    <row r="720">
      <c r="B720" s="34"/>
      <c r="C720" s="34"/>
      <c r="D720" s="34"/>
      <c r="I720" s="46"/>
    </row>
    <row r="721">
      <c r="B721" s="34"/>
      <c r="C721" s="34"/>
      <c r="D721" s="34"/>
      <c r="I721" s="46"/>
    </row>
    <row r="722">
      <c r="B722" s="34"/>
      <c r="C722" s="34"/>
      <c r="D722" s="34"/>
      <c r="I722" s="46"/>
    </row>
    <row r="723">
      <c r="B723" s="34"/>
      <c r="C723" s="34"/>
      <c r="D723" s="34"/>
      <c r="I723" s="46"/>
    </row>
    <row r="724">
      <c r="B724" s="34"/>
      <c r="C724" s="34"/>
      <c r="D724" s="34"/>
      <c r="I724" s="46"/>
    </row>
    <row r="725">
      <c r="B725" s="34"/>
      <c r="C725" s="34"/>
      <c r="D725" s="34"/>
      <c r="I725" s="46"/>
    </row>
    <row r="726">
      <c r="B726" s="34"/>
      <c r="C726" s="34"/>
      <c r="D726" s="34"/>
      <c r="I726" s="46"/>
    </row>
    <row r="727">
      <c r="B727" s="34"/>
      <c r="C727" s="34"/>
      <c r="D727" s="34"/>
      <c r="I727" s="46"/>
    </row>
    <row r="728">
      <c r="B728" s="34"/>
      <c r="C728" s="34"/>
      <c r="D728" s="34"/>
      <c r="I728" s="46"/>
    </row>
    <row r="729">
      <c r="B729" s="34"/>
      <c r="C729" s="34"/>
      <c r="D729" s="34"/>
      <c r="I729" s="46"/>
    </row>
    <row r="730">
      <c r="B730" s="34"/>
      <c r="C730" s="34"/>
      <c r="D730" s="34"/>
      <c r="I730" s="46"/>
    </row>
    <row r="731">
      <c r="B731" s="34"/>
      <c r="C731" s="34"/>
      <c r="D731" s="34"/>
      <c r="I731" s="46"/>
    </row>
    <row r="732">
      <c r="B732" s="34"/>
      <c r="C732" s="34"/>
      <c r="D732" s="34"/>
      <c r="I732" s="46"/>
    </row>
    <row r="733">
      <c r="B733" s="34"/>
      <c r="C733" s="34"/>
      <c r="D733" s="34"/>
      <c r="I733" s="46"/>
    </row>
    <row r="734">
      <c r="B734" s="34"/>
      <c r="C734" s="34"/>
      <c r="D734" s="34"/>
      <c r="I734" s="46"/>
    </row>
    <row r="735">
      <c r="B735" s="34"/>
      <c r="C735" s="34"/>
      <c r="D735" s="34"/>
      <c r="I735" s="46"/>
    </row>
    <row r="736">
      <c r="B736" s="34"/>
      <c r="C736" s="34"/>
      <c r="D736" s="34"/>
      <c r="I736" s="46"/>
    </row>
    <row r="737">
      <c r="B737" s="34"/>
      <c r="C737" s="34"/>
      <c r="D737" s="34"/>
      <c r="I737" s="46"/>
    </row>
    <row r="738">
      <c r="B738" s="34"/>
      <c r="C738" s="34"/>
      <c r="D738" s="34"/>
      <c r="I738" s="46"/>
    </row>
    <row r="739">
      <c r="B739" s="34"/>
      <c r="C739" s="34"/>
      <c r="D739" s="34"/>
      <c r="I739" s="46"/>
    </row>
    <row r="740">
      <c r="B740" s="34"/>
      <c r="C740" s="34"/>
      <c r="D740" s="34"/>
      <c r="I740" s="46"/>
    </row>
    <row r="741">
      <c r="B741" s="34"/>
      <c r="C741" s="34"/>
      <c r="D741" s="34"/>
      <c r="I741" s="46"/>
    </row>
    <row r="742">
      <c r="B742" s="34"/>
      <c r="C742" s="34"/>
      <c r="D742" s="34"/>
      <c r="I742" s="46"/>
    </row>
    <row r="743">
      <c r="B743" s="34"/>
      <c r="C743" s="34"/>
      <c r="D743" s="34"/>
      <c r="I743" s="46"/>
    </row>
    <row r="744">
      <c r="B744" s="34"/>
      <c r="C744" s="34"/>
      <c r="D744" s="34"/>
      <c r="I744" s="46"/>
    </row>
    <row r="745">
      <c r="B745" s="34"/>
      <c r="C745" s="34"/>
      <c r="D745" s="34"/>
      <c r="I745" s="46"/>
    </row>
    <row r="746">
      <c r="B746" s="34"/>
      <c r="C746" s="34"/>
      <c r="D746" s="34"/>
      <c r="I746" s="46"/>
    </row>
    <row r="747">
      <c r="B747" s="34"/>
      <c r="C747" s="34"/>
      <c r="D747" s="34"/>
      <c r="I747" s="46"/>
    </row>
    <row r="748">
      <c r="B748" s="34"/>
      <c r="C748" s="34"/>
      <c r="D748" s="34"/>
      <c r="I748" s="46"/>
    </row>
    <row r="749">
      <c r="B749" s="34"/>
      <c r="C749" s="34"/>
      <c r="D749" s="34"/>
      <c r="I749" s="46"/>
    </row>
    <row r="750">
      <c r="B750" s="34"/>
      <c r="C750" s="34"/>
      <c r="D750" s="34"/>
      <c r="I750" s="46"/>
    </row>
    <row r="751">
      <c r="B751" s="34"/>
      <c r="C751" s="34"/>
      <c r="D751" s="34"/>
      <c r="I751" s="46"/>
    </row>
    <row r="752">
      <c r="B752" s="34"/>
      <c r="C752" s="34"/>
      <c r="D752" s="34"/>
      <c r="I752" s="46"/>
    </row>
    <row r="753">
      <c r="B753" s="34"/>
      <c r="C753" s="34"/>
      <c r="D753" s="34"/>
      <c r="I753" s="46"/>
    </row>
    <row r="754">
      <c r="B754" s="34"/>
      <c r="C754" s="34"/>
      <c r="D754" s="34"/>
      <c r="I754" s="46"/>
    </row>
    <row r="755">
      <c r="B755" s="34"/>
      <c r="C755" s="34"/>
      <c r="D755" s="34"/>
      <c r="I755" s="46"/>
    </row>
    <row r="756">
      <c r="B756" s="34"/>
      <c r="C756" s="34"/>
      <c r="D756" s="34"/>
      <c r="I756" s="46"/>
    </row>
    <row r="757">
      <c r="B757" s="34"/>
      <c r="C757" s="34"/>
      <c r="D757" s="34"/>
      <c r="I757" s="46"/>
    </row>
    <row r="758">
      <c r="B758" s="34"/>
      <c r="C758" s="34"/>
      <c r="D758" s="34"/>
      <c r="I758" s="46"/>
    </row>
    <row r="759">
      <c r="B759" s="34"/>
      <c r="C759" s="34"/>
      <c r="D759" s="34"/>
      <c r="I759" s="46"/>
    </row>
    <row r="760">
      <c r="B760" s="34"/>
      <c r="C760" s="34"/>
      <c r="D760" s="34"/>
      <c r="I760" s="46"/>
    </row>
    <row r="761">
      <c r="B761" s="34"/>
      <c r="C761" s="34"/>
      <c r="D761" s="34"/>
      <c r="I761" s="46"/>
    </row>
    <row r="762">
      <c r="B762" s="34"/>
      <c r="C762" s="34"/>
      <c r="D762" s="34"/>
      <c r="I762" s="46"/>
    </row>
    <row r="763">
      <c r="B763" s="34"/>
      <c r="C763" s="34"/>
      <c r="D763" s="34"/>
      <c r="I763" s="46"/>
    </row>
    <row r="764">
      <c r="B764" s="34"/>
      <c r="C764" s="34"/>
      <c r="D764" s="34"/>
      <c r="I764" s="46"/>
    </row>
    <row r="765">
      <c r="B765" s="34"/>
      <c r="C765" s="34"/>
      <c r="D765" s="34"/>
      <c r="I765" s="46"/>
    </row>
    <row r="766">
      <c r="B766" s="34"/>
      <c r="C766" s="34"/>
      <c r="D766" s="34"/>
      <c r="I766" s="46"/>
    </row>
    <row r="767">
      <c r="B767" s="34"/>
      <c r="C767" s="34"/>
      <c r="D767" s="34"/>
      <c r="I767" s="46"/>
    </row>
    <row r="768">
      <c r="B768" s="34"/>
      <c r="C768" s="34"/>
      <c r="D768" s="34"/>
      <c r="I768" s="46"/>
    </row>
    <row r="769">
      <c r="B769" s="34"/>
      <c r="C769" s="34"/>
      <c r="D769" s="34"/>
      <c r="I769" s="46"/>
    </row>
    <row r="770">
      <c r="B770" s="34"/>
      <c r="C770" s="34"/>
      <c r="D770" s="34"/>
      <c r="I770" s="46"/>
    </row>
    <row r="771">
      <c r="B771" s="34"/>
      <c r="C771" s="34"/>
      <c r="D771" s="34"/>
      <c r="I771" s="46"/>
    </row>
    <row r="772">
      <c r="B772" s="34"/>
      <c r="C772" s="34"/>
      <c r="D772" s="34"/>
      <c r="I772" s="46"/>
    </row>
    <row r="773">
      <c r="B773" s="34"/>
      <c r="C773" s="34"/>
      <c r="D773" s="34"/>
      <c r="I773" s="46"/>
    </row>
    <row r="774">
      <c r="B774" s="34"/>
      <c r="C774" s="34"/>
      <c r="D774" s="34"/>
      <c r="I774" s="46"/>
    </row>
    <row r="775">
      <c r="B775" s="34"/>
      <c r="C775" s="34"/>
      <c r="D775" s="34"/>
      <c r="I775" s="46"/>
    </row>
    <row r="776">
      <c r="B776" s="34"/>
      <c r="C776" s="34"/>
      <c r="D776" s="34"/>
      <c r="I776" s="46"/>
    </row>
    <row r="777">
      <c r="B777" s="34"/>
      <c r="C777" s="34"/>
      <c r="D777" s="34"/>
      <c r="I777" s="46"/>
    </row>
    <row r="778">
      <c r="B778" s="34"/>
      <c r="C778" s="34"/>
      <c r="D778" s="34"/>
      <c r="I778" s="46"/>
    </row>
    <row r="779">
      <c r="B779" s="34"/>
      <c r="C779" s="34"/>
      <c r="D779" s="34"/>
      <c r="I779" s="46"/>
    </row>
    <row r="780">
      <c r="B780" s="34"/>
      <c r="C780" s="34"/>
      <c r="D780" s="34"/>
      <c r="I780" s="46"/>
    </row>
    <row r="781">
      <c r="B781" s="34"/>
      <c r="C781" s="34"/>
      <c r="D781" s="34"/>
      <c r="I781" s="46"/>
    </row>
    <row r="782">
      <c r="B782" s="34"/>
      <c r="C782" s="34"/>
      <c r="D782" s="34"/>
      <c r="I782" s="46"/>
    </row>
    <row r="783">
      <c r="B783" s="34"/>
      <c r="C783" s="34"/>
      <c r="D783" s="34"/>
      <c r="I783" s="46"/>
    </row>
    <row r="784">
      <c r="B784" s="34"/>
      <c r="C784" s="34"/>
      <c r="D784" s="34"/>
      <c r="I784" s="46"/>
    </row>
    <row r="785">
      <c r="B785" s="34"/>
      <c r="C785" s="34"/>
      <c r="D785" s="34"/>
      <c r="I785" s="46"/>
    </row>
    <row r="786">
      <c r="B786" s="34"/>
      <c r="C786" s="34"/>
      <c r="D786" s="34"/>
      <c r="I786" s="46"/>
    </row>
    <row r="787">
      <c r="B787" s="34"/>
      <c r="C787" s="34"/>
      <c r="D787" s="34"/>
      <c r="I787" s="46"/>
    </row>
    <row r="788">
      <c r="B788" s="34"/>
      <c r="C788" s="34"/>
      <c r="D788" s="34"/>
      <c r="I788" s="46"/>
    </row>
    <row r="789">
      <c r="B789" s="34"/>
      <c r="C789" s="34"/>
      <c r="D789" s="34"/>
      <c r="I789" s="46"/>
    </row>
    <row r="790">
      <c r="B790" s="34"/>
      <c r="C790" s="34"/>
      <c r="D790" s="34"/>
      <c r="I790" s="46"/>
    </row>
    <row r="791">
      <c r="B791" s="34"/>
      <c r="C791" s="34"/>
      <c r="D791" s="34"/>
      <c r="I791" s="46"/>
    </row>
    <row r="792">
      <c r="B792" s="34"/>
      <c r="C792" s="34"/>
      <c r="D792" s="34"/>
      <c r="I792" s="46"/>
    </row>
    <row r="793">
      <c r="B793" s="34"/>
      <c r="C793" s="34"/>
      <c r="D793" s="34"/>
      <c r="I793" s="46"/>
    </row>
    <row r="794">
      <c r="B794" s="34"/>
      <c r="C794" s="34"/>
      <c r="D794" s="34"/>
      <c r="I794" s="46"/>
    </row>
    <row r="795">
      <c r="B795" s="34"/>
      <c r="C795" s="34"/>
      <c r="D795" s="34"/>
      <c r="I795" s="46"/>
    </row>
    <row r="796">
      <c r="B796" s="34"/>
      <c r="C796" s="34"/>
      <c r="D796" s="34"/>
      <c r="I796" s="46"/>
    </row>
    <row r="797">
      <c r="B797" s="34"/>
      <c r="C797" s="34"/>
      <c r="D797" s="34"/>
      <c r="I797" s="46"/>
    </row>
    <row r="798">
      <c r="B798" s="34"/>
      <c r="C798" s="34"/>
      <c r="D798" s="34"/>
      <c r="I798" s="46"/>
    </row>
    <row r="799">
      <c r="B799" s="34"/>
      <c r="C799" s="34"/>
      <c r="D799" s="34"/>
      <c r="I799" s="46"/>
    </row>
    <row r="800">
      <c r="B800" s="34"/>
      <c r="C800" s="34"/>
      <c r="D800" s="34"/>
      <c r="I800" s="46"/>
    </row>
    <row r="801">
      <c r="B801" s="34"/>
      <c r="C801" s="34"/>
      <c r="D801" s="34"/>
      <c r="I801" s="46"/>
    </row>
    <row r="802">
      <c r="B802" s="34"/>
      <c r="C802" s="34"/>
      <c r="D802" s="34"/>
      <c r="I802" s="46"/>
    </row>
    <row r="803">
      <c r="B803" s="34"/>
      <c r="C803" s="34"/>
      <c r="D803" s="34"/>
      <c r="I803" s="46"/>
    </row>
    <row r="804">
      <c r="B804" s="34"/>
      <c r="C804" s="34"/>
      <c r="D804" s="34"/>
      <c r="I804" s="46"/>
    </row>
    <row r="805">
      <c r="B805" s="34"/>
      <c r="C805" s="34"/>
      <c r="D805" s="34"/>
      <c r="I805" s="46"/>
    </row>
    <row r="806">
      <c r="B806" s="34"/>
      <c r="C806" s="34"/>
      <c r="D806" s="34"/>
      <c r="I806" s="46"/>
    </row>
    <row r="807">
      <c r="B807" s="34"/>
      <c r="C807" s="34"/>
      <c r="D807" s="34"/>
      <c r="I807" s="46"/>
    </row>
    <row r="808">
      <c r="B808" s="34"/>
      <c r="C808" s="34"/>
      <c r="D808" s="34"/>
      <c r="I808" s="46"/>
    </row>
    <row r="809">
      <c r="B809" s="34"/>
      <c r="C809" s="34"/>
      <c r="D809" s="34"/>
      <c r="I809" s="46"/>
    </row>
    <row r="810">
      <c r="B810" s="34"/>
      <c r="C810" s="34"/>
      <c r="D810" s="34"/>
      <c r="I810" s="46"/>
    </row>
    <row r="811">
      <c r="B811" s="34"/>
      <c r="C811" s="34"/>
      <c r="D811" s="34"/>
      <c r="I811" s="46"/>
    </row>
    <row r="812">
      <c r="B812" s="34"/>
      <c r="C812" s="34"/>
      <c r="D812" s="34"/>
      <c r="I812" s="46"/>
    </row>
    <row r="813">
      <c r="B813" s="34"/>
      <c r="C813" s="34"/>
      <c r="D813" s="34"/>
      <c r="I813" s="46"/>
    </row>
    <row r="814">
      <c r="B814" s="34"/>
      <c r="C814" s="34"/>
      <c r="D814" s="34"/>
      <c r="I814" s="46"/>
    </row>
    <row r="815">
      <c r="B815" s="34"/>
      <c r="C815" s="34"/>
      <c r="D815" s="34"/>
      <c r="I815" s="46"/>
    </row>
    <row r="816">
      <c r="B816" s="34"/>
      <c r="C816" s="34"/>
      <c r="D816" s="34"/>
      <c r="I816" s="46"/>
    </row>
    <row r="817">
      <c r="B817" s="34"/>
      <c r="C817" s="34"/>
      <c r="D817" s="34"/>
      <c r="I817" s="46"/>
    </row>
    <row r="818">
      <c r="B818" s="34"/>
      <c r="C818" s="34"/>
      <c r="D818" s="34"/>
      <c r="I818" s="46"/>
    </row>
    <row r="819">
      <c r="B819" s="34"/>
      <c r="C819" s="34"/>
      <c r="D819" s="34"/>
      <c r="I819" s="46"/>
    </row>
    <row r="820">
      <c r="B820" s="34"/>
      <c r="C820" s="34"/>
      <c r="D820" s="34"/>
      <c r="I820" s="46"/>
    </row>
    <row r="821">
      <c r="B821" s="34"/>
      <c r="C821" s="34"/>
      <c r="D821" s="34"/>
      <c r="I821" s="46"/>
    </row>
    <row r="822">
      <c r="B822" s="34"/>
      <c r="C822" s="34"/>
      <c r="D822" s="34"/>
      <c r="I822" s="46"/>
    </row>
    <row r="823">
      <c r="B823" s="34"/>
      <c r="C823" s="34"/>
      <c r="D823" s="34"/>
      <c r="I823" s="46"/>
    </row>
    <row r="824">
      <c r="B824" s="34"/>
      <c r="C824" s="34"/>
      <c r="D824" s="34"/>
      <c r="I824" s="46"/>
    </row>
    <row r="825">
      <c r="B825" s="34"/>
      <c r="C825" s="34"/>
      <c r="D825" s="34"/>
      <c r="I825" s="46"/>
    </row>
    <row r="826">
      <c r="B826" s="34"/>
      <c r="C826" s="34"/>
      <c r="D826" s="34"/>
      <c r="I826" s="46"/>
    </row>
    <row r="827">
      <c r="B827" s="34"/>
      <c r="C827" s="34"/>
      <c r="D827" s="34"/>
      <c r="I827" s="46"/>
    </row>
    <row r="828">
      <c r="B828" s="34"/>
      <c r="C828" s="34"/>
      <c r="D828" s="34"/>
      <c r="I828" s="46"/>
    </row>
    <row r="829">
      <c r="B829" s="34"/>
      <c r="C829" s="34"/>
      <c r="D829" s="34"/>
      <c r="I829" s="46"/>
    </row>
    <row r="830">
      <c r="B830" s="34"/>
      <c r="C830" s="34"/>
      <c r="D830" s="34"/>
      <c r="I830" s="46"/>
    </row>
    <row r="831">
      <c r="B831" s="34"/>
      <c r="C831" s="34"/>
      <c r="D831" s="34"/>
      <c r="I831" s="46"/>
    </row>
    <row r="832">
      <c r="B832" s="34"/>
      <c r="C832" s="34"/>
      <c r="D832" s="34"/>
      <c r="I832" s="46"/>
    </row>
    <row r="833">
      <c r="B833" s="34"/>
      <c r="C833" s="34"/>
      <c r="D833" s="34"/>
      <c r="I833" s="46"/>
    </row>
    <row r="834">
      <c r="B834" s="34"/>
      <c r="C834" s="34"/>
      <c r="D834" s="34"/>
      <c r="I834" s="46"/>
    </row>
    <row r="835">
      <c r="B835" s="34"/>
      <c r="C835" s="34"/>
      <c r="D835" s="34"/>
      <c r="I835" s="46"/>
    </row>
    <row r="836">
      <c r="B836" s="34"/>
      <c r="C836" s="34"/>
      <c r="D836" s="34"/>
      <c r="I836" s="46"/>
    </row>
    <row r="837">
      <c r="B837" s="34"/>
      <c r="C837" s="34"/>
      <c r="D837" s="34"/>
      <c r="I837" s="46"/>
    </row>
    <row r="838">
      <c r="B838" s="34"/>
      <c r="C838" s="34"/>
      <c r="D838" s="34"/>
      <c r="I838" s="46"/>
    </row>
    <row r="839">
      <c r="B839" s="34"/>
      <c r="C839" s="34"/>
      <c r="D839" s="34"/>
      <c r="I839" s="46"/>
    </row>
    <row r="840">
      <c r="B840" s="34"/>
      <c r="C840" s="34"/>
      <c r="D840" s="34"/>
      <c r="I840" s="46"/>
    </row>
    <row r="841">
      <c r="B841" s="34"/>
      <c r="C841" s="34"/>
      <c r="D841" s="34"/>
      <c r="I841" s="46"/>
    </row>
    <row r="842">
      <c r="B842" s="34"/>
      <c r="C842" s="34"/>
      <c r="D842" s="34"/>
      <c r="I842" s="46"/>
    </row>
    <row r="843">
      <c r="B843" s="34"/>
      <c r="C843" s="34"/>
      <c r="D843" s="34"/>
      <c r="I843" s="46"/>
    </row>
    <row r="844">
      <c r="B844" s="34"/>
      <c r="C844" s="34"/>
      <c r="D844" s="34"/>
      <c r="I844" s="46"/>
    </row>
    <row r="845">
      <c r="B845" s="34"/>
      <c r="C845" s="34"/>
      <c r="D845" s="34"/>
      <c r="I845" s="46"/>
    </row>
    <row r="846">
      <c r="B846" s="34"/>
      <c r="C846" s="34"/>
      <c r="D846" s="34"/>
      <c r="I846" s="46"/>
    </row>
    <row r="847">
      <c r="B847" s="34"/>
      <c r="C847" s="34"/>
      <c r="D847" s="34"/>
      <c r="I847" s="46"/>
    </row>
    <row r="848">
      <c r="B848" s="34"/>
      <c r="C848" s="34"/>
      <c r="D848" s="34"/>
      <c r="I848" s="46"/>
    </row>
    <row r="849">
      <c r="B849" s="34"/>
      <c r="C849" s="34"/>
      <c r="D849" s="34"/>
      <c r="I849" s="46"/>
    </row>
    <row r="850">
      <c r="B850" s="34"/>
      <c r="C850" s="34"/>
      <c r="D850" s="34"/>
      <c r="I850" s="46"/>
    </row>
    <row r="851">
      <c r="B851" s="34"/>
      <c r="C851" s="34"/>
      <c r="D851" s="34"/>
      <c r="I851" s="46"/>
    </row>
    <row r="852">
      <c r="B852" s="34"/>
      <c r="C852" s="34"/>
      <c r="D852" s="34"/>
      <c r="I852" s="46"/>
    </row>
    <row r="853">
      <c r="B853" s="34"/>
      <c r="C853" s="34"/>
      <c r="D853" s="34"/>
      <c r="I853" s="46"/>
    </row>
    <row r="854">
      <c r="B854" s="34"/>
      <c r="C854" s="34"/>
      <c r="D854" s="34"/>
      <c r="I854" s="46"/>
    </row>
    <row r="855">
      <c r="B855" s="34"/>
      <c r="C855" s="34"/>
      <c r="D855" s="34"/>
      <c r="I855" s="46"/>
    </row>
    <row r="856">
      <c r="B856" s="34"/>
      <c r="C856" s="34"/>
      <c r="D856" s="34"/>
      <c r="I856" s="46"/>
    </row>
    <row r="857">
      <c r="B857" s="34"/>
      <c r="C857" s="34"/>
      <c r="D857" s="34"/>
      <c r="I857" s="46"/>
    </row>
    <row r="858">
      <c r="B858" s="34"/>
      <c r="C858" s="34"/>
      <c r="D858" s="34"/>
      <c r="I858" s="46"/>
    </row>
    <row r="859">
      <c r="B859" s="34"/>
      <c r="C859" s="34"/>
      <c r="D859" s="34"/>
      <c r="I859" s="46"/>
    </row>
    <row r="860">
      <c r="B860" s="34"/>
      <c r="C860" s="34"/>
      <c r="D860" s="34"/>
      <c r="I860" s="46"/>
    </row>
    <row r="861">
      <c r="B861" s="34"/>
      <c r="C861" s="34"/>
      <c r="D861" s="34"/>
      <c r="I861" s="46"/>
    </row>
    <row r="862">
      <c r="B862" s="34"/>
      <c r="C862" s="34"/>
      <c r="D862" s="34"/>
      <c r="I862" s="46"/>
    </row>
    <row r="863">
      <c r="B863" s="34"/>
      <c r="C863" s="34"/>
      <c r="D863" s="34"/>
      <c r="I863" s="46"/>
    </row>
    <row r="864">
      <c r="B864" s="34"/>
      <c r="C864" s="34"/>
      <c r="D864" s="34"/>
      <c r="I864" s="46"/>
    </row>
    <row r="865">
      <c r="B865" s="34"/>
      <c r="C865" s="34"/>
      <c r="D865" s="34"/>
      <c r="I865" s="46"/>
    </row>
    <row r="866">
      <c r="B866" s="34"/>
      <c r="C866" s="34"/>
      <c r="D866" s="34"/>
      <c r="I866" s="46"/>
    </row>
    <row r="867">
      <c r="B867" s="34"/>
      <c r="C867" s="34"/>
      <c r="D867" s="34"/>
      <c r="I867" s="46"/>
    </row>
    <row r="868">
      <c r="B868" s="34"/>
      <c r="C868" s="34"/>
      <c r="D868" s="34"/>
      <c r="I868" s="46"/>
    </row>
    <row r="869">
      <c r="B869" s="34"/>
      <c r="C869" s="34"/>
      <c r="D869" s="34"/>
      <c r="I869" s="46"/>
    </row>
    <row r="870">
      <c r="B870" s="34"/>
      <c r="C870" s="34"/>
      <c r="D870" s="34"/>
      <c r="I870" s="46"/>
    </row>
    <row r="871">
      <c r="B871" s="34"/>
      <c r="C871" s="34"/>
      <c r="D871" s="34"/>
      <c r="I871" s="46"/>
    </row>
    <row r="872">
      <c r="B872" s="34"/>
      <c r="C872" s="34"/>
      <c r="D872" s="34"/>
      <c r="I872" s="46"/>
    </row>
    <row r="873">
      <c r="B873" s="34"/>
      <c r="C873" s="34"/>
      <c r="D873" s="34"/>
      <c r="I873" s="46"/>
    </row>
    <row r="874">
      <c r="B874" s="34"/>
      <c r="C874" s="34"/>
      <c r="D874" s="34"/>
      <c r="I874" s="46"/>
    </row>
    <row r="875">
      <c r="B875" s="34"/>
      <c r="C875" s="34"/>
      <c r="D875" s="34"/>
      <c r="I875" s="46"/>
    </row>
    <row r="876">
      <c r="B876" s="34"/>
      <c r="C876" s="34"/>
      <c r="D876" s="34"/>
      <c r="I876" s="46"/>
    </row>
    <row r="877">
      <c r="B877" s="34"/>
      <c r="C877" s="34"/>
      <c r="D877" s="34"/>
      <c r="I877" s="46"/>
    </row>
    <row r="878">
      <c r="B878" s="34"/>
      <c r="C878" s="34"/>
      <c r="D878" s="34"/>
      <c r="I878" s="46"/>
    </row>
    <row r="879">
      <c r="B879" s="34"/>
      <c r="C879" s="34"/>
      <c r="D879" s="34"/>
      <c r="I879" s="46"/>
    </row>
    <row r="880">
      <c r="B880" s="34"/>
      <c r="C880" s="34"/>
      <c r="D880" s="34"/>
      <c r="I880" s="46"/>
    </row>
    <row r="881">
      <c r="B881" s="34"/>
      <c r="C881" s="34"/>
      <c r="D881" s="34"/>
      <c r="I881" s="46"/>
    </row>
    <row r="882">
      <c r="B882" s="34"/>
      <c r="C882" s="34"/>
      <c r="D882" s="34"/>
      <c r="I882" s="46"/>
    </row>
    <row r="883">
      <c r="B883" s="34"/>
      <c r="C883" s="34"/>
      <c r="D883" s="34"/>
      <c r="I883" s="46"/>
    </row>
    <row r="884">
      <c r="B884" s="34"/>
      <c r="C884" s="34"/>
      <c r="D884" s="34"/>
      <c r="I884" s="46"/>
    </row>
    <row r="885">
      <c r="B885" s="34"/>
      <c r="C885" s="34"/>
      <c r="D885" s="34"/>
      <c r="I885" s="46"/>
    </row>
    <row r="886">
      <c r="B886" s="34"/>
      <c r="C886" s="34"/>
      <c r="D886" s="34"/>
      <c r="I886" s="46"/>
    </row>
    <row r="887">
      <c r="B887" s="34"/>
      <c r="C887" s="34"/>
      <c r="D887" s="34"/>
      <c r="I887" s="46"/>
    </row>
    <row r="888">
      <c r="B888" s="34"/>
      <c r="C888" s="34"/>
      <c r="D888" s="34"/>
      <c r="I888" s="46"/>
    </row>
    <row r="889">
      <c r="B889" s="34"/>
      <c r="C889" s="34"/>
      <c r="D889" s="34"/>
      <c r="I889" s="46"/>
    </row>
    <row r="890">
      <c r="B890" s="34"/>
      <c r="C890" s="34"/>
      <c r="D890" s="34"/>
      <c r="I890" s="46"/>
    </row>
    <row r="891">
      <c r="B891" s="34"/>
      <c r="C891" s="34"/>
      <c r="D891" s="34"/>
      <c r="I891" s="46"/>
    </row>
    <row r="892">
      <c r="B892" s="34"/>
      <c r="C892" s="34"/>
      <c r="D892" s="34"/>
      <c r="I892" s="46"/>
    </row>
    <row r="893">
      <c r="B893" s="34"/>
      <c r="C893" s="34"/>
      <c r="D893" s="34"/>
      <c r="I893" s="46"/>
    </row>
    <row r="894">
      <c r="B894" s="34"/>
      <c r="C894" s="34"/>
      <c r="D894" s="34"/>
      <c r="I894" s="46"/>
    </row>
    <row r="895">
      <c r="B895" s="34"/>
      <c r="C895" s="34"/>
      <c r="D895" s="34"/>
      <c r="I895" s="46"/>
    </row>
    <row r="896">
      <c r="B896" s="34"/>
      <c r="C896" s="34"/>
      <c r="D896" s="34"/>
      <c r="I896" s="46"/>
    </row>
    <row r="897">
      <c r="B897" s="34"/>
      <c r="C897" s="34"/>
      <c r="D897" s="34"/>
      <c r="I897" s="46"/>
    </row>
    <row r="898">
      <c r="B898" s="34"/>
      <c r="C898" s="34"/>
      <c r="D898" s="34"/>
      <c r="I898" s="46"/>
    </row>
    <row r="899">
      <c r="B899" s="34"/>
      <c r="C899" s="34"/>
      <c r="D899" s="34"/>
      <c r="I899" s="46"/>
    </row>
    <row r="900">
      <c r="B900" s="34"/>
      <c r="C900" s="34"/>
      <c r="D900" s="34"/>
      <c r="I900" s="46"/>
    </row>
    <row r="901">
      <c r="B901" s="34"/>
      <c r="C901" s="34"/>
      <c r="D901" s="34"/>
      <c r="I901" s="46"/>
    </row>
    <row r="902">
      <c r="B902" s="34"/>
      <c r="C902" s="34"/>
      <c r="D902" s="34"/>
      <c r="I902" s="46"/>
    </row>
    <row r="903">
      <c r="B903" s="34"/>
      <c r="C903" s="34"/>
      <c r="D903" s="34"/>
      <c r="I903" s="46"/>
    </row>
    <row r="904">
      <c r="B904" s="34"/>
      <c r="C904" s="34"/>
      <c r="D904" s="34"/>
      <c r="I904" s="46"/>
    </row>
    <row r="905">
      <c r="B905" s="34"/>
      <c r="C905" s="34"/>
      <c r="D905" s="34"/>
      <c r="I905" s="46"/>
    </row>
    <row r="906">
      <c r="B906" s="34"/>
      <c r="C906" s="34"/>
      <c r="D906" s="34"/>
      <c r="I906" s="46"/>
    </row>
    <row r="907">
      <c r="B907" s="34"/>
      <c r="C907" s="34"/>
      <c r="D907" s="34"/>
      <c r="I907" s="46"/>
    </row>
    <row r="908">
      <c r="B908" s="34"/>
      <c r="C908" s="34"/>
      <c r="D908" s="34"/>
      <c r="I908" s="46"/>
    </row>
    <row r="909">
      <c r="B909" s="34"/>
      <c r="C909" s="34"/>
      <c r="D909" s="34"/>
      <c r="I909" s="46"/>
    </row>
    <row r="910">
      <c r="B910" s="34"/>
      <c r="C910" s="34"/>
      <c r="D910" s="34"/>
      <c r="I910" s="46"/>
    </row>
    <row r="911">
      <c r="B911" s="34"/>
      <c r="C911" s="34"/>
      <c r="D911" s="34"/>
      <c r="I911" s="46"/>
    </row>
    <row r="912">
      <c r="B912" s="34"/>
      <c r="C912" s="34"/>
      <c r="D912" s="34"/>
      <c r="I912" s="46"/>
    </row>
    <row r="913">
      <c r="B913" s="34"/>
      <c r="C913" s="34"/>
      <c r="D913" s="34"/>
      <c r="I913" s="46"/>
    </row>
    <row r="914">
      <c r="B914" s="34"/>
      <c r="C914" s="34"/>
      <c r="D914" s="34"/>
      <c r="I914" s="46"/>
    </row>
    <row r="915">
      <c r="B915" s="34"/>
      <c r="C915" s="34"/>
      <c r="D915" s="34"/>
      <c r="I915" s="46"/>
    </row>
    <row r="916">
      <c r="B916" s="34"/>
      <c r="C916" s="34"/>
      <c r="D916" s="34"/>
      <c r="I916" s="46"/>
    </row>
    <row r="917">
      <c r="B917" s="34"/>
      <c r="C917" s="34"/>
      <c r="D917" s="34"/>
      <c r="I917" s="46"/>
    </row>
    <row r="918">
      <c r="B918" s="34"/>
      <c r="C918" s="34"/>
      <c r="D918" s="34"/>
      <c r="I918" s="46"/>
    </row>
    <row r="919">
      <c r="B919" s="34"/>
      <c r="C919" s="34"/>
      <c r="D919" s="34"/>
      <c r="I919" s="46"/>
    </row>
    <row r="920">
      <c r="B920" s="34"/>
      <c r="C920" s="34"/>
      <c r="D920" s="34"/>
      <c r="I920" s="46"/>
    </row>
    <row r="921">
      <c r="B921" s="34"/>
      <c r="C921" s="34"/>
      <c r="D921" s="34"/>
      <c r="I921" s="46"/>
    </row>
    <row r="922">
      <c r="B922" s="34"/>
      <c r="C922" s="34"/>
      <c r="D922" s="34"/>
      <c r="I922" s="46"/>
    </row>
    <row r="923">
      <c r="B923" s="34"/>
      <c r="C923" s="34"/>
      <c r="D923" s="34"/>
      <c r="I923" s="46"/>
    </row>
    <row r="924">
      <c r="B924" s="34"/>
      <c r="C924" s="34"/>
      <c r="D924" s="34"/>
      <c r="I924" s="46"/>
    </row>
    <row r="925">
      <c r="B925" s="34"/>
      <c r="C925" s="34"/>
      <c r="D925" s="34"/>
      <c r="I925" s="46"/>
    </row>
    <row r="926">
      <c r="B926" s="34"/>
      <c r="C926" s="34"/>
      <c r="D926" s="34"/>
      <c r="I926" s="46"/>
    </row>
    <row r="927">
      <c r="B927" s="34"/>
      <c r="C927" s="34"/>
      <c r="D927" s="34"/>
      <c r="I927" s="46"/>
    </row>
    <row r="928">
      <c r="B928" s="34"/>
      <c r="C928" s="34"/>
      <c r="D928" s="34"/>
      <c r="I928" s="46"/>
    </row>
    <row r="929">
      <c r="B929" s="34"/>
      <c r="C929" s="34"/>
      <c r="D929" s="34"/>
      <c r="I929" s="46"/>
    </row>
    <row r="930">
      <c r="B930" s="34"/>
      <c r="C930" s="34"/>
      <c r="D930" s="34"/>
      <c r="I930" s="46"/>
    </row>
    <row r="931">
      <c r="B931" s="34"/>
      <c r="C931" s="34"/>
      <c r="D931" s="34"/>
      <c r="I931" s="46"/>
    </row>
    <row r="932">
      <c r="B932" s="34"/>
      <c r="C932" s="34"/>
      <c r="D932" s="34"/>
      <c r="I932" s="46"/>
    </row>
    <row r="933">
      <c r="B933" s="34"/>
      <c r="C933" s="34"/>
      <c r="D933" s="34"/>
      <c r="I933" s="46"/>
    </row>
    <row r="934">
      <c r="B934" s="34"/>
      <c r="C934" s="34"/>
      <c r="D934" s="34"/>
      <c r="I934" s="46"/>
    </row>
    <row r="935">
      <c r="B935" s="34"/>
      <c r="C935" s="34"/>
      <c r="D935" s="34"/>
      <c r="I935" s="46"/>
    </row>
    <row r="936">
      <c r="B936" s="34"/>
      <c r="C936" s="34"/>
      <c r="D936" s="34"/>
      <c r="I936" s="46"/>
    </row>
    <row r="937">
      <c r="B937" s="34"/>
      <c r="C937" s="34"/>
      <c r="D937" s="34"/>
      <c r="I937" s="46"/>
    </row>
    <row r="938">
      <c r="B938" s="34"/>
      <c r="C938" s="34"/>
      <c r="D938" s="34"/>
      <c r="I938" s="46"/>
    </row>
    <row r="939">
      <c r="B939" s="34"/>
      <c r="C939" s="34"/>
      <c r="D939" s="34"/>
      <c r="I939" s="46"/>
    </row>
    <row r="940">
      <c r="B940" s="34"/>
      <c r="C940" s="34"/>
      <c r="D940" s="34"/>
      <c r="I940" s="46"/>
    </row>
    <row r="941">
      <c r="B941" s="34"/>
      <c r="C941" s="34"/>
      <c r="D941" s="34"/>
      <c r="I941" s="46"/>
    </row>
    <row r="942">
      <c r="B942" s="34"/>
      <c r="C942" s="34"/>
      <c r="D942" s="34"/>
      <c r="I942" s="46"/>
    </row>
    <row r="943">
      <c r="B943" s="34"/>
      <c r="C943" s="34"/>
      <c r="D943" s="34"/>
      <c r="I943" s="46"/>
    </row>
    <row r="944">
      <c r="B944" s="34"/>
      <c r="C944" s="34"/>
      <c r="D944" s="34"/>
      <c r="I944" s="46"/>
    </row>
    <row r="945">
      <c r="B945" s="34"/>
      <c r="C945" s="34"/>
      <c r="D945" s="34"/>
      <c r="I945" s="46"/>
    </row>
    <row r="946">
      <c r="B946" s="34"/>
      <c r="C946" s="34"/>
      <c r="D946" s="34"/>
      <c r="I946" s="46"/>
    </row>
    <row r="947">
      <c r="B947" s="34"/>
      <c r="C947" s="34"/>
      <c r="D947" s="34"/>
      <c r="I947" s="46"/>
    </row>
    <row r="948">
      <c r="B948" s="34"/>
      <c r="C948" s="34"/>
      <c r="D948" s="34"/>
      <c r="I948" s="46"/>
    </row>
    <row r="949">
      <c r="B949" s="34"/>
      <c r="C949" s="34"/>
      <c r="D949" s="34"/>
      <c r="I949" s="46"/>
    </row>
    <row r="950">
      <c r="B950" s="34"/>
      <c r="C950" s="34"/>
      <c r="D950" s="34"/>
      <c r="I950" s="46"/>
    </row>
    <row r="951">
      <c r="B951" s="34"/>
      <c r="C951" s="34"/>
      <c r="D951" s="34"/>
      <c r="I951" s="46"/>
    </row>
    <row r="952">
      <c r="B952" s="34"/>
      <c r="C952" s="34"/>
      <c r="D952" s="34"/>
      <c r="I952" s="46"/>
    </row>
    <row r="953">
      <c r="B953" s="34"/>
      <c r="C953" s="34"/>
      <c r="D953" s="34"/>
      <c r="I953" s="46"/>
    </row>
    <row r="954">
      <c r="B954" s="34"/>
      <c r="C954" s="34"/>
      <c r="D954" s="34"/>
      <c r="I954" s="46"/>
    </row>
    <row r="955">
      <c r="B955" s="34"/>
      <c r="C955" s="34"/>
      <c r="D955" s="34"/>
      <c r="I955" s="46"/>
    </row>
    <row r="956">
      <c r="B956" s="34"/>
      <c r="C956" s="34"/>
      <c r="D956" s="34"/>
      <c r="I956" s="46"/>
    </row>
    <row r="957">
      <c r="B957" s="34"/>
      <c r="C957" s="34"/>
      <c r="D957" s="34"/>
      <c r="I957" s="46"/>
    </row>
    <row r="958">
      <c r="B958" s="34"/>
      <c r="C958" s="34"/>
      <c r="D958" s="34"/>
      <c r="I958" s="46"/>
    </row>
    <row r="959">
      <c r="B959" s="34"/>
      <c r="C959" s="34"/>
      <c r="D959" s="34"/>
      <c r="I959" s="46"/>
    </row>
    <row r="960">
      <c r="B960" s="34"/>
      <c r="C960" s="34"/>
      <c r="D960" s="34"/>
      <c r="I960" s="46"/>
    </row>
    <row r="961">
      <c r="B961" s="34"/>
      <c r="C961" s="34"/>
      <c r="D961" s="34"/>
      <c r="I961" s="46"/>
    </row>
    <row r="962">
      <c r="B962" s="34"/>
      <c r="C962" s="34"/>
      <c r="D962" s="34"/>
      <c r="I962" s="46"/>
    </row>
    <row r="963">
      <c r="B963" s="34"/>
      <c r="C963" s="34"/>
      <c r="D963" s="34"/>
      <c r="I963" s="46"/>
    </row>
    <row r="964">
      <c r="B964" s="34"/>
      <c r="C964" s="34"/>
      <c r="D964" s="34"/>
      <c r="I964" s="46"/>
    </row>
    <row r="965">
      <c r="B965" s="34"/>
      <c r="C965" s="34"/>
      <c r="D965" s="34"/>
      <c r="I965" s="46"/>
    </row>
    <row r="966">
      <c r="B966" s="34"/>
      <c r="C966" s="34"/>
      <c r="D966" s="34"/>
      <c r="I966" s="46"/>
    </row>
    <row r="967">
      <c r="B967" s="34"/>
      <c r="C967" s="34"/>
      <c r="D967" s="34"/>
      <c r="I967" s="46"/>
    </row>
    <row r="968">
      <c r="B968" s="34"/>
      <c r="C968" s="34"/>
      <c r="D968" s="34"/>
      <c r="I968" s="46"/>
    </row>
    <row r="969">
      <c r="B969" s="34"/>
      <c r="C969" s="34"/>
      <c r="D969" s="34"/>
      <c r="I969" s="46"/>
    </row>
    <row r="970">
      <c r="B970" s="34"/>
      <c r="C970" s="34"/>
      <c r="D970" s="34"/>
      <c r="I970" s="46"/>
    </row>
    <row r="971">
      <c r="B971" s="34"/>
      <c r="C971" s="34"/>
      <c r="D971" s="34"/>
      <c r="I971" s="46"/>
    </row>
    <row r="972">
      <c r="B972" s="34"/>
      <c r="C972" s="34"/>
      <c r="D972" s="34"/>
      <c r="I972" s="46"/>
    </row>
    <row r="973">
      <c r="B973" s="34"/>
      <c r="C973" s="34"/>
      <c r="D973" s="34"/>
      <c r="I973" s="46"/>
    </row>
    <row r="974">
      <c r="B974" s="34"/>
      <c r="C974" s="34"/>
      <c r="D974" s="34"/>
      <c r="I974" s="46"/>
    </row>
    <row r="975">
      <c r="B975" s="34"/>
      <c r="C975" s="34"/>
      <c r="D975" s="34"/>
      <c r="I975" s="46"/>
    </row>
    <row r="976">
      <c r="B976" s="34"/>
      <c r="C976" s="34"/>
      <c r="D976" s="34"/>
      <c r="I976" s="46"/>
    </row>
    <row r="977">
      <c r="B977" s="34"/>
      <c r="C977" s="34"/>
      <c r="D977" s="34"/>
      <c r="I977" s="46"/>
    </row>
    <row r="978">
      <c r="B978" s="34"/>
      <c r="C978" s="34"/>
      <c r="D978" s="34"/>
      <c r="I978" s="46"/>
    </row>
    <row r="979">
      <c r="B979" s="34"/>
      <c r="C979" s="34"/>
      <c r="D979" s="34"/>
      <c r="I979" s="46"/>
    </row>
    <row r="980">
      <c r="B980" s="34"/>
      <c r="C980" s="34"/>
      <c r="D980" s="34"/>
      <c r="I980" s="46"/>
    </row>
    <row r="981">
      <c r="B981" s="34"/>
      <c r="C981" s="34"/>
      <c r="D981" s="34"/>
      <c r="I981" s="46"/>
    </row>
    <row r="982">
      <c r="B982" s="34"/>
      <c r="C982" s="34"/>
      <c r="D982" s="34"/>
      <c r="I982" s="46"/>
    </row>
    <row r="983">
      <c r="B983" s="34"/>
      <c r="C983" s="34"/>
      <c r="D983" s="34"/>
      <c r="I983" s="46"/>
    </row>
    <row r="984">
      <c r="B984" s="34"/>
      <c r="C984" s="34"/>
      <c r="D984" s="34"/>
      <c r="I984" s="46"/>
    </row>
    <row r="985">
      <c r="B985" s="34"/>
      <c r="C985" s="34"/>
      <c r="D985" s="34"/>
      <c r="I985" s="46"/>
    </row>
    <row r="986">
      <c r="B986" s="34"/>
      <c r="C986" s="34"/>
      <c r="D986" s="34"/>
      <c r="I986" s="46"/>
    </row>
    <row r="987">
      <c r="B987" s="34"/>
      <c r="C987" s="34"/>
      <c r="D987" s="34"/>
      <c r="I987" s="46"/>
    </row>
    <row r="988">
      <c r="B988" s="34"/>
      <c r="C988" s="34"/>
      <c r="D988" s="34"/>
      <c r="I988" s="46"/>
    </row>
    <row r="989">
      <c r="B989" s="34"/>
      <c r="C989" s="34"/>
      <c r="D989" s="34"/>
      <c r="I989" s="46"/>
    </row>
    <row r="990">
      <c r="B990" s="34"/>
      <c r="C990" s="34"/>
      <c r="D990" s="34"/>
      <c r="I990" s="46"/>
    </row>
    <row r="991">
      <c r="B991" s="34"/>
      <c r="C991" s="34"/>
      <c r="D991" s="34"/>
      <c r="I991" s="46"/>
    </row>
    <row r="992">
      <c r="B992" s="34"/>
      <c r="C992" s="34"/>
      <c r="D992" s="34"/>
      <c r="I992" s="46"/>
    </row>
    <row r="993">
      <c r="B993" s="34"/>
      <c r="C993" s="34"/>
      <c r="D993" s="34"/>
      <c r="I993" s="46"/>
    </row>
    <row r="994">
      <c r="B994" s="34"/>
      <c r="C994" s="34"/>
      <c r="D994" s="34"/>
      <c r="I994" s="46"/>
    </row>
    <row r="995">
      <c r="B995" s="34"/>
      <c r="C995" s="34"/>
      <c r="D995" s="34"/>
      <c r="I995" s="46"/>
    </row>
    <row r="996">
      <c r="B996" s="34"/>
      <c r="C996" s="34"/>
      <c r="D996" s="34"/>
      <c r="I996" s="46"/>
    </row>
    <row r="997">
      <c r="B997" s="34"/>
      <c r="C997" s="34"/>
      <c r="D997" s="34"/>
      <c r="I997" s="46"/>
    </row>
    <row r="998">
      <c r="B998" s="34"/>
      <c r="C998" s="34"/>
      <c r="D998" s="34"/>
      <c r="I998" s="46"/>
    </row>
  </sheetData>
  <autoFilter ref="$A$1:$K$998">
    <sortState ref="A1:K998">
      <sortCondition descending="1" ref="F1:F998"/>
      <sortCondition descending="1" ref="I1:I998"/>
      <sortCondition ref="A1:A998"/>
    </sortState>
  </autoFilter>
  <customSheetViews>
    <customSheetView guid="{1CF5AE28-C44B-4C6B-AF7E-DC2CE4B77BF1}" filter="1" showAutoFilter="1">
      <autoFilter ref="$A$1:$G$998"/>
    </customSheetView>
    <customSheetView guid="{82158A12-FC44-40BE-964E-3860750E20AA}" filter="1" showAutoFilter="1">
      <autoFilter ref="$A$1:$K$998"/>
    </customSheetView>
    <customSheetView guid="{2F08DC9A-AD66-4160-BAD1-25698E7F8FCF}" filter="1" showAutoFilter="1">
      <autoFilter ref="$A$1:$K$998"/>
    </customSheetView>
  </customSheetViews>
  <conditionalFormatting sqref="C2:C98">
    <cfRule type="expression" dxfId="0" priority="1">
      <formula>C2&lt;B2</formula>
    </cfRule>
  </conditionalFormatting>
  <conditionalFormatting sqref="C2:C98">
    <cfRule type="expression" dxfId="1" priority="2">
      <formula>C2&gt;B2</formula>
    </cfRule>
  </conditionalFormatting>
  <conditionalFormatting sqref="F1:F998">
    <cfRule type="cellIs" dxfId="2" priority="3" operator="between">
      <formula>0</formula>
      <formula>0.2</formula>
    </cfRule>
  </conditionalFormatting>
  <conditionalFormatting sqref="F1:F998">
    <cfRule type="cellIs" dxfId="3" priority="4" operator="between">
      <formula>0.2</formula>
      <formula>0.5</formula>
    </cfRule>
  </conditionalFormatting>
  <conditionalFormatting sqref="F1:F998">
    <cfRule type="cellIs" dxfId="4" priority="5" operator="between">
      <formula>0.5</formula>
      <formula>1</formula>
    </cfRule>
  </conditionalFormatting>
  <conditionalFormatting sqref="E1 G1:G998">
    <cfRule type="cellIs" dxfId="2" priority="6" operator="between">
      <formula>0</formula>
      <formula>0.2</formula>
    </cfRule>
  </conditionalFormatting>
  <conditionalFormatting sqref="E1 G1:G998">
    <cfRule type="cellIs" dxfId="3" priority="7" operator="between">
      <formula>0.2</formula>
      <formula>0.5</formula>
    </cfRule>
  </conditionalFormatting>
  <conditionalFormatting sqref="E1 G1:G998">
    <cfRule type="cellIs" dxfId="4" priority="8" operator="between">
      <formula>0.5</formula>
      <formula>1</formula>
    </cfRule>
  </conditionalFormatting>
  <conditionalFormatting sqref="E1 G1:G998">
    <cfRule type="cellIs" dxfId="5" priority="9" operator="greaterThan">
      <formula>1</formula>
    </cfRule>
  </conditionalFormatting>
  <conditionalFormatting sqref="H1:H998">
    <cfRule type="cellIs" dxfId="2" priority="10" operator="between">
      <formula>0</formula>
      <formula>0.7</formula>
    </cfRule>
  </conditionalFormatting>
  <conditionalFormatting sqref="H1:H998">
    <cfRule type="cellIs" dxfId="3" priority="11" operator="between">
      <formula>0.7</formula>
      <formula>1.2</formula>
    </cfRule>
  </conditionalFormatting>
  <conditionalFormatting sqref="H1:H998">
    <cfRule type="cellIs" dxfId="4" priority="12" operator="between">
      <formula>1.2</formula>
      <formula>1.9</formula>
    </cfRule>
  </conditionalFormatting>
  <conditionalFormatting sqref="H1:H998">
    <cfRule type="cellIs" dxfId="5" priority="13" operator="greaterThan">
      <formula>2</formula>
    </cfRule>
  </conditionalFormatting>
  <conditionalFormatting sqref="B2:B50">
    <cfRule type="expression" dxfId="1" priority="14">
      <formula>B2&lt;#REF!</formula>
    </cfRule>
  </conditionalFormatting>
  <conditionalFormatting sqref="B2:B50">
    <cfRule type="expression" dxfId="0" priority="15">
      <formula>B2&gt;#REF!</formula>
    </cfRule>
  </conditionalFormatting>
  <conditionalFormatting sqref="F1:F998">
    <cfRule type="cellIs" dxfId="5" priority="16" operator="between">
      <formula>1</formula>
      <formula>2</formula>
    </cfRule>
  </conditionalFormatting>
  <conditionalFormatting sqref="F1:F998">
    <cfRule type="cellIs" dxfId="6" priority="17" operator="greaterThan">
      <formula>3</formula>
    </cfRule>
  </conditionalFormatting>
  <conditionalFormatting sqref="I1:I998">
    <cfRule type="cellIs" dxfId="2" priority="18" operator="between">
      <formula>0</formula>
      <formula>0.3</formula>
    </cfRule>
  </conditionalFormatting>
  <conditionalFormatting sqref="I1:I998">
    <cfRule type="cellIs" dxfId="3" priority="19" operator="between">
      <formula>0.3</formula>
      <formula>0.5</formula>
    </cfRule>
  </conditionalFormatting>
  <conditionalFormatting sqref="I1:I998">
    <cfRule type="cellIs" dxfId="4" priority="20" operator="between">
      <formula>0.5</formula>
      <formula>0.6</formula>
    </cfRule>
  </conditionalFormatting>
  <conditionalFormatting sqref="I1:I998">
    <cfRule type="cellIs" dxfId="5" priority="21" operator="between">
      <formula>0.6</formula>
      <formula>0.7</formula>
    </cfRule>
  </conditionalFormatting>
  <conditionalFormatting sqref="I1:I998">
    <cfRule type="cellIs" dxfId="6" priority="22" operator="greaterThan">
      <formula>0.7</formula>
    </cfRule>
  </conditionalFormatting>
  <printOptions gridLines="1" horizontalCentered="1"/>
  <pageMargins bottom="0.0" footer="0.0" header="0.0" left="0.0" right="0.0" top="0.0"/>
  <pageSetup cellComments="atEnd" orientation="landscape" pageOrder="overThenDown"/>
  <rowBreaks count="2" manualBreakCount="2">
    <brk man="1"/>
    <brk id="52" man="1"/>
  </rowBreaks>
  <colBreaks count="1" manualBreakCount="1">
    <brk id="12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86"/>
    <col customWidth="1" min="4" max="4" width="24.14"/>
  </cols>
  <sheetData>
    <row r="1">
      <c r="A1" s="51" t="s">
        <v>0</v>
      </c>
      <c r="B1" s="51" t="s">
        <v>140</v>
      </c>
      <c r="C1" s="51" t="s">
        <v>141</v>
      </c>
      <c r="D1" s="51" t="s">
        <v>9</v>
      </c>
      <c r="E1" s="51" t="s">
        <v>142</v>
      </c>
      <c r="F1" s="12" t="s">
        <v>143</v>
      </c>
    </row>
    <row r="2">
      <c r="A2" s="19" t="s">
        <v>144</v>
      </c>
      <c r="B2" s="12" t="s">
        <v>145</v>
      </c>
      <c r="C2" s="12" t="s">
        <v>146</v>
      </c>
      <c r="D2" s="52"/>
      <c r="F2" s="52">
        <f>IFERROR(__xludf.DUMMYFUNCTION("GOOGLEFINANCE(A2)"),124.74)</f>
        <v>124.74</v>
      </c>
    </row>
    <row r="3">
      <c r="A3" s="19" t="s">
        <v>147</v>
      </c>
      <c r="B3" s="12" t="s">
        <v>148</v>
      </c>
      <c r="C3" s="12" t="s">
        <v>149</v>
      </c>
      <c r="D3" s="12" t="s">
        <v>18</v>
      </c>
      <c r="F3" s="52">
        <f>IFERROR(__xludf.DUMMYFUNCTION("GOOGLEFINANCE(A3)"),242.2)</f>
        <v>242.2</v>
      </c>
    </row>
    <row r="4">
      <c r="A4" s="19" t="s">
        <v>150</v>
      </c>
      <c r="B4" s="12" t="s">
        <v>151</v>
      </c>
      <c r="C4" s="12" t="s">
        <v>149</v>
      </c>
      <c r="D4" s="12" t="s">
        <v>18</v>
      </c>
      <c r="F4" s="52">
        <f>IFERROR(__xludf.DUMMYFUNCTION("GOOGLEFINANCE(A4)"),78.31)</f>
        <v>78.31</v>
      </c>
    </row>
    <row r="5">
      <c r="A5" s="19" t="s">
        <v>152</v>
      </c>
      <c r="B5" s="12" t="s">
        <v>153</v>
      </c>
      <c r="C5" s="12" t="s">
        <v>154</v>
      </c>
      <c r="D5" s="52"/>
      <c r="F5" s="52">
        <f>IFERROR(__xludf.DUMMYFUNCTION("GOOGLEFINANCE(A5)"),372.63)</f>
        <v>372.63</v>
      </c>
    </row>
    <row r="6">
      <c r="A6" s="19" t="s">
        <v>100</v>
      </c>
      <c r="B6" s="12" t="s">
        <v>155</v>
      </c>
      <c r="C6" s="12" t="s">
        <v>156</v>
      </c>
      <c r="D6" s="12" t="s">
        <v>18</v>
      </c>
      <c r="F6" s="52">
        <f>IFERROR(__xludf.DUMMYFUNCTION("GOOGLEFINANCE(A6)"),25.07)</f>
        <v>25.07</v>
      </c>
    </row>
    <row r="7">
      <c r="A7" s="19" t="s">
        <v>157</v>
      </c>
      <c r="B7" s="12" t="s">
        <v>158</v>
      </c>
      <c r="C7" s="12" t="s">
        <v>156</v>
      </c>
      <c r="D7" s="12" t="s">
        <v>18</v>
      </c>
      <c r="F7" s="52">
        <f>IFERROR(__xludf.DUMMYFUNCTION("GOOGLEFINANCE(A7)"),3514.17)</f>
        <v>3514.17</v>
      </c>
    </row>
    <row r="8">
      <c r="A8" s="19" t="s">
        <v>159</v>
      </c>
      <c r="B8" s="12" t="s">
        <v>159</v>
      </c>
      <c r="C8" s="12" t="s">
        <v>156</v>
      </c>
      <c r="D8" s="12" t="s">
        <v>18</v>
      </c>
      <c r="F8" s="52">
        <f>IFERROR(__xludf.DUMMYFUNCTION("GOOGLEFINANCE(A8)"),146.17)</f>
        <v>146.17</v>
      </c>
    </row>
    <row r="9">
      <c r="A9" s="19" t="s">
        <v>160</v>
      </c>
      <c r="B9" s="12" t="s">
        <v>161</v>
      </c>
      <c r="C9" s="12" t="s">
        <v>156</v>
      </c>
      <c r="D9" s="12" t="s">
        <v>18</v>
      </c>
      <c r="F9" s="52">
        <f>IFERROR(__xludf.DUMMYFUNCTION("GOOGLEFINANCE(A9)"),2439.5)</f>
        <v>2439.5</v>
      </c>
    </row>
    <row r="10">
      <c r="A10" s="19" t="s">
        <v>147</v>
      </c>
      <c r="B10" s="12" t="s">
        <v>148</v>
      </c>
      <c r="C10" s="12" t="s">
        <v>156</v>
      </c>
      <c r="D10" s="12" t="s">
        <v>18</v>
      </c>
      <c r="F10" s="52">
        <f>IFERROR(__xludf.DUMMYFUNCTION("GOOGLEFINANCE(A10)"),242.2)</f>
        <v>242.2</v>
      </c>
    </row>
    <row r="11">
      <c r="A11" s="12" t="s">
        <v>150</v>
      </c>
      <c r="B11" s="12" t="s">
        <v>162</v>
      </c>
      <c r="C11" s="12" t="s">
        <v>156</v>
      </c>
      <c r="D11" s="12" t="s">
        <v>18</v>
      </c>
      <c r="F11" s="52">
        <f>IFERROR(__xludf.DUMMYFUNCTION("GOOGLEFINANCE(A11)"),78.31)</f>
        <v>78.31</v>
      </c>
    </row>
    <row r="12">
      <c r="A12" s="12" t="s">
        <v>16</v>
      </c>
      <c r="B12" s="12" t="s">
        <v>163</v>
      </c>
      <c r="C12" s="12" t="s">
        <v>156</v>
      </c>
      <c r="D12" s="12" t="s">
        <v>18</v>
      </c>
      <c r="F12" s="52">
        <f>IFERROR(__xludf.DUMMYFUNCTION("GOOGLEFINANCE(A12)"),379.82)</f>
        <v>379.82</v>
      </c>
    </row>
    <row r="13">
      <c r="A13" s="12" t="s">
        <v>164</v>
      </c>
      <c r="B13" s="12" t="s">
        <v>165</v>
      </c>
      <c r="C13" s="12" t="s">
        <v>156</v>
      </c>
      <c r="D13" s="12" t="s">
        <v>18</v>
      </c>
      <c r="F13" s="52">
        <f>IFERROR(__xludf.DUMMYFUNCTION("GOOGLEFINANCE(A13)"),146.42)</f>
        <v>146.42</v>
      </c>
    </row>
    <row r="14">
      <c r="A14" s="12" t="s">
        <v>166</v>
      </c>
      <c r="B14" s="12" t="s">
        <v>167</v>
      </c>
      <c r="C14" s="12" t="s">
        <v>156</v>
      </c>
      <c r="D14" s="12" t="s">
        <v>18</v>
      </c>
      <c r="F14" s="52">
        <f>IFERROR(__xludf.DUMMYFUNCTION("GOOGLEFINANCE(A14)"),111.54)</f>
        <v>111.54</v>
      </c>
    </row>
    <row r="15">
      <c r="A15" s="12" t="s">
        <v>168</v>
      </c>
      <c r="B15" s="12" t="s">
        <v>169</v>
      </c>
      <c r="C15" s="12" t="s">
        <v>156</v>
      </c>
      <c r="D15" s="12" t="s">
        <v>18</v>
      </c>
      <c r="F15" s="52">
        <f>IFERROR(__xludf.DUMMYFUNCTION("GOOGLEFINANCE(A15)"),136.77)</f>
        <v>136.77</v>
      </c>
    </row>
    <row r="16">
      <c r="A16" s="12" t="s">
        <v>170</v>
      </c>
      <c r="B16" s="12" t="s">
        <v>171</v>
      </c>
      <c r="C16" s="12" t="s">
        <v>156</v>
      </c>
      <c r="D16" s="12" t="s">
        <v>18</v>
      </c>
      <c r="F16" s="52">
        <f>IFERROR(__xludf.DUMMYFUNCTION("GOOGLEFINANCE(A16)"),103.82)</f>
        <v>103.82</v>
      </c>
    </row>
    <row r="17">
      <c r="A17" s="12" t="s">
        <v>172</v>
      </c>
      <c r="B17" s="12" t="s">
        <v>173</v>
      </c>
      <c r="C17" s="12" t="s">
        <v>156</v>
      </c>
      <c r="D17" s="12" t="s">
        <v>18</v>
      </c>
      <c r="F17" s="52">
        <f>IFERROR(__xludf.DUMMYFUNCTION("GOOGLEFINANCE(A17)"),87.13)</f>
        <v>87.13</v>
      </c>
    </row>
    <row r="18">
      <c r="A18" s="12" t="s">
        <v>174</v>
      </c>
      <c r="B18" s="12" t="s">
        <v>175</v>
      </c>
      <c r="C18" s="12" t="s">
        <v>156</v>
      </c>
      <c r="D18" s="12" t="s">
        <v>18</v>
      </c>
      <c r="F18" s="52">
        <f>IFERROR(__xludf.DUMMYFUNCTION("GOOGLEFINANCE(A18)"),70.85)</f>
        <v>70.85</v>
      </c>
    </row>
    <row r="19">
      <c r="A19" s="12" t="s">
        <v>176</v>
      </c>
      <c r="B19" s="12" t="s">
        <v>177</v>
      </c>
      <c r="C19" s="12" t="s">
        <v>178</v>
      </c>
      <c r="D19" s="12" t="s">
        <v>179</v>
      </c>
      <c r="E19" s="12">
        <v>3.0</v>
      </c>
      <c r="F19" s="52">
        <f>IFERROR(__xludf.DUMMYFUNCTION("GOOGLEFINANCE(A19)"),87.37)</f>
        <v>87.37</v>
      </c>
    </row>
    <row r="20">
      <c r="A20" s="12" t="s">
        <v>180</v>
      </c>
      <c r="B20" s="12" t="s">
        <v>181</v>
      </c>
      <c r="C20" s="12" t="s">
        <v>178</v>
      </c>
      <c r="D20" s="12" t="s">
        <v>179</v>
      </c>
      <c r="E20" s="12">
        <v>3.0</v>
      </c>
      <c r="F20" s="52">
        <f>IFERROR(__xludf.DUMMYFUNCTION("GOOGLEFINANCE(A20)"),383.22)</f>
        <v>383.22</v>
      </c>
    </row>
    <row r="21">
      <c r="A21" s="12" t="s">
        <v>55</v>
      </c>
      <c r="B21" s="12" t="s">
        <v>182</v>
      </c>
      <c r="C21" s="12" t="s">
        <v>183</v>
      </c>
      <c r="D21" s="12" t="s">
        <v>18</v>
      </c>
      <c r="F21" s="52">
        <f>IFERROR(__xludf.DUMMYFUNCTION("GOOGLEFINANCE(A21)"),178.64)</f>
        <v>178.64</v>
      </c>
    </row>
    <row r="22">
      <c r="A22" s="12" t="s">
        <v>184</v>
      </c>
      <c r="B22" s="12" t="s">
        <v>185</v>
      </c>
      <c r="C22" s="12" t="s">
        <v>183</v>
      </c>
      <c r="D22" s="12" t="s">
        <v>70</v>
      </c>
      <c r="F22" s="52">
        <f>IFERROR(__xludf.DUMMYFUNCTION("GOOGLEFINANCE(A22)"),211.47)</f>
        <v>211.47</v>
      </c>
    </row>
    <row r="23">
      <c r="A23" s="12" t="s">
        <v>186</v>
      </c>
      <c r="B23" s="53" t="s">
        <v>187</v>
      </c>
      <c r="C23" s="12" t="s">
        <v>183</v>
      </c>
      <c r="D23" s="12" t="s">
        <v>70</v>
      </c>
      <c r="F23" s="52">
        <f>IFERROR(__xludf.DUMMYFUNCTION("GOOGLEFINANCE(A23)"),73.8)</f>
        <v>73.8</v>
      </c>
    </row>
    <row r="24">
      <c r="A24" s="12" t="s">
        <v>188</v>
      </c>
      <c r="B24" s="12" t="s">
        <v>189</v>
      </c>
      <c r="C24" s="12" t="s">
        <v>183</v>
      </c>
      <c r="D24" s="12" t="s">
        <v>70</v>
      </c>
      <c r="F24" s="52">
        <f>IFERROR(__xludf.DUMMYFUNCTION("GOOGLEFINANCE(A24)"),154.4)</f>
        <v>154.4</v>
      </c>
    </row>
    <row r="25">
      <c r="A25" s="12" t="s">
        <v>190</v>
      </c>
      <c r="B25" s="12" t="s">
        <v>191</v>
      </c>
      <c r="C25" s="12" t="s">
        <v>192</v>
      </c>
      <c r="D25" s="12" t="s">
        <v>59</v>
      </c>
      <c r="E25" s="12">
        <v>3.0</v>
      </c>
      <c r="F25" s="52">
        <f>IFERROR(__xludf.DUMMYFUNCTION("GOOGLEFINANCE(A25)"),324.29)</f>
        <v>324.29</v>
      </c>
    </row>
    <row r="26">
      <c r="A26" s="12" t="s">
        <v>193</v>
      </c>
      <c r="B26" s="12" t="s">
        <v>194</v>
      </c>
      <c r="C26" s="12" t="s">
        <v>192</v>
      </c>
      <c r="D26" s="12" t="s">
        <v>59</v>
      </c>
      <c r="E26" s="12">
        <v>3.0</v>
      </c>
      <c r="F26" s="52">
        <f>IFERROR(__xludf.DUMMYFUNCTION("GOOGLEFINANCE(A26)"),10.2)</f>
        <v>10.2</v>
      </c>
    </row>
    <row r="27">
      <c r="A27" s="12" t="s">
        <v>195</v>
      </c>
      <c r="B27" s="12" t="s">
        <v>196</v>
      </c>
      <c r="C27" s="12" t="s">
        <v>192</v>
      </c>
      <c r="D27" s="12" t="s">
        <v>59</v>
      </c>
      <c r="E27" s="12">
        <v>4.0</v>
      </c>
      <c r="F27" s="52">
        <f>IFERROR(__xludf.DUMMYFUNCTION("GOOGLEFINANCE(A27)"),623.09)</f>
        <v>623.09</v>
      </c>
    </row>
    <row r="28">
      <c r="A28" s="12" t="s">
        <v>197</v>
      </c>
      <c r="B28" s="12" t="s">
        <v>198</v>
      </c>
      <c r="C28" s="12" t="s">
        <v>192</v>
      </c>
      <c r="D28" s="12" t="s">
        <v>59</v>
      </c>
      <c r="E28" s="12">
        <v>3.0</v>
      </c>
      <c r="F28" s="52">
        <f>IFERROR(__xludf.DUMMYFUNCTION("GOOGLEFINANCE(A28)"),43.87)</f>
        <v>43.87</v>
      </c>
    </row>
    <row r="29">
      <c r="A29" s="12" t="s">
        <v>199</v>
      </c>
      <c r="B29" s="12" t="s">
        <v>200</v>
      </c>
      <c r="C29" s="12" t="s">
        <v>192</v>
      </c>
      <c r="D29" s="12" t="s">
        <v>59</v>
      </c>
      <c r="E29" s="12">
        <v>3.0</v>
      </c>
      <c r="F29" s="52">
        <f>IFERROR(__xludf.DUMMYFUNCTION("GOOGLEFINANCE(A29)"),21.93)</f>
        <v>21.93</v>
      </c>
    </row>
    <row r="30">
      <c r="A30" s="12" t="s">
        <v>201</v>
      </c>
      <c r="B30" s="12" t="s">
        <v>202</v>
      </c>
      <c r="C30" s="12" t="s">
        <v>192</v>
      </c>
      <c r="D30" s="12" t="s">
        <v>59</v>
      </c>
      <c r="E30" s="12">
        <v>5.0</v>
      </c>
      <c r="F30" s="52">
        <f>IFERROR(__xludf.DUMMYFUNCTION("GOOGLEFINANCE(A30)"),14.17)</f>
        <v>14.17</v>
      </c>
    </row>
    <row r="31">
      <c r="A31" s="12" t="s">
        <v>203</v>
      </c>
      <c r="B31" s="12" t="s">
        <v>204</v>
      </c>
      <c r="C31" s="12" t="s">
        <v>192</v>
      </c>
      <c r="D31" s="12" t="s">
        <v>59</v>
      </c>
      <c r="E31" s="12" t="s">
        <v>205</v>
      </c>
      <c r="F31" s="52">
        <f>IFERROR(__xludf.DUMMYFUNCTION("GOOGLEFINANCE(A31)"),23.18)</f>
        <v>23.18</v>
      </c>
    </row>
    <row r="32">
      <c r="A32" s="12" t="s">
        <v>206</v>
      </c>
      <c r="B32" s="12" t="s">
        <v>207</v>
      </c>
      <c r="C32" s="12" t="s">
        <v>208</v>
      </c>
      <c r="D32" s="12" t="s">
        <v>30</v>
      </c>
      <c r="E32" s="12">
        <v>3.0</v>
      </c>
      <c r="F32" s="52">
        <f>IFERROR(__xludf.DUMMYFUNCTION("GOOGLEFINANCE(A32)"),216.29)</f>
        <v>216.29</v>
      </c>
    </row>
    <row r="33">
      <c r="A33" s="12" t="s">
        <v>209</v>
      </c>
      <c r="B33" s="12" t="s">
        <v>210</v>
      </c>
      <c r="C33" s="12" t="s">
        <v>208</v>
      </c>
      <c r="D33" s="12" t="s">
        <v>30</v>
      </c>
      <c r="E33" s="12">
        <v>3.0</v>
      </c>
      <c r="F33" s="52">
        <f>IFERROR(__xludf.DUMMYFUNCTION("GOOGLEFINANCE(A33)"),218.42)</f>
        <v>218.42</v>
      </c>
    </row>
    <row r="34">
      <c r="A34" s="12" t="s">
        <v>211</v>
      </c>
      <c r="B34" s="12" t="s">
        <v>212</v>
      </c>
      <c r="C34" s="12" t="s">
        <v>208</v>
      </c>
      <c r="D34" s="12" t="s">
        <v>30</v>
      </c>
      <c r="E34" s="12">
        <v>3.0</v>
      </c>
      <c r="F34" s="52">
        <f>IFERROR(__xludf.DUMMYFUNCTION("GOOGLEFINANCE(A34)"),204.75)</f>
        <v>204.75</v>
      </c>
    </row>
    <row r="35">
      <c r="A35" s="12" t="s">
        <v>28</v>
      </c>
      <c r="B35" s="12" t="s">
        <v>213</v>
      </c>
      <c r="C35" s="12" t="s">
        <v>208</v>
      </c>
      <c r="D35" s="12" t="s">
        <v>30</v>
      </c>
      <c r="E35" s="12">
        <v>4.0</v>
      </c>
      <c r="F35" s="52">
        <f>IFERROR(__xludf.DUMMYFUNCTION("GOOGLEFINANCE(A35)"),243.45)</f>
        <v>243.45</v>
      </c>
    </row>
    <row r="36">
      <c r="A36" s="12" t="s">
        <v>214</v>
      </c>
      <c r="B36" s="12" t="s">
        <v>215</v>
      </c>
      <c r="C36" s="12" t="s">
        <v>208</v>
      </c>
      <c r="D36" s="12" t="s">
        <v>30</v>
      </c>
      <c r="E36" s="12">
        <v>3.0</v>
      </c>
      <c r="F36" s="52">
        <f>IFERROR(__xludf.DUMMYFUNCTION("GOOGLEFINANCE(A36)"),194.88)</f>
        <v>194.88</v>
      </c>
    </row>
    <row r="37">
      <c r="A37" s="12" t="s">
        <v>216</v>
      </c>
      <c r="B37" s="12" t="s">
        <v>217</v>
      </c>
      <c r="C37" s="12" t="s">
        <v>208</v>
      </c>
      <c r="D37" s="12" t="s">
        <v>50</v>
      </c>
      <c r="E37" s="12">
        <v>2.0</v>
      </c>
      <c r="F37" s="52">
        <f>IFERROR(__xludf.DUMMYFUNCTION("GOOGLEFINANCE(A37)"),213.72)</f>
        <v>213.72</v>
      </c>
    </row>
    <row r="38">
      <c r="A38" s="12" t="s">
        <v>218</v>
      </c>
      <c r="B38" s="12" t="s">
        <v>219</v>
      </c>
      <c r="C38" s="12" t="s">
        <v>208</v>
      </c>
      <c r="D38" s="12" t="s">
        <v>50</v>
      </c>
      <c r="E38" s="12">
        <v>4.0</v>
      </c>
      <c r="F38" s="52">
        <f>IFERROR(__xludf.DUMMYFUNCTION("GOOGLEFINANCE(A38)"),13.02)</f>
        <v>13.02</v>
      </c>
    </row>
    <row r="39">
      <c r="A39" s="12" t="s">
        <v>220</v>
      </c>
      <c r="B39" s="12" t="s">
        <v>221</v>
      </c>
      <c r="C39" s="12" t="s">
        <v>208</v>
      </c>
      <c r="D39" s="12" t="s">
        <v>30</v>
      </c>
      <c r="E39" s="12">
        <v>2.0</v>
      </c>
      <c r="F39" s="52">
        <f>IFERROR(__xludf.DUMMYFUNCTION("GOOGLEFINANCE(A39)"),283.56)</f>
        <v>283.56</v>
      </c>
    </row>
    <row r="40">
      <c r="A40" s="12" t="s">
        <v>48</v>
      </c>
      <c r="B40" s="12" t="s">
        <v>222</v>
      </c>
      <c r="C40" s="12" t="s">
        <v>208</v>
      </c>
      <c r="D40" s="12" t="s">
        <v>50</v>
      </c>
      <c r="E40" s="12">
        <v>2.0</v>
      </c>
      <c r="F40" s="52">
        <f>IFERROR(__xludf.DUMMYFUNCTION("GOOGLEFINANCE(A40)"),340.69)</f>
        <v>340.69</v>
      </c>
    </row>
    <row r="41">
      <c r="A41" s="12" t="s">
        <v>51</v>
      </c>
      <c r="B41" s="12" t="s">
        <v>223</v>
      </c>
      <c r="C41" s="12" t="s">
        <v>224</v>
      </c>
      <c r="D41" s="12" t="s">
        <v>47</v>
      </c>
      <c r="F41" s="52">
        <f>IFERROR(__xludf.DUMMYFUNCTION("GOOGLEFINANCE(A41)"),56.02)</f>
        <v>56.02</v>
      </c>
    </row>
    <row r="42">
      <c r="A42" s="12" t="s">
        <v>225</v>
      </c>
      <c r="B42" s="12" t="s">
        <v>226</v>
      </c>
      <c r="C42" s="12" t="s">
        <v>23</v>
      </c>
      <c r="D42" s="52"/>
      <c r="F42" s="52">
        <f>IFERROR(__xludf.DUMMYFUNCTION("GOOGLEFINANCE(A42)"),63.91)</f>
        <v>63.91</v>
      </c>
    </row>
    <row r="43">
      <c r="A43" s="12" t="s">
        <v>227</v>
      </c>
      <c r="B43" s="12" t="s">
        <v>228</v>
      </c>
      <c r="C43" s="12" t="s">
        <v>23</v>
      </c>
      <c r="D43" s="52"/>
      <c r="F43" s="52">
        <f>IFERROR(__xludf.DUMMYFUNCTION("GOOGLEFINANCE(A43)"),152.63)</f>
        <v>152.63</v>
      </c>
    </row>
    <row r="44">
      <c r="A44" s="12" t="s">
        <v>229</v>
      </c>
      <c r="B44" s="12" t="s">
        <v>230</v>
      </c>
      <c r="C44" s="12" t="s">
        <v>231</v>
      </c>
      <c r="D44" s="52"/>
      <c r="F44" s="52">
        <f>IFERROR(__xludf.DUMMYFUNCTION("GOOGLEFINANCE(A44)"),21.92)</f>
        <v>21.92</v>
      </c>
    </row>
    <row r="45">
      <c r="A45" s="12" t="s">
        <v>104</v>
      </c>
      <c r="B45" s="12" t="s">
        <v>232</v>
      </c>
      <c r="C45" s="12" t="s">
        <v>233</v>
      </c>
      <c r="D45" s="12" t="s">
        <v>18</v>
      </c>
      <c r="F45" s="52">
        <f>IFERROR(__xludf.DUMMYFUNCTION("GOOGLEFINANCE(A45)"),285.83)</f>
        <v>285.83</v>
      </c>
    </row>
    <row r="46">
      <c r="A46" s="12" t="s">
        <v>112</v>
      </c>
      <c r="B46" s="12" t="s">
        <v>234</v>
      </c>
      <c r="C46" s="12" t="s">
        <v>233</v>
      </c>
      <c r="D46" s="12" t="s">
        <v>18</v>
      </c>
      <c r="F46" s="52">
        <f>IFERROR(__xludf.DUMMYFUNCTION("GOOGLEFINANCE(A46)"),233.58)</f>
        <v>233.58</v>
      </c>
    </row>
    <row r="47">
      <c r="A47" s="12" t="s">
        <v>235</v>
      </c>
      <c r="B47" s="12" t="s">
        <v>236</v>
      </c>
      <c r="C47" s="12" t="s">
        <v>237</v>
      </c>
      <c r="D47" s="12" t="s">
        <v>70</v>
      </c>
      <c r="F47" s="52">
        <f>IFERROR(__xludf.DUMMYFUNCTION("GOOGLEFINANCE(A47)"),113.64)</f>
        <v>113.64</v>
      </c>
    </row>
    <row r="48">
      <c r="A48" s="12" t="s">
        <v>238</v>
      </c>
      <c r="B48" s="12" t="s">
        <v>239</v>
      </c>
      <c r="C48" s="12" t="s">
        <v>240</v>
      </c>
      <c r="D48" s="52"/>
      <c r="F48" s="52">
        <f>IFERROR(__xludf.DUMMYFUNCTION("GOOGLEFINANCE(A48)"),70.0)</f>
        <v>70</v>
      </c>
    </row>
    <row r="49">
      <c r="A49" s="12" t="s">
        <v>241</v>
      </c>
      <c r="B49" s="12" t="s">
        <v>242</v>
      </c>
      <c r="C49" s="12" t="s">
        <v>243</v>
      </c>
      <c r="D49" s="12" t="s">
        <v>18</v>
      </c>
      <c r="F49" s="52">
        <f>IFERROR(__xludf.DUMMYFUNCTION("GOOGLEFINANCE(A49)"),83.12)</f>
        <v>83.12</v>
      </c>
    </row>
    <row r="50">
      <c r="A50" s="12" t="s">
        <v>71</v>
      </c>
      <c r="B50" s="12" t="s">
        <v>244</v>
      </c>
      <c r="C50" s="12" t="s">
        <v>243</v>
      </c>
      <c r="D50" s="12" t="s">
        <v>18</v>
      </c>
      <c r="F50" s="52">
        <f>IFERROR(__xludf.DUMMYFUNCTION("GOOGLEFINANCE(A50)"),55.67)</f>
        <v>55.67</v>
      </c>
    </row>
    <row r="51">
      <c r="A51" s="12" t="s">
        <v>92</v>
      </c>
      <c r="B51" s="12" t="s">
        <v>245</v>
      </c>
      <c r="C51" s="12" t="s">
        <v>243</v>
      </c>
      <c r="D51" s="12" t="s">
        <v>18</v>
      </c>
      <c r="F51" s="52">
        <f>IFERROR(__xludf.DUMMYFUNCTION("GOOGLEFINANCE(A51)"),748.44)</f>
        <v>748.44</v>
      </c>
    </row>
    <row r="52">
      <c r="A52" s="12" t="s">
        <v>246</v>
      </c>
      <c r="B52" s="12" t="s">
        <v>247</v>
      </c>
      <c r="C52" s="12" t="s">
        <v>243</v>
      </c>
      <c r="D52" s="12" t="s">
        <v>18</v>
      </c>
      <c r="E52" s="12">
        <v>3.0</v>
      </c>
      <c r="F52" s="52">
        <f>IFERROR(__xludf.DUMMYFUNCTION("GOOGLEFINANCE(A52)"),114.32)</f>
        <v>114.32</v>
      </c>
    </row>
    <row r="53">
      <c r="A53" s="12" t="s">
        <v>106</v>
      </c>
      <c r="B53" s="12" t="s">
        <v>248</v>
      </c>
      <c r="C53" s="12" t="s">
        <v>243</v>
      </c>
      <c r="D53" s="12" t="s">
        <v>18</v>
      </c>
      <c r="E53" s="12">
        <v>3.0</v>
      </c>
      <c r="F53" s="52">
        <f>IFERROR(__xludf.DUMMYFUNCTION("GOOGLEFINANCE(A53)"),134.18)</f>
        <v>134.18</v>
      </c>
    </row>
    <row r="54">
      <c r="A54" s="12" t="s">
        <v>249</v>
      </c>
      <c r="B54" s="12" t="s">
        <v>250</v>
      </c>
      <c r="C54" s="12" t="s">
        <v>243</v>
      </c>
      <c r="D54" s="12" t="s">
        <v>18</v>
      </c>
      <c r="E54" s="12">
        <v>3.0</v>
      </c>
      <c r="F54" s="52">
        <f>IFERROR(__xludf.DUMMYFUNCTION("GOOGLEFINANCE(A54)"),463.51)</f>
        <v>463.51</v>
      </c>
    </row>
    <row r="55">
      <c r="A55" s="12" t="s">
        <v>251</v>
      </c>
      <c r="B55" s="12" t="s">
        <v>252</v>
      </c>
      <c r="C55" s="12" t="s">
        <v>243</v>
      </c>
      <c r="D55" s="12" t="s">
        <v>18</v>
      </c>
      <c r="F55" s="52">
        <f>IFERROR(__xludf.DUMMYFUNCTION("GOOGLEFINANCE(A55)"),77.19)</f>
        <v>77.19</v>
      </c>
    </row>
    <row r="56">
      <c r="A56" s="12" t="s">
        <v>26</v>
      </c>
      <c r="B56" s="12" t="s">
        <v>253</v>
      </c>
      <c r="C56" s="12" t="s">
        <v>243</v>
      </c>
      <c r="D56" s="12" t="s">
        <v>18</v>
      </c>
      <c r="F56" s="52">
        <f>IFERROR(__xludf.DUMMYFUNCTION("GOOGLEFINANCE(A56)"),8.17)</f>
        <v>8.17</v>
      </c>
    </row>
    <row r="57">
      <c r="A57" s="12" t="s">
        <v>254</v>
      </c>
      <c r="B57" s="12" t="s">
        <v>255</v>
      </c>
      <c r="C57" s="12" t="s">
        <v>243</v>
      </c>
      <c r="D57" s="12" t="s">
        <v>18</v>
      </c>
      <c r="F57" s="52">
        <f>IFERROR(__xludf.DUMMYFUNCTION("GOOGLEFINANCE(A57)"),195.94)</f>
        <v>195.94</v>
      </c>
    </row>
    <row r="58">
      <c r="A58" s="12" t="s">
        <v>26</v>
      </c>
      <c r="B58" s="12" t="s">
        <v>253</v>
      </c>
      <c r="C58" s="12" t="s">
        <v>243</v>
      </c>
      <c r="D58" s="12" t="s">
        <v>18</v>
      </c>
      <c r="F58" s="52">
        <f>IFERROR(__xludf.DUMMYFUNCTION("GOOGLEFINANCE(A58)"),8.17)</f>
        <v>8.17</v>
      </c>
    </row>
    <row r="59">
      <c r="A59" s="12" t="s">
        <v>256</v>
      </c>
      <c r="B59" s="12" t="s">
        <v>257</v>
      </c>
      <c r="C59" s="12" t="s">
        <v>258</v>
      </c>
      <c r="D59" s="12" t="s">
        <v>18</v>
      </c>
    </row>
    <row r="60">
      <c r="A60" s="12" t="s">
        <v>123</v>
      </c>
      <c r="B60" s="12" t="s">
        <v>259</v>
      </c>
      <c r="C60" s="12" t="s">
        <v>258</v>
      </c>
      <c r="D60" s="12" t="s">
        <v>18</v>
      </c>
      <c r="F60" s="52">
        <f>IFERROR(__xludf.DUMMYFUNCTION("GOOGLEFINANCE(A60)"),309.9)</f>
        <v>309.9</v>
      </c>
    </row>
    <row r="61">
      <c r="A61" s="12" t="s">
        <v>260</v>
      </c>
      <c r="B61" s="12" t="s">
        <v>261</v>
      </c>
      <c r="C61" s="12" t="s">
        <v>262</v>
      </c>
      <c r="D61" s="12" t="s">
        <v>35</v>
      </c>
      <c r="E61" s="12"/>
      <c r="F61" s="52">
        <f>IFERROR(__xludf.DUMMYFUNCTION("GOOGLEFINANCE(A61)"),95.74)</f>
        <v>95.74</v>
      </c>
    </row>
    <row r="62">
      <c r="A62" s="12" t="s">
        <v>108</v>
      </c>
      <c r="B62" s="12" t="s">
        <v>263</v>
      </c>
      <c r="C62" s="12" t="s">
        <v>262</v>
      </c>
      <c r="D62" s="12" t="s">
        <v>35</v>
      </c>
      <c r="E62" s="12">
        <v>1.0</v>
      </c>
      <c r="F62" s="52">
        <f>IFERROR(__xludf.DUMMYFUNCTION("GOOGLEFINANCE(A62)"),83.25)</f>
        <v>83.25</v>
      </c>
    </row>
    <row r="63">
      <c r="A63" s="12" t="s">
        <v>264</v>
      </c>
      <c r="B63" s="12" t="s">
        <v>265</v>
      </c>
      <c r="C63" s="12" t="s">
        <v>262</v>
      </c>
      <c r="D63" s="12" t="s">
        <v>35</v>
      </c>
      <c r="E63" s="12">
        <v>3.0</v>
      </c>
      <c r="F63" s="52">
        <f>IFERROR(__xludf.DUMMYFUNCTION("GOOGLEFINANCE(A63)"),22.4)</f>
        <v>22.4</v>
      </c>
    </row>
    <row r="64">
      <c r="A64" s="12" t="s">
        <v>266</v>
      </c>
      <c r="B64" s="12" t="s">
        <v>267</v>
      </c>
      <c r="C64" s="12" t="s">
        <v>262</v>
      </c>
      <c r="D64" s="12" t="s">
        <v>35</v>
      </c>
      <c r="E64" s="12">
        <v>2.0</v>
      </c>
      <c r="F64" s="52">
        <f>IFERROR(__xludf.DUMMYFUNCTION("GOOGLEFINANCE(A64)"),151.61)</f>
        <v>151.61</v>
      </c>
    </row>
    <row r="65">
      <c r="A65" s="12" t="s">
        <v>268</v>
      </c>
      <c r="B65" s="12" t="s">
        <v>269</v>
      </c>
      <c r="C65" s="12" t="s">
        <v>262</v>
      </c>
      <c r="D65" s="12" t="s">
        <v>35</v>
      </c>
      <c r="E65" s="12" t="s">
        <v>205</v>
      </c>
      <c r="F65" s="52">
        <f>IFERROR(__xludf.DUMMYFUNCTION("GOOGLEFINANCE(A65)"),60.42)</f>
        <v>60.42</v>
      </c>
    </row>
    <row r="66">
      <c r="A66" s="53" t="s">
        <v>270</v>
      </c>
      <c r="B66" s="12" t="s">
        <v>271</v>
      </c>
      <c r="C66" s="12" t="s">
        <v>262</v>
      </c>
      <c r="D66" s="12" t="s">
        <v>35</v>
      </c>
      <c r="E66" s="12" t="s">
        <v>205</v>
      </c>
      <c r="F66" s="52" t="str">
        <f>IFERROR(__xludf.DUMMYFUNCTION("GOOGLEFINANCE(A66)"),"#N/A")</f>
        <v>#N/A</v>
      </c>
    </row>
    <row r="67">
      <c r="A67" s="12" t="s">
        <v>38</v>
      </c>
      <c r="B67" s="12" t="s">
        <v>272</v>
      </c>
      <c r="C67" s="12" t="s">
        <v>262</v>
      </c>
      <c r="D67" s="12" t="s">
        <v>35</v>
      </c>
      <c r="E67" s="12">
        <v>3.0</v>
      </c>
      <c r="F67" s="52">
        <f>IFERROR(__xludf.DUMMYFUNCTION("GOOGLEFINANCE(A67)"),20.89)</f>
        <v>20.89</v>
      </c>
    </row>
    <row r="68">
      <c r="A68" s="12" t="s">
        <v>273</v>
      </c>
      <c r="B68" s="12" t="s">
        <v>274</v>
      </c>
      <c r="C68" s="12" t="s">
        <v>262</v>
      </c>
      <c r="D68" s="12" t="s">
        <v>35</v>
      </c>
      <c r="E68" s="12" t="s">
        <v>205</v>
      </c>
      <c r="F68" s="52">
        <f>IFERROR(__xludf.DUMMYFUNCTION("GOOGLEFINANCE(A68)"),8.49)</f>
        <v>8.49</v>
      </c>
    </row>
    <row r="69">
      <c r="A69" s="12" t="s">
        <v>275</v>
      </c>
      <c r="B69" s="12" t="s">
        <v>276</v>
      </c>
      <c r="C69" s="12" t="s">
        <v>262</v>
      </c>
      <c r="D69" s="12" t="s">
        <v>35</v>
      </c>
      <c r="E69" s="12">
        <v>3.0</v>
      </c>
      <c r="F69" s="52">
        <f>IFERROR(__xludf.DUMMYFUNCTION("GOOGLEFINANCE(A69)"),30.44)</f>
        <v>30.44</v>
      </c>
    </row>
    <row r="70">
      <c r="A70" s="53" t="s">
        <v>277</v>
      </c>
      <c r="B70" s="12" t="s">
        <v>278</v>
      </c>
      <c r="C70" s="12" t="s">
        <v>262</v>
      </c>
      <c r="D70" s="12" t="s">
        <v>35</v>
      </c>
      <c r="E70" s="12" t="s">
        <v>205</v>
      </c>
      <c r="F70" s="52" t="str">
        <f>IFERROR(__xludf.DUMMYFUNCTION("GOOGLEFINANCE(A70)"),"#N/A")</f>
        <v>#N/A</v>
      </c>
    </row>
    <row r="71">
      <c r="A71" s="12" t="s">
        <v>114</v>
      </c>
      <c r="B71" s="12" t="s">
        <v>279</v>
      </c>
      <c r="C71" s="12" t="s">
        <v>262</v>
      </c>
      <c r="D71" s="12" t="s">
        <v>35</v>
      </c>
      <c r="E71" s="12">
        <v>3.0</v>
      </c>
      <c r="F71" s="52">
        <f>IFERROR(__xludf.DUMMYFUNCTION("GOOGLEFINANCE(A71)"),59.95)</f>
        <v>59.95</v>
      </c>
    </row>
    <row r="72">
      <c r="A72" s="12" t="s">
        <v>280</v>
      </c>
      <c r="B72" s="12" t="s">
        <v>281</v>
      </c>
      <c r="C72" s="12" t="s">
        <v>262</v>
      </c>
      <c r="D72" s="12" t="s">
        <v>35</v>
      </c>
      <c r="E72" s="12">
        <v>2.0</v>
      </c>
      <c r="F72" s="52">
        <f>IFERROR(__xludf.DUMMYFUNCTION("GOOGLEFINANCE(A72)"),5.96)</f>
        <v>5.96</v>
      </c>
    </row>
    <row r="73">
      <c r="A73" s="12" t="s">
        <v>282</v>
      </c>
      <c r="B73" s="12" t="s">
        <v>283</v>
      </c>
      <c r="C73" s="12" t="s">
        <v>262</v>
      </c>
      <c r="D73" s="12" t="s">
        <v>35</v>
      </c>
      <c r="E73" s="12">
        <v>3.0</v>
      </c>
      <c r="F73" s="52">
        <f>IFERROR(__xludf.DUMMYFUNCTION("GOOGLEFINANCE(A73)"),33.94)</f>
        <v>33.94</v>
      </c>
    </row>
    <row r="74">
      <c r="A74" s="12" t="s">
        <v>284</v>
      </c>
      <c r="B74" s="12" t="s">
        <v>285</v>
      </c>
      <c r="C74" s="12" t="s">
        <v>262</v>
      </c>
      <c r="D74" s="12" t="s">
        <v>35</v>
      </c>
      <c r="E74" s="12">
        <v>3.0</v>
      </c>
      <c r="F74" s="52">
        <f>IFERROR(__xludf.DUMMYFUNCTION("GOOGLEFINANCE(A74)"),23.12)</f>
        <v>23.12</v>
      </c>
    </row>
    <row r="75">
      <c r="A75" s="12" t="s">
        <v>85</v>
      </c>
      <c r="B75" s="12" t="s">
        <v>286</v>
      </c>
      <c r="C75" s="12" t="s">
        <v>262</v>
      </c>
      <c r="D75" s="12" t="s">
        <v>35</v>
      </c>
      <c r="E75" s="12">
        <v>1.0</v>
      </c>
      <c r="F75" s="52">
        <f>IFERROR(__xludf.DUMMYFUNCTION("GOOGLEFINANCE(A75)"),29.01)</f>
        <v>29.01</v>
      </c>
      <c r="G75" s="12" t="s">
        <v>287</v>
      </c>
    </row>
    <row r="76">
      <c r="A76" s="12" t="s">
        <v>288</v>
      </c>
      <c r="B76" s="12" t="s">
        <v>289</v>
      </c>
      <c r="C76" s="12" t="s">
        <v>262</v>
      </c>
      <c r="D76" s="12" t="s">
        <v>35</v>
      </c>
      <c r="E76" s="12">
        <v>2.0</v>
      </c>
      <c r="F76" s="52">
        <f>IFERROR(__xludf.DUMMYFUNCTION("GOOGLEFINANCE(A76)"),48.71)</f>
        <v>48.71</v>
      </c>
    </row>
    <row r="77">
      <c r="A77" s="12" t="s">
        <v>290</v>
      </c>
      <c r="B77" s="12" t="s">
        <v>291</v>
      </c>
      <c r="C77" s="12" t="s">
        <v>262</v>
      </c>
      <c r="D77" s="12" t="s">
        <v>35</v>
      </c>
      <c r="E77" s="12">
        <v>4.0</v>
      </c>
      <c r="F77" s="52">
        <f>IFERROR(__xludf.DUMMYFUNCTION("GOOGLEFINANCE(A77)"),75.1)</f>
        <v>75.1</v>
      </c>
    </row>
    <row r="78">
      <c r="A78" s="12" t="s">
        <v>292</v>
      </c>
      <c r="B78" s="12" t="s">
        <v>293</v>
      </c>
      <c r="C78" s="12" t="s">
        <v>262</v>
      </c>
      <c r="D78" s="12" t="s">
        <v>35</v>
      </c>
      <c r="E78" s="12">
        <v>3.0</v>
      </c>
      <c r="F78" s="52">
        <f>IFERROR(__xludf.DUMMYFUNCTION("GOOGLEFINANCE(A78)"),29.82)</f>
        <v>29.82</v>
      </c>
      <c r="G78" s="12" t="s">
        <v>294</v>
      </c>
    </row>
    <row r="79">
      <c r="A79" s="12" t="s">
        <v>83</v>
      </c>
      <c r="B79" s="12" t="s">
        <v>295</v>
      </c>
      <c r="C79" s="12" t="s">
        <v>296</v>
      </c>
      <c r="D79" s="12" t="s">
        <v>18</v>
      </c>
      <c r="F79" s="52">
        <f>IFERROR(__xludf.DUMMYFUNCTION("GOOGLEFINANCE(A79)"),264.49)</f>
        <v>264.49</v>
      </c>
    </row>
    <row r="80">
      <c r="A80" s="12" t="s">
        <v>19</v>
      </c>
      <c r="B80" s="12" t="s">
        <v>297</v>
      </c>
      <c r="C80" s="12" t="s">
        <v>296</v>
      </c>
      <c r="D80" s="12" t="s">
        <v>18</v>
      </c>
      <c r="F80" s="52">
        <f>IFERROR(__xludf.DUMMYFUNCTION("GOOGLEFINANCE(A80)"),133.34)</f>
        <v>133.34</v>
      </c>
    </row>
    <row r="81">
      <c r="A81" s="12" t="s">
        <v>298</v>
      </c>
      <c r="B81" s="12" t="s">
        <v>299</v>
      </c>
      <c r="C81" s="52"/>
      <c r="D81" s="12" t="s">
        <v>42</v>
      </c>
      <c r="F81" s="52">
        <f>IFERROR(__xludf.DUMMYFUNCTION("GOOGLEFINANCE(A81)"),102.05)</f>
        <v>102.05</v>
      </c>
    </row>
    <row r="82">
      <c r="A82" s="12" t="s">
        <v>68</v>
      </c>
      <c r="B82" s="12" t="s">
        <v>300</v>
      </c>
      <c r="C82" s="52"/>
      <c r="D82" s="12" t="s">
        <v>70</v>
      </c>
      <c r="E82" s="12">
        <v>2.0</v>
      </c>
      <c r="F82" s="52">
        <f>IFERROR(__xludf.DUMMYFUNCTION("GOOGLEFINANCE(A82)"),48.18)</f>
        <v>48.18</v>
      </c>
    </row>
    <row r="83">
      <c r="A83" s="12" t="s">
        <v>66</v>
      </c>
      <c r="C83" s="52"/>
      <c r="D83" s="12" t="s">
        <v>35</v>
      </c>
      <c r="F83" s="52">
        <f>IFERROR(__xludf.DUMMYFUNCTION("GOOGLEFINANCE(A83)"),42.12)</f>
        <v>42.12</v>
      </c>
    </row>
    <row r="84">
      <c r="A84" s="12" t="s">
        <v>301</v>
      </c>
      <c r="C84" s="52"/>
      <c r="D84" s="52"/>
      <c r="F84" s="52">
        <f>IFERROR(__xludf.DUMMYFUNCTION("GOOGLEFINANCE(A84)"),70.32)</f>
        <v>70.32</v>
      </c>
    </row>
    <row r="85">
      <c r="A85" s="12" t="s">
        <v>302</v>
      </c>
      <c r="C85" s="52"/>
      <c r="D85" s="52"/>
      <c r="F85" s="52">
        <f>IFERROR(__xludf.DUMMYFUNCTION("GOOGLEFINANCE(A85)"),68.45)</f>
        <v>68.45</v>
      </c>
    </row>
    <row r="86">
      <c r="A86" s="12" t="s">
        <v>303</v>
      </c>
      <c r="C86" s="52"/>
      <c r="D86" s="52"/>
      <c r="F86" s="52">
        <f>IFERROR(__xludf.DUMMYFUNCTION("GOOGLEFINANCE(A86)"),900.07)</f>
        <v>900.07</v>
      </c>
    </row>
    <row r="87">
      <c r="A87" s="12" t="s">
        <v>304</v>
      </c>
      <c r="C87" s="52"/>
      <c r="D87" s="52"/>
      <c r="F87" s="52">
        <f>IFERROR(__xludf.DUMMYFUNCTION("GOOGLEFINANCE(A87)"),66.5)</f>
        <v>66.5</v>
      </c>
    </row>
    <row r="88">
      <c r="A88" s="12" t="s">
        <v>64</v>
      </c>
      <c r="D88" s="12" t="s">
        <v>18</v>
      </c>
      <c r="F88" s="52">
        <f>IFERROR(__xludf.DUMMYFUNCTION("GOOGLEFINANCE(A88)"),393.54)</f>
        <v>393.54</v>
      </c>
    </row>
    <row r="89">
      <c r="A89" s="12" t="s">
        <v>129</v>
      </c>
      <c r="D89" s="12" t="s">
        <v>23</v>
      </c>
    </row>
    <row r="90">
      <c r="A90" s="12" t="s">
        <v>98</v>
      </c>
      <c r="D90" s="12" t="s">
        <v>59</v>
      </c>
    </row>
    <row r="91">
      <c r="A91" s="12" t="s">
        <v>24</v>
      </c>
      <c r="D91" s="12" t="s">
        <v>18</v>
      </c>
    </row>
    <row r="92">
      <c r="A92" s="12" t="s">
        <v>110</v>
      </c>
      <c r="D92" s="12" t="s">
        <v>47</v>
      </c>
    </row>
    <row r="93">
      <c r="A93" s="12" t="s">
        <v>53</v>
      </c>
      <c r="D93" s="12" t="s">
        <v>47</v>
      </c>
    </row>
    <row r="94">
      <c r="A94" s="12" t="s">
        <v>60</v>
      </c>
      <c r="D94" s="12" t="s">
        <v>18</v>
      </c>
    </row>
    <row r="95">
      <c r="A95" s="12" t="s">
        <v>45</v>
      </c>
      <c r="D95" s="12" t="s">
        <v>47</v>
      </c>
    </row>
    <row r="96">
      <c r="A96" s="12" t="s">
        <v>87</v>
      </c>
      <c r="D96" s="12" t="s">
        <v>89</v>
      </c>
    </row>
    <row r="97">
      <c r="A97" s="12" t="s">
        <v>120</v>
      </c>
      <c r="D97" s="12" t="s">
        <v>122</v>
      </c>
    </row>
    <row r="98">
      <c r="A98" s="12" t="s">
        <v>94</v>
      </c>
      <c r="D98" s="12" t="s">
        <v>70</v>
      </c>
    </row>
    <row r="99">
      <c r="A99" s="12" t="s">
        <v>31</v>
      </c>
      <c r="D99" s="12" t="s">
        <v>18</v>
      </c>
    </row>
    <row r="100">
      <c r="A100" s="12" t="s">
        <v>80</v>
      </c>
      <c r="D100" s="12" t="s">
        <v>82</v>
      </c>
    </row>
    <row r="101">
      <c r="A101" s="12" t="s">
        <v>116</v>
      </c>
      <c r="D101" s="12" t="s">
        <v>23</v>
      </c>
    </row>
    <row r="102">
      <c r="A102" s="12" t="s">
        <v>102</v>
      </c>
      <c r="D102" s="12" t="s">
        <v>89</v>
      </c>
    </row>
    <row r="103">
      <c r="A103" s="12" t="s">
        <v>62</v>
      </c>
      <c r="D103" s="12" t="s">
        <v>35</v>
      </c>
    </row>
    <row r="104">
      <c r="A104" s="12" t="s">
        <v>76</v>
      </c>
      <c r="D104" s="12" t="s">
        <v>75</v>
      </c>
    </row>
    <row r="105">
      <c r="A105" s="12" t="s">
        <v>43</v>
      </c>
      <c r="D105" s="12" t="s">
        <v>30</v>
      </c>
    </row>
    <row r="106">
      <c r="A106" s="54" t="s">
        <v>90</v>
      </c>
      <c r="D106" s="12" t="s">
        <v>23</v>
      </c>
    </row>
    <row r="107">
      <c r="A107" s="12" t="s">
        <v>131</v>
      </c>
      <c r="D107" s="12" t="s">
        <v>75</v>
      </c>
    </row>
    <row r="108">
      <c r="A108" s="54" t="s">
        <v>21</v>
      </c>
      <c r="D108" s="12" t="s">
        <v>23</v>
      </c>
    </row>
    <row r="109">
      <c r="A109" s="54" t="s">
        <v>33</v>
      </c>
      <c r="D109" s="12" t="s">
        <v>35</v>
      </c>
    </row>
    <row r="110">
      <c r="A110" s="54" t="s">
        <v>40</v>
      </c>
      <c r="D110" s="12" t="s">
        <v>42</v>
      </c>
    </row>
    <row r="111">
      <c r="A111" s="12" t="s">
        <v>73</v>
      </c>
      <c r="D111" s="12" t="s">
        <v>75</v>
      </c>
    </row>
    <row r="112">
      <c r="A112" s="52" t="s">
        <v>36</v>
      </c>
      <c r="D112" s="12" t="s">
        <v>35</v>
      </c>
    </row>
    <row r="113">
      <c r="A113" s="52" t="s">
        <v>305</v>
      </c>
      <c r="D113" s="12" t="s">
        <v>18</v>
      </c>
    </row>
    <row r="114">
      <c r="A114" s="52" t="s">
        <v>57</v>
      </c>
      <c r="D114" s="12" t="s">
        <v>59</v>
      </c>
    </row>
    <row r="115">
      <c r="A115" s="52" t="s">
        <v>118</v>
      </c>
      <c r="D115" s="12" t="s">
        <v>70</v>
      </c>
    </row>
    <row r="116">
      <c r="A116" s="52" t="s">
        <v>125</v>
      </c>
      <c r="D116" s="12" t="s">
        <v>70</v>
      </c>
    </row>
    <row r="117">
      <c r="A117" s="12" t="s">
        <v>78</v>
      </c>
      <c r="D117" s="12" t="s">
        <v>30</v>
      </c>
    </row>
    <row r="118">
      <c r="A118" s="12" t="s">
        <v>127</v>
      </c>
      <c r="D118" s="12" t="s">
        <v>89</v>
      </c>
    </row>
    <row r="119">
      <c r="D119" s="52"/>
    </row>
    <row r="120">
      <c r="D120" s="52"/>
    </row>
    <row r="121">
      <c r="D121" s="52"/>
    </row>
    <row r="122">
      <c r="D122" s="52"/>
    </row>
    <row r="123">
      <c r="D123" s="52"/>
    </row>
    <row r="124">
      <c r="D124" s="52"/>
    </row>
    <row r="125">
      <c r="D125" s="52"/>
    </row>
    <row r="126">
      <c r="D126" s="52"/>
    </row>
    <row r="127">
      <c r="D127" s="52"/>
    </row>
    <row r="128">
      <c r="D128" s="52"/>
    </row>
    <row r="129">
      <c r="D129" s="52"/>
    </row>
    <row r="130">
      <c r="D130" s="52"/>
    </row>
    <row r="131">
      <c r="D131" s="52"/>
    </row>
    <row r="132">
      <c r="D132" s="52"/>
    </row>
    <row r="133">
      <c r="D133" s="52"/>
    </row>
    <row r="134">
      <c r="D134" s="52"/>
    </row>
    <row r="135">
      <c r="D135" s="52"/>
    </row>
    <row r="136">
      <c r="D136" s="52"/>
    </row>
    <row r="137">
      <c r="D137" s="52"/>
    </row>
    <row r="138">
      <c r="D138" s="52"/>
    </row>
    <row r="139">
      <c r="D139" s="52"/>
    </row>
    <row r="140">
      <c r="D140" s="52"/>
    </row>
    <row r="141">
      <c r="D141" s="52"/>
    </row>
    <row r="142">
      <c r="D142" s="52"/>
    </row>
    <row r="143">
      <c r="D143" s="52"/>
    </row>
    <row r="144">
      <c r="D144" s="52"/>
    </row>
    <row r="145">
      <c r="D145" s="52"/>
    </row>
    <row r="146">
      <c r="D146" s="52"/>
    </row>
    <row r="147">
      <c r="D147" s="52"/>
    </row>
    <row r="148">
      <c r="D148" s="52"/>
    </row>
    <row r="149">
      <c r="D149" s="52"/>
    </row>
    <row r="150">
      <c r="D150" s="52"/>
    </row>
    <row r="151">
      <c r="D151" s="52"/>
    </row>
    <row r="152">
      <c r="D152" s="52"/>
    </row>
    <row r="153">
      <c r="D153" s="52"/>
    </row>
    <row r="154">
      <c r="D154" s="52"/>
    </row>
    <row r="155">
      <c r="D155" s="52"/>
    </row>
    <row r="156">
      <c r="D156" s="52"/>
    </row>
    <row r="157">
      <c r="D157" s="52"/>
    </row>
    <row r="158">
      <c r="D158" s="52"/>
    </row>
    <row r="159">
      <c r="D159" s="52"/>
    </row>
    <row r="160">
      <c r="D160" s="52"/>
    </row>
    <row r="161">
      <c r="D161" s="52"/>
    </row>
    <row r="162">
      <c r="D162" s="52"/>
    </row>
    <row r="163">
      <c r="D163" s="52"/>
    </row>
    <row r="164">
      <c r="D164" s="52"/>
    </row>
    <row r="165">
      <c r="D165" s="52"/>
    </row>
    <row r="166">
      <c r="D166" s="52"/>
    </row>
    <row r="167">
      <c r="D167" s="52"/>
    </row>
    <row r="168">
      <c r="D168" s="52"/>
    </row>
    <row r="169">
      <c r="D169" s="52"/>
    </row>
    <row r="170">
      <c r="D170" s="52"/>
    </row>
    <row r="171">
      <c r="D171" s="52"/>
    </row>
    <row r="172">
      <c r="D172" s="52"/>
    </row>
    <row r="173">
      <c r="D173" s="52"/>
    </row>
    <row r="174">
      <c r="D174" s="52"/>
    </row>
    <row r="175">
      <c r="D175" s="52"/>
    </row>
    <row r="176">
      <c r="D176" s="52"/>
    </row>
    <row r="177">
      <c r="D177" s="52"/>
    </row>
    <row r="178">
      <c r="D178" s="52"/>
    </row>
    <row r="179">
      <c r="D179" s="52"/>
    </row>
    <row r="180">
      <c r="D180" s="52"/>
    </row>
    <row r="181">
      <c r="D181" s="52"/>
    </row>
    <row r="182">
      <c r="D182" s="52"/>
    </row>
    <row r="183">
      <c r="D183" s="52"/>
    </row>
    <row r="184">
      <c r="D184" s="52"/>
    </row>
    <row r="185">
      <c r="D185" s="52"/>
    </row>
    <row r="186">
      <c r="D186" s="52"/>
    </row>
    <row r="187">
      <c r="D187" s="52"/>
    </row>
    <row r="188">
      <c r="D188" s="52"/>
    </row>
    <row r="189">
      <c r="D189" s="52"/>
    </row>
    <row r="190">
      <c r="D190" s="52"/>
    </row>
    <row r="191">
      <c r="D191" s="52"/>
    </row>
    <row r="192">
      <c r="D192" s="52"/>
    </row>
    <row r="193">
      <c r="D193" s="52"/>
    </row>
    <row r="194">
      <c r="D194" s="52"/>
    </row>
    <row r="195">
      <c r="D195" s="52"/>
    </row>
    <row r="196">
      <c r="D196" s="52"/>
    </row>
    <row r="197">
      <c r="D197" s="52"/>
    </row>
    <row r="198">
      <c r="D198" s="52"/>
    </row>
    <row r="199">
      <c r="D199" s="52"/>
    </row>
    <row r="200">
      <c r="D200" s="52"/>
    </row>
    <row r="201">
      <c r="D201" s="52"/>
    </row>
    <row r="202">
      <c r="D202" s="52"/>
    </row>
    <row r="203">
      <c r="D203" s="52"/>
    </row>
    <row r="204">
      <c r="D204" s="52"/>
    </row>
    <row r="205">
      <c r="D205" s="52"/>
    </row>
    <row r="206">
      <c r="D206" s="52"/>
    </row>
    <row r="207">
      <c r="D207" s="52"/>
    </row>
    <row r="208">
      <c r="D208" s="52"/>
    </row>
    <row r="209">
      <c r="D209" s="52"/>
    </row>
    <row r="210">
      <c r="D210" s="52"/>
    </row>
    <row r="211">
      <c r="D211" s="52"/>
    </row>
    <row r="212">
      <c r="D212" s="52"/>
    </row>
    <row r="213">
      <c r="D213" s="52"/>
    </row>
    <row r="214">
      <c r="D214" s="52"/>
    </row>
    <row r="215">
      <c r="D215" s="52"/>
    </row>
    <row r="216">
      <c r="D216" s="52"/>
    </row>
    <row r="217">
      <c r="D217" s="52"/>
    </row>
    <row r="218">
      <c r="D218" s="52"/>
    </row>
    <row r="219">
      <c r="D219" s="52"/>
    </row>
    <row r="220">
      <c r="D220" s="52"/>
    </row>
    <row r="221">
      <c r="D221" s="52"/>
    </row>
    <row r="222">
      <c r="D222" s="52"/>
    </row>
    <row r="223">
      <c r="D223" s="52"/>
    </row>
    <row r="224">
      <c r="D224" s="52"/>
    </row>
    <row r="225">
      <c r="D225" s="52"/>
    </row>
    <row r="226">
      <c r="D226" s="52"/>
    </row>
    <row r="227">
      <c r="D227" s="52"/>
    </row>
    <row r="228">
      <c r="D228" s="52"/>
    </row>
    <row r="229">
      <c r="D229" s="52"/>
    </row>
    <row r="230">
      <c r="D230" s="52"/>
    </row>
    <row r="231">
      <c r="D231" s="52"/>
    </row>
    <row r="232">
      <c r="D232" s="52"/>
    </row>
    <row r="233">
      <c r="D233" s="52"/>
    </row>
    <row r="234">
      <c r="D234" s="52"/>
    </row>
    <row r="235">
      <c r="D235" s="52"/>
    </row>
    <row r="236">
      <c r="D236" s="52"/>
    </row>
    <row r="237">
      <c r="D237" s="52"/>
    </row>
    <row r="238">
      <c r="D238" s="52"/>
    </row>
    <row r="239">
      <c r="D239" s="52"/>
    </row>
    <row r="240">
      <c r="D240" s="52"/>
    </row>
    <row r="241">
      <c r="D241" s="52"/>
    </row>
    <row r="242">
      <c r="D242" s="52"/>
    </row>
    <row r="243">
      <c r="D243" s="52"/>
    </row>
    <row r="244">
      <c r="D244" s="52"/>
    </row>
    <row r="245">
      <c r="D245" s="52"/>
    </row>
    <row r="246">
      <c r="D246" s="52"/>
    </row>
    <row r="247">
      <c r="D247" s="52"/>
    </row>
    <row r="248">
      <c r="D248" s="52"/>
    </row>
    <row r="249">
      <c r="D249" s="52"/>
    </row>
    <row r="250">
      <c r="D250" s="52"/>
    </row>
    <row r="251">
      <c r="D251" s="52"/>
    </row>
    <row r="252">
      <c r="D252" s="52"/>
    </row>
    <row r="253">
      <c r="D253" s="52"/>
    </row>
    <row r="254">
      <c r="D254" s="52"/>
    </row>
    <row r="255">
      <c r="D255" s="52"/>
    </row>
    <row r="256">
      <c r="D256" s="52"/>
    </row>
    <row r="257">
      <c r="D257" s="52"/>
    </row>
    <row r="258">
      <c r="D258" s="52"/>
    </row>
    <row r="259">
      <c r="D259" s="52"/>
    </row>
    <row r="260">
      <c r="D260" s="52"/>
    </row>
    <row r="261">
      <c r="D261" s="52"/>
    </row>
    <row r="262">
      <c r="D262" s="52"/>
    </row>
    <row r="263">
      <c r="D263" s="52"/>
    </row>
    <row r="264">
      <c r="D264" s="52"/>
    </row>
    <row r="265">
      <c r="D265" s="52"/>
    </row>
    <row r="266">
      <c r="D266" s="52"/>
    </row>
    <row r="267">
      <c r="D267" s="52"/>
    </row>
    <row r="268">
      <c r="D268" s="52"/>
    </row>
    <row r="269">
      <c r="D269" s="52"/>
    </row>
    <row r="270">
      <c r="D270" s="52"/>
    </row>
    <row r="271">
      <c r="D271" s="52"/>
    </row>
    <row r="272">
      <c r="D272" s="52"/>
    </row>
    <row r="273">
      <c r="D273" s="52"/>
    </row>
    <row r="274">
      <c r="D274" s="52"/>
    </row>
    <row r="275">
      <c r="D275" s="52"/>
    </row>
    <row r="276">
      <c r="D276" s="52"/>
    </row>
    <row r="277">
      <c r="D277" s="52"/>
    </row>
    <row r="278">
      <c r="D278" s="52"/>
    </row>
    <row r="279">
      <c r="D279" s="52"/>
    </row>
    <row r="280">
      <c r="D280" s="52"/>
    </row>
    <row r="281">
      <c r="D281" s="52"/>
    </row>
    <row r="282">
      <c r="D282" s="52"/>
    </row>
    <row r="283">
      <c r="D283" s="52"/>
    </row>
    <row r="284">
      <c r="D284" s="52"/>
    </row>
    <row r="285">
      <c r="D285" s="52"/>
    </row>
    <row r="286">
      <c r="D286" s="52"/>
    </row>
    <row r="287">
      <c r="D287" s="52"/>
    </row>
    <row r="288">
      <c r="D288" s="52"/>
    </row>
    <row r="289">
      <c r="D289" s="52"/>
    </row>
    <row r="290">
      <c r="D290" s="52"/>
    </row>
    <row r="291">
      <c r="D291" s="52"/>
    </row>
    <row r="292">
      <c r="D292" s="52"/>
    </row>
    <row r="293">
      <c r="D293" s="52"/>
    </row>
    <row r="294">
      <c r="D294" s="52"/>
    </row>
    <row r="295">
      <c r="D295" s="52"/>
    </row>
    <row r="296">
      <c r="D296" s="52"/>
    </row>
    <row r="297">
      <c r="D297" s="52"/>
    </row>
    <row r="298">
      <c r="D298" s="52"/>
    </row>
    <row r="299">
      <c r="D299" s="52"/>
    </row>
    <row r="300">
      <c r="D300" s="52"/>
    </row>
    <row r="301">
      <c r="D301" s="52"/>
    </row>
    <row r="302">
      <c r="D302" s="52"/>
    </row>
    <row r="303">
      <c r="D303" s="52"/>
    </row>
    <row r="304">
      <c r="D304" s="52"/>
    </row>
    <row r="305">
      <c r="D305" s="52"/>
    </row>
    <row r="306">
      <c r="D306" s="52"/>
    </row>
    <row r="307">
      <c r="D307" s="52"/>
    </row>
    <row r="308">
      <c r="D308" s="52"/>
    </row>
    <row r="309">
      <c r="D309" s="52"/>
    </row>
    <row r="310">
      <c r="D310" s="52"/>
    </row>
    <row r="311">
      <c r="D311" s="52"/>
    </row>
    <row r="312">
      <c r="D312" s="52"/>
    </row>
    <row r="313">
      <c r="D313" s="52"/>
    </row>
    <row r="314">
      <c r="D314" s="52"/>
    </row>
    <row r="315">
      <c r="D315" s="52"/>
    </row>
    <row r="316">
      <c r="D316" s="52"/>
    </row>
    <row r="317">
      <c r="D317" s="52"/>
    </row>
    <row r="318">
      <c r="D318" s="52"/>
    </row>
    <row r="319">
      <c r="D319" s="52"/>
    </row>
    <row r="320">
      <c r="D320" s="52"/>
    </row>
    <row r="321">
      <c r="D321" s="52"/>
    </row>
    <row r="322">
      <c r="D322" s="52"/>
    </row>
    <row r="323">
      <c r="D323" s="52"/>
    </row>
    <row r="324">
      <c r="D324" s="52"/>
    </row>
    <row r="325">
      <c r="D325" s="52"/>
    </row>
    <row r="326">
      <c r="D326" s="52"/>
    </row>
    <row r="327">
      <c r="D327" s="52"/>
    </row>
    <row r="328">
      <c r="D328" s="52"/>
    </row>
    <row r="329">
      <c r="D329" s="52"/>
    </row>
    <row r="330">
      <c r="D330" s="52"/>
    </row>
    <row r="331">
      <c r="D331" s="52"/>
    </row>
    <row r="332">
      <c r="D332" s="52"/>
    </row>
    <row r="333">
      <c r="D333" s="52"/>
    </row>
    <row r="334">
      <c r="D334" s="52"/>
    </row>
    <row r="335">
      <c r="D335" s="52"/>
    </row>
    <row r="336">
      <c r="D336" s="52"/>
    </row>
    <row r="337">
      <c r="D337" s="52"/>
    </row>
    <row r="338">
      <c r="D338" s="52"/>
    </row>
    <row r="339">
      <c r="D339" s="52"/>
    </row>
    <row r="340">
      <c r="D340" s="52"/>
    </row>
    <row r="341">
      <c r="D341" s="52"/>
    </row>
    <row r="342">
      <c r="D342" s="52"/>
    </row>
    <row r="343">
      <c r="D343" s="52"/>
    </row>
    <row r="344">
      <c r="D344" s="52"/>
    </row>
    <row r="345">
      <c r="D345" s="52"/>
    </row>
    <row r="346">
      <c r="D346" s="52"/>
    </row>
    <row r="347">
      <c r="D347" s="52"/>
    </row>
    <row r="348">
      <c r="D348" s="52"/>
    </row>
    <row r="349">
      <c r="D349" s="52"/>
    </row>
    <row r="350">
      <c r="D350" s="52"/>
    </row>
    <row r="351">
      <c r="D351" s="52"/>
    </row>
    <row r="352">
      <c r="D352" s="52"/>
    </row>
    <row r="353">
      <c r="D353" s="52"/>
    </row>
    <row r="354">
      <c r="D354" s="52"/>
    </row>
    <row r="355">
      <c r="D355" s="52"/>
    </row>
    <row r="356">
      <c r="D356" s="52"/>
    </row>
    <row r="357">
      <c r="D357" s="52"/>
    </row>
    <row r="358">
      <c r="D358" s="52"/>
    </row>
    <row r="359">
      <c r="D359" s="52"/>
    </row>
    <row r="360">
      <c r="D360" s="52"/>
    </row>
    <row r="361">
      <c r="D361" s="52"/>
    </row>
    <row r="362">
      <c r="D362" s="52"/>
    </row>
    <row r="363">
      <c r="D363" s="52"/>
    </row>
    <row r="364">
      <c r="D364" s="52"/>
    </row>
    <row r="365">
      <c r="D365" s="52"/>
    </row>
    <row r="366">
      <c r="D366" s="52"/>
    </row>
    <row r="367">
      <c r="D367" s="52"/>
    </row>
    <row r="368">
      <c r="D368" s="52"/>
    </row>
    <row r="369">
      <c r="D369" s="52"/>
    </row>
    <row r="370">
      <c r="D370" s="52"/>
    </row>
    <row r="371">
      <c r="D371" s="52"/>
    </row>
    <row r="372">
      <c r="D372" s="52"/>
    </row>
    <row r="373">
      <c r="D373" s="52"/>
    </row>
    <row r="374">
      <c r="D374" s="52"/>
    </row>
    <row r="375">
      <c r="D375" s="52"/>
    </row>
    <row r="376">
      <c r="D376" s="52"/>
    </row>
    <row r="377">
      <c r="D377" s="52"/>
    </row>
    <row r="378">
      <c r="D378" s="52"/>
    </row>
    <row r="379">
      <c r="D379" s="52"/>
    </row>
    <row r="380">
      <c r="D380" s="52"/>
    </row>
    <row r="381">
      <c r="D381" s="52"/>
    </row>
    <row r="382">
      <c r="D382" s="52"/>
    </row>
    <row r="383">
      <c r="D383" s="52"/>
    </row>
    <row r="384">
      <c r="D384" s="52"/>
    </row>
    <row r="385">
      <c r="D385" s="52"/>
    </row>
    <row r="386">
      <c r="D386" s="52"/>
    </row>
    <row r="387">
      <c r="D387" s="52"/>
    </row>
    <row r="388">
      <c r="D388" s="52"/>
    </row>
    <row r="389">
      <c r="D389" s="52"/>
    </row>
    <row r="390">
      <c r="D390" s="52"/>
    </row>
    <row r="391">
      <c r="D391" s="52"/>
    </row>
    <row r="392">
      <c r="D392" s="52"/>
    </row>
    <row r="393">
      <c r="D393" s="52"/>
    </row>
    <row r="394">
      <c r="D394" s="52"/>
    </row>
    <row r="395">
      <c r="D395" s="52"/>
    </row>
    <row r="396">
      <c r="D396" s="52"/>
    </row>
    <row r="397">
      <c r="D397" s="52"/>
    </row>
    <row r="398">
      <c r="D398" s="52"/>
    </row>
    <row r="399">
      <c r="D399" s="52"/>
    </row>
    <row r="400">
      <c r="D400" s="52"/>
    </row>
    <row r="401">
      <c r="D401" s="52"/>
    </row>
    <row r="402">
      <c r="D402" s="52"/>
    </row>
    <row r="403">
      <c r="D403" s="52"/>
    </row>
    <row r="404">
      <c r="D404" s="52"/>
    </row>
    <row r="405">
      <c r="D405" s="52"/>
    </row>
    <row r="406">
      <c r="D406" s="52"/>
    </row>
    <row r="407">
      <c r="D407" s="52"/>
    </row>
    <row r="408">
      <c r="D408" s="52"/>
    </row>
    <row r="409">
      <c r="D409" s="52"/>
    </row>
    <row r="410">
      <c r="D410" s="52"/>
    </row>
    <row r="411">
      <c r="D411" s="52"/>
    </row>
    <row r="412">
      <c r="D412" s="52"/>
    </row>
    <row r="413">
      <c r="D413" s="52"/>
    </row>
    <row r="414">
      <c r="D414" s="52"/>
    </row>
    <row r="415">
      <c r="D415" s="52"/>
    </row>
    <row r="416">
      <c r="D416" s="52"/>
    </row>
    <row r="417">
      <c r="D417" s="52"/>
    </row>
    <row r="418">
      <c r="D418" s="52"/>
    </row>
    <row r="419">
      <c r="D419" s="52"/>
    </row>
    <row r="420">
      <c r="D420" s="52"/>
    </row>
    <row r="421">
      <c r="D421" s="52"/>
    </row>
    <row r="422">
      <c r="D422" s="52"/>
    </row>
    <row r="423">
      <c r="D423" s="52"/>
    </row>
    <row r="424">
      <c r="D424" s="52"/>
    </row>
    <row r="425">
      <c r="D425" s="52"/>
    </row>
    <row r="426">
      <c r="D426" s="52"/>
    </row>
    <row r="427">
      <c r="D427" s="52"/>
    </row>
    <row r="428">
      <c r="D428" s="52"/>
    </row>
    <row r="429">
      <c r="D429" s="52"/>
    </row>
    <row r="430">
      <c r="D430" s="52"/>
    </row>
    <row r="431">
      <c r="D431" s="52"/>
    </row>
    <row r="432">
      <c r="D432" s="52"/>
    </row>
    <row r="433">
      <c r="D433" s="52"/>
    </row>
    <row r="434">
      <c r="D434" s="52"/>
    </row>
    <row r="435">
      <c r="D435" s="52"/>
    </row>
    <row r="436">
      <c r="D436" s="52"/>
    </row>
    <row r="437">
      <c r="D437" s="52"/>
    </row>
    <row r="438">
      <c r="D438" s="52"/>
    </row>
    <row r="439">
      <c r="D439" s="52"/>
    </row>
    <row r="440">
      <c r="D440" s="52"/>
    </row>
    <row r="441">
      <c r="D441" s="52"/>
    </row>
    <row r="442">
      <c r="D442" s="52"/>
    </row>
    <row r="443">
      <c r="D443" s="52"/>
    </row>
    <row r="444">
      <c r="D444" s="52"/>
    </row>
    <row r="445">
      <c r="D445" s="52"/>
    </row>
    <row r="446">
      <c r="D446" s="52"/>
    </row>
    <row r="447">
      <c r="D447" s="52"/>
    </row>
    <row r="448">
      <c r="D448" s="52"/>
    </row>
    <row r="449">
      <c r="D449" s="52"/>
    </row>
    <row r="450">
      <c r="D450" s="52"/>
    </row>
    <row r="451">
      <c r="D451" s="52"/>
    </row>
    <row r="452">
      <c r="D452" s="52"/>
    </row>
    <row r="453">
      <c r="D453" s="52"/>
    </row>
    <row r="454">
      <c r="D454" s="52"/>
    </row>
    <row r="455">
      <c r="D455" s="52"/>
    </row>
    <row r="456">
      <c r="D456" s="52"/>
    </row>
    <row r="457">
      <c r="D457" s="52"/>
    </row>
    <row r="458">
      <c r="D458" s="52"/>
    </row>
    <row r="459">
      <c r="D459" s="52"/>
    </row>
    <row r="460">
      <c r="D460" s="52"/>
    </row>
    <row r="461">
      <c r="D461" s="52"/>
    </row>
    <row r="462">
      <c r="D462" s="52"/>
    </row>
    <row r="463">
      <c r="D463" s="52"/>
    </row>
    <row r="464">
      <c r="D464" s="52"/>
    </row>
    <row r="465">
      <c r="D465" s="52"/>
    </row>
    <row r="466">
      <c r="D466" s="52"/>
    </row>
    <row r="467">
      <c r="D467" s="52"/>
    </row>
    <row r="468">
      <c r="D468" s="52"/>
    </row>
    <row r="469">
      <c r="D469" s="52"/>
    </row>
    <row r="470">
      <c r="D470" s="52"/>
    </row>
    <row r="471">
      <c r="D471" s="52"/>
    </row>
    <row r="472">
      <c r="D472" s="52"/>
    </row>
    <row r="473">
      <c r="D473" s="52"/>
    </row>
    <row r="474">
      <c r="D474" s="52"/>
    </row>
    <row r="475">
      <c r="D475" s="52"/>
    </row>
    <row r="476">
      <c r="D476" s="52"/>
    </row>
    <row r="477">
      <c r="D477" s="52"/>
    </row>
    <row r="478">
      <c r="D478" s="52"/>
    </row>
    <row r="479">
      <c r="D479" s="52"/>
    </row>
    <row r="480">
      <c r="D480" s="52"/>
    </row>
    <row r="481">
      <c r="D481" s="52"/>
    </row>
    <row r="482">
      <c r="D482" s="52"/>
    </row>
    <row r="483">
      <c r="D483" s="52"/>
    </row>
    <row r="484">
      <c r="D484" s="52"/>
    </row>
    <row r="485">
      <c r="D485" s="52"/>
    </row>
    <row r="486">
      <c r="D486" s="52"/>
    </row>
    <row r="487">
      <c r="D487" s="52"/>
    </row>
    <row r="488">
      <c r="D488" s="52"/>
    </row>
    <row r="489">
      <c r="D489" s="52"/>
    </row>
    <row r="490">
      <c r="D490" s="52"/>
    </row>
    <row r="491">
      <c r="D491" s="52"/>
    </row>
    <row r="492">
      <c r="D492" s="52"/>
    </row>
    <row r="493">
      <c r="D493" s="52"/>
    </row>
    <row r="494">
      <c r="D494" s="52"/>
    </row>
    <row r="495">
      <c r="D495" s="52"/>
    </row>
    <row r="496">
      <c r="D496" s="52"/>
    </row>
    <row r="497">
      <c r="D497" s="52"/>
    </row>
    <row r="498">
      <c r="D498" s="52"/>
    </row>
    <row r="499">
      <c r="D499" s="52"/>
    </row>
    <row r="500">
      <c r="D500" s="52"/>
    </row>
    <row r="501">
      <c r="D501" s="52"/>
    </row>
    <row r="502">
      <c r="D502" s="52"/>
    </row>
    <row r="503">
      <c r="D503" s="52"/>
    </row>
    <row r="504">
      <c r="D504" s="52"/>
    </row>
    <row r="505">
      <c r="D505" s="52"/>
    </row>
    <row r="506">
      <c r="D506" s="52"/>
    </row>
    <row r="507">
      <c r="D507" s="52"/>
    </row>
    <row r="508">
      <c r="D508" s="52"/>
    </row>
    <row r="509">
      <c r="D509" s="52"/>
    </row>
    <row r="510">
      <c r="D510" s="52"/>
    </row>
    <row r="511">
      <c r="D511" s="52"/>
    </row>
    <row r="512">
      <c r="D512" s="52"/>
    </row>
    <row r="513">
      <c r="D513" s="52"/>
    </row>
    <row r="514">
      <c r="D514" s="52"/>
    </row>
    <row r="515">
      <c r="D515" s="52"/>
    </row>
    <row r="516">
      <c r="D516" s="52"/>
    </row>
    <row r="517">
      <c r="D517" s="52"/>
    </row>
    <row r="518">
      <c r="D518" s="52"/>
    </row>
    <row r="519">
      <c r="D519" s="52"/>
    </row>
    <row r="520">
      <c r="D520" s="52"/>
    </row>
    <row r="521">
      <c r="D521" s="52"/>
    </row>
    <row r="522">
      <c r="D522" s="52"/>
    </row>
    <row r="523">
      <c r="D523" s="52"/>
    </row>
    <row r="524">
      <c r="D524" s="52"/>
    </row>
    <row r="525">
      <c r="D525" s="52"/>
    </row>
    <row r="526">
      <c r="D526" s="52"/>
    </row>
    <row r="527">
      <c r="D527" s="52"/>
    </row>
    <row r="528">
      <c r="D528" s="52"/>
    </row>
    <row r="529">
      <c r="D529" s="52"/>
    </row>
    <row r="530">
      <c r="D530" s="52"/>
    </row>
    <row r="531">
      <c r="D531" s="52"/>
    </row>
    <row r="532">
      <c r="D532" s="52"/>
    </row>
    <row r="533">
      <c r="D533" s="52"/>
    </row>
    <row r="534">
      <c r="D534" s="52"/>
    </row>
    <row r="535">
      <c r="D535" s="52"/>
    </row>
    <row r="536">
      <c r="D536" s="52"/>
    </row>
    <row r="537">
      <c r="D537" s="52"/>
    </row>
    <row r="538">
      <c r="D538" s="52"/>
    </row>
    <row r="539">
      <c r="D539" s="52"/>
    </row>
    <row r="540">
      <c r="D540" s="52"/>
    </row>
    <row r="541">
      <c r="D541" s="52"/>
    </row>
    <row r="542">
      <c r="D542" s="52"/>
    </row>
    <row r="543">
      <c r="D543" s="52"/>
    </row>
    <row r="544">
      <c r="D544" s="52"/>
    </row>
    <row r="545">
      <c r="D545" s="52"/>
    </row>
    <row r="546">
      <c r="D546" s="52"/>
    </row>
    <row r="547">
      <c r="D547" s="52"/>
    </row>
    <row r="548">
      <c r="D548" s="52"/>
    </row>
    <row r="549">
      <c r="D549" s="52"/>
    </row>
    <row r="550">
      <c r="D550" s="52"/>
    </row>
    <row r="551">
      <c r="D551" s="52"/>
    </row>
    <row r="552">
      <c r="D552" s="52"/>
    </row>
    <row r="553">
      <c r="D553" s="52"/>
    </row>
    <row r="554">
      <c r="D554" s="52"/>
    </row>
    <row r="555">
      <c r="D555" s="52"/>
    </row>
    <row r="556">
      <c r="D556" s="52"/>
    </row>
    <row r="557">
      <c r="D557" s="52"/>
    </row>
    <row r="558">
      <c r="D558" s="52"/>
    </row>
    <row r="559">
      <c r="D559" s="52"/>
    </row>
    <row r="560">
      <c r="D560" s="52"/>
    </row>
    <row r="561">
      <c r="D561" s="52"/>
    </row>
    <row r="562">
      <c r="D562" s="52"/>
    </row>
    <row r="563">
      <c r="D563" s="52"/>
    </row>
    <row r="564">
      <c r="D564" s="52"/>
    </row>
    <row r="565">
      <c r="D565" s="52"/>
    </row>
    <row r="566">
      <c r="D566" s="52"/>
    </row>
    <row r="567">
      <c r="D567" s="52"/>
    </row>
    <row r="568">
      <c r="D568" s="52"/>
    </row>
    <row r="569">
      <c r="D569" s="52"/>
    </row>
    <row r="570">
      <c r="D570" s="52"/>
    </row>
    <row r="571">
      <c r="D571" s="52"/>
    </row>
    <row r="572">
      <c r="D572" s="52"/>
    </row>
    <row r="573">
      <c r="D573" s="52"/>
    </row>
    <row r="574">
      <c r="D574" s="52"/>
    </row>
    <row r="575">
      <c r="D575" s="52"/>
    </row>
    <row r="576">
      <c r="D576" s="52"/>
    </row>
    <row r="577">
      <c r="D577" s="52"/>
    </row>
    <row r="578">
      <c r="D578" s="52"/>
    </row>
    <row r="579">
      <c r="D579" s="52"/>
    </row>
    <row r="580">
      <c r="D580" s="52"/>
    </row>
    <row r="581">
      <c r="D581" s="52"/>
    </row>
    <row r="582">
      <c r="D582" s="52"/>
    </row>
    <row r="583">
      <c r="D583" s="52"/>
    </row>
    <row r="584">
      <c r="D584" s="52"/>
    </row>
    <row r="585">
      <c r="D585" s="52"/>
    </row>
    <row r="586">
      <c r="D586" s="52"/>
    </row>
    <row r="587">
      <c r="D587" s="52"/>
    </row>
    <row r="588">
      <c r="D588" s="52"/>
    </row>
    <row r="589">
      <c r="D589" s="52"/>
    </row>
    <row r="590">
      <c r="D590" s="52"/>
    </row>
    <row r="591">
      <c r="D591" s="52"/>
    </row>
    <row r="592">
      <c r="D592" s="52"/>
    </row>
    <row r="593">
      <c r="D593" s="52"/>
    </row>
    <row r="594">
      <c r="D594" s="52"/>
    </row>
    <row r="595">
      <c r="D595" s="52"/>
    </row>
    <row r="596">
      <c r="D596" s="52"/>
    </row>
    <row r="597">
      <c r="D597" s="52"/>
    </row>
    <row r="598">
      <c r="D598" s="52"/>
    </row>
    <row r="599">
      <c r="D599" s="52"/>
    </row>
    <row r="600">
      <c r="D600" s="52"/>
    </row>
    <row r="601">
      <c r="D601" s="52"/>
    </row>
    <row r="602">
      <c r="D602" s="52"/>
    </row>
    <row r="603">
      <c r="D603" s="52"/>
    </row>
    <row r="604">
      <c r="D604" s="52"/>
    </row>
    <row r="605">
      <c r="D605" s="52"/>
    </row>
    <row r="606">
      <c r="D606" s="52"/>
    </row>
    <row r="607">
      <c r="D607" s="52"/>
    </row>
    <row r="608">
      <c r="D608" s="52"/>
    </row>
    <row r="609">
      <c r="D609" s="52"/>
    </row>
    <row r="610">
      <c r="D610" s="52"/>
    </row>
    <row r="611">
      <c r="D611" s="52"/>
    </row>
    <row r="612">
      <c r="D612" s="52"/>
    </row>
    <row r="613">
      <c r="D613" s="52"/>
    </row>
    <row r="614">
      <c r="D614" s="52"/>
    </row>
    <row r="615">
      <c r="D615" s="52"/>
    </row>
    <row r="616">
      <c r="D616" s="52"/>
    </row>
    <row r="617">
      <c r="D617" s="52"/>
    </row>
    <row r="618">
      <c r="D618" s="52"/>
    </row>
    <row r="619">
      <c r="D619" s="52"/>
    </row>
    <row r="620">
      <c r="D620" s="52"/>
    </row>
    <row r="621">
      <c r="D621" s="52"/>
    </row>
    <row r="622">
      <c r="D622" s="52"/>
    </row>
    <row r="623">
      <c r="D623" s="52"/>
    </row>
    <row r="624">
      <c r="D624" s="52"/>
    </row>
    <row r="625">
      <c r="D625" s="52"/>
    </row>
    <row r="626">
      <c r="D626" s="52"/>
    </row>
    <row r="627">
      <c r="D627" s="52"/>
    </row>
    <row r="628">
      <c r="D628" s="52"/>
    </row>
    <row r="629">
      <c r="D629" s="52"/>
    </row>
    <row r="630">
      <c r="D630" s="52"/>
    </row>
    <row r="631">
      <c r="D631" s="52"/>
    </row>
    <row r="632">
      <c r="D632" s="52"/>
    </row>
    <row r="633">
      <c r="D633" s="52"/>
    </row>
    <row r="634">
      <c r="D634" s="52"/>
    </row>
    <row r="635">
      <c r="D635" s="52"/>
    </row>
    <row r="636">
      <c r="D636" s="52"/>
    </row>
    <row r="637">
      <c r="D637" s="52"/>
    </row>
    <row r="638">
      <c r="D638" s="52"/>
    </row>
    <row r="639">
      <c r="D639" s="52"/>
    </row>
    <row r="640">
      <c r="D640" s="52"/>
    </row>
    <row r="641">
      <c r="D641" s="52"/>
    </row>
    <row r="642">
      <c r="D642" s="52"/>
    </row>
    <row r="643">
      <c r="D643" s="52"/>
    </row>
    <row r="644">
      <c r="D644" s="52"/>
    </row>
    <row r="645">
      <c r="D645" s="52"/>
    </row>
    <row r="646">
      <c r="D646" s="52"/>
    </row>
    <row r="647">
      <c r="D647" s="52"/>
    </row>
    <row r="648">
      <c r="D648" s="52"/>
    </row>
    <row r="649">
      <c r="D649" s="52"/>
    </row>
    <row r="650">
      <c r="D650" s="52"/>
    </row>
    <row r="651">
      <c r="D651" s="52"/>
    </row>
    <row r="652">
      <c r="D652" s="52"/>
    </row>
    <row r="653">
      <c r="D653" s="52"/>
    </row>
    <row r="654">
      <c r="D654" s="52"/>
    </row>
    <row r="655">
      <c r="D655" s="52"/>
    </row>
    <row r="656">
      <c r="D656" s="52"/>
    </row>
    <row r="657">
      <c r="D657" s="52"/>
    </row>
    <row r="658">
      <c r="D658" s="52"/>
    </row>
    <row r="659">
      <c r="D659" s="52"/>
    </row>
    <row r="660">
      <c r="D660" s="52"/>
    </row>
    <row r="661">
      <c r="D661" s="52"/>
    </row>
    <row r="662">
      <c r="D662" s="52"/>
    </row>
    <row r="663">
      <c r="D663" s="52"/>
    </row>
    <row r="664">
      <c r="D664" s="52"/>
    </row>
    <row r="665">
      <c r="D665" s="52"/>
    </row>
    <row r="666">
      <c r="D666" s="52"/>
    </row>
    <row r="667">
      <c r="D667" s="52"/>
    </row>
    <row r="668">
      <c r="D668" s="52"/>
    </row>
    <row r="669">
      <c r="D669" s="52"/>
    </row>
    <row r="670">
      <c r="D670" s="52"/>
    </row>
    <row r="671">
      <c r="D671" s="52"/>
    </row>
    <row r="672">
      <c r="D672" s="52"/>
    </row>
    <row r="673">
      <c r="D673" s="52"/>
    </row>
    <row r="674">
      <c r="D674" s="52"/>
    </row>
    <row r="675">
      <c r="D675" s="52"/>
    </row>
    <row r="676">
      <c r="D676" s="52"/>
    </row>
    <row r="677">
      <c r="D677" s="52"/>
    </row>
    <row r="678">
      <c r="D678" s="52"/>
    </row>
    <row r="679">
      <c r="D679" s="52"/>
    </row>
    <row r="680">
      <c r="D680" s="52"/>
    </row>
    <row r="681">
      <c r="D681" s="52"/>
    </row>
    <row r="682">
      <c r="D682" s="52"/>
    </row>
    <row r="683">
      <c r="D683" s="52"/>
    </row>
    <row r="684">
      <c r="D684" s="52"/>
    </row>
    <row r="685">
      <c r="D685" s="52"/>
    </row>
    <row r="686">
      <c r="D686" s="52"/>
    </row>
    <row r="687">
      <c r="D687" s="52"/>
    </row>
    <row r="688">
      <c r="D688" s="52"/>
    </row>
    <row r="689">
      <c r="D689" s="52"/>
    </row>
    <row r="690">
      <c r="D690" s="52"/>
    </row>
    <row r="691">
      <c r="D691" s="52"/>
    </row>
    <row r="692">
      <c r="D692" s="52"/>
    </row>
    <row r="693">
      <c r="D693" s="52"/>
    </row>
    <row r="694">
      <c r="D694" s="52"/>
    </row>
    <row r="695">
      <c r="D695" s="52"/>
    </row>
    <row r="696">
      <c r="D696" s="52"/>
    </row>
    <row r="697">
      <c r="D697" s="52"/>
    </row>
    <row r="698">
      <c r="D698" s="52"/>
    </row>
    <row r="699">
      <c r="D699" s="52"/>
    </row>
    <row r="700">
      <c r="D700" s="52"/>
    </row>
    <row r="701">
      <c r="D701" s="52"/>
    </row>
    <row r="702">
      <c r="D702" s="52"/>
    </row>
    <row r="703">
      <c r="D703" s="52"/>
    </row>
    <row r="704">
      <c r="D704" s="52"/>
    </row>
    <row r="705">
      <c r="D705" s="52"/>
    </row>
    <row r="706">
      <c r="D706" s="52"/>
    </row>
    <row r="707">
      <c r="D707" s="52"/>
    </row>
    <row r="708">
      <c r="D708" s="52"/>
    </row>
    <row r="709">
      <c r="D709" s="52"/>
    </row>
    <row r="710">
      <c r="D710" s="52"/>
    </row>
    <row r="711">
      <c r="D711" s="52"/>
    </row>
    <row r="712">
      <c r="D712" s="52"/>
    </row>
    <row r="713">
      <c r="D713" s="52"/>
    </row>
    <row r="714">
      <c r="D714" s="52"/>
    </row>
    <row r="715">
      <c r="D715" s="52"/>
    </row>
    <row r="716">
      <c r="D716" s="52"/>
    </row>
    <row r="717">
      <c r="D717" s="52"/>
    </row>
    <row r="718">
      <c r="D718" s="52"/>
    </row>
    <row r="719">
      <c r="D719" s="52"/>
    </row>
    <row r="720">
      <c r="D720" s="52"/>
    </row>
    <row r="721">
      <c r="D721" s="52"/>
    </row>
    <row r="722">
      <c r="D722" s="52"/>
    </row>
    <row r="723">
      <c r="D723" s="52"/>
    </row>
    <row r="724">
      <c r="D724" s="52"/>
    </row>
    <row r="725">
      <c r="D725" s="52"/>
    </row>
    <row r="726">
      <c r="D726" s="52"/>
    </row>
    <row r="727">
      <c r="D727" s="52"/>
    </row>
    <row r="728">
      <c r="D728" s="52"/>
    </row>
    <row r="729">
      <c r="D729" s="52"/>
    </row>
    <row r="730">
      <c r="D730" s="52"/>
    </row>
    <row r="731">
      <c r="D731" s="52"/>
    </row>
    <row r="732">
      <c r="D732" s="52"/>
    </row>
    <row r="733">
      <c r="D733" s="52"/>
    </row>
    <row r="734">
      <c r="D734" s="52"/>
    </row>
    <row r="735">
      <c r="D735" s="52"/>
    </row>
    <row r="736">
      <c r="D736" s="52"/>
    </row>
    <row r="737">
      <c r="D737" s="52"/>
    </row>
    <row r="738">
      <c r="D738" s="52"/>
    </row>
    <row r="739">
      <c r="D739" s="52"/>
    </row>
    <row r="740">
      <c r="D740" s="52"/>
    </row>
    <row r="741">
      <c r="D741" s="52"/>
    </row>
    <row r="742">
      <c r="D742" s="52"/>
    </row>
    <row r="743">
      <c r="D743" s="52"/>
    </row>
    <row r="744">
      <c r="D744" s="52"/>
    </row>
    <row r="745">
      <c r="D745" s="52"/>
    </row>
    <row r="746">
      <c r="D746" s="52"/>
    </row>
    <row r="747">
      <c r="D747" s="52"/>
    </row>
    <row r="748">
      <c r="D748" s="52"/>
    </row>
    <row r="749">
      <c r="D749" s="52"/>
    </row>
    <row r="750">
      <c r="D750" s="52"/>
    </row>
    <row r="751">
      <c r="D751" s="52"/>
    </row>
    <row r="752">
      <c r="D752" s="52"/>
    </row>
    <row r="753">
      <c r="D753" s="52"/>
    </row>
    <row r="754">
      <c r="D754" s="52"/>
    </row>
    <row r="755">
      <c r="D755" s="52"/>
    </row>
    <row r="756">
      <c r="D756" s="52"/>
    </row>
    <row r="757">
      <c r="D757" s="52"/>
    </row>
    <row r="758">
      <c r="D758" s="52"/>
    </row>
    <row r="759">
      <c r="D759" s="52"/>
    </row>
    <row r="760">
      <c r="D760" s="52"/>
    </row>
    <row r="761">
      <c r="D761" s="52"/>
    </row>
    <row r="762">
      <c r="D762" s="52"/>
    </row>
    <row r="763">
      <c r="D763" s="52"/>
    </row>
    <row r="764">
      <c r="D764" s="52"/>
    </row>
    <row r="765">
      <c r="D765" s="52"/>
    </row>
    <row r="766">
      <c r="D766" s="52"/>
    </row>
    <row r="767">
      <c r="D767" s="52"/>
    </row>
    <row r="768">
      <c r="D768" s="52"/>
    </row>
    <row r="769">
      <c r="D769" s="52"/>
    </row>
    <row r="770">
      <c r="D770" s="52"/>
    </row>
    <row r="771">
      <c r="D771" s="52"/>
    </row>
    <row r="772">
      <c r="D772" s="52"/>
    </row>
    <row r="773">
      <c r="D773" s="52"/>
    </row>
    <row r="774">
      <c r="D774" s="52"/>
    </row>
    <row r="775">
      <c r="D775" s="52"/>
    </row>
    <row r="776">
      <c r="D776" s="52"/>
    </row>
    <row r="777">
      <c r="D777" s="52"/>
    </row>
    <row r="778">
      <c r="D778" s="52"/>
    </row>
    <row r="779">
      <c r="D779" s="52"/>
    </row>
    <row r="780">
      <c r="D780" s="52"/>
    </row>
    <row r="781">
      <c r="D781" s="52"/>
    </row>
    <row r="782">
      <c r="D782" s="52"/>
    </row>
    <row r="783">
      <c r="D783" s="52"/>
    </row>
    <row r="784">
      <c r="D784" s="52"/>
    </row>
    <row r="785">
      <c r="D785" s="52"/>
    </row>
    <row r="786">
      <c r="D786" s="52"/>
    </row>
    <row r="787">
      <c r="D787" s="52"/>
    </row>
    <row r="788">
      <c r="D788" s="52"/>
    </row>
    <row r="789">
      <c r="D789" s="52"/>
    </row>
    <row r="790">
      <c r="D790" s="52"/>
    </row>
    <row r="791">
      <c r="D791" s="52"/>
    </row>
    <row r="792">
      <c r="D792" s="52"/>
    </row>
    <row r="793">
      <c r="D793" s="52"/>
    </row>
    <row r="794">
      <c r="D794" s="52"/>
    </row>
    <row r="795">
      <c r="D795" s="52"/>
    </row>
    <row r="796">
      <c r="D796" s="52"/>
    </row>
    <row r="797">
      <c r="D797" s="52"/>
    </row>
    <row r="798">
      <c r="D798" s="52"/>
    </row>
    <row r="799">
      <c r="D799" s="52"/>
    </row>
    <row r="800">
      <c r="D800" s="52"/>
    </row>
    <row r="801">
      <c r="D801" s="52"/>
    </row>
    <row r="802">
      <c r="D802" s="52"/>
    </row>
    <row r="803">
      <c r="D803" s="52"/>
    </row>
    <row r="804">
      <c r="D804" s="52"/>
    </row>
    <row r="805">
      <c r="D805" s="52"/>
    </row>
    <row r="806">
      <c r="D806" s="52"/>
    </row>
    <row r="807">
      <c r="D807" s="52"/>
    </row>
    <row r="808">
      <c r="D808" s="52"/>
    </row>
    <row r="809">
      <c r="D809" s="52"/>
    </row>
    <row r="810">
      <c r="D810" s="52"/>
    </row>
    <row r="811">
      <c r="D811" s="52"/>
    </row>
    <row r="812">
      <c r="D812" s="52"/>
    </row>
    <row r="813">
      <c r="D813" s="52"/>
    </row>
    <row r="814">
      <c r="D814" s="52"/>
    </row>
    <row r="815">
      <c r="D815" s="52"/>
    </row>
    <row r="816">
      <c r="D816" s="52"/>
    </row>
    <row r="817">
      <c r="D817" s="52"/>
    </row>
    <row r="818">
      <c r="D818" s="52"/>
    </row>
    <row r="819">
      <c r="D819" s="52"/>
    </row>
    <row r="820">
      <c r="D820" s="52"/>
    </row>
    <row r="821">
      <c r="D821" s="52"/>
    </row>
    <row r="822">
      <c r="D822" s="52"/>
    </row>
    <row r="823">
      <c r="D823" s="52"/>
    </row>
    <row r="824">
      <c r="D824" s="52"/>
    </row>
    <row r="825">
      <c r="D825" s="52"/>
    </row>
    <row r="826">
      <c r="D826" s="52"/>
    </row>
    <row r="827">
      <c r="D827" s="52"/>
    </row>
    <row r="828">
      <c r="D828" s="52"/>
    </row>
    <row r="829">
      <c r="D829" s="52"/>
    </row>
    <row r="830">
      <c r="D830" s="52"/>
    </row>
    <row r="831">
      <c r="D831" s="52"/>
    </row>
    <row r="832">
      <c r="D832" s="52"/>
    </row>
    <row r="833">
      <c r="D833" s="52"/>
    </row>
    <row r="834">
      <c r="D834" s="52"/>
    </row>
    <row r="835">
      <c r="D835" s="52"/>
    </row>
    <row r="836">
      <c r="D836" s="52"/>
    </row>
    <row r="837">
      <c r="D837" s="52"/>
    </row>
    <row r="838">
      <c r="D838" s="52"/>
    </row>
    <row r="839">
      <c r="D839" s="52"/>
    </row>
    <row r="840">
      <c r="D840" s="52"/>
    </row>
    <row r="841">
      <c r="D841" s="52"/>
    </row>
    <row r="842">
      <c r="D842" s="52"/>
    </row>
    <row r="843">
      <c r="D843" s="52"/>
    </row>
    <row r="844">
      <c r="D844" s="52"/>
    </row>
    <row r="845">
      <c r="D845" s="52"/>
    </row>
    <row r="846">
      <c r="D846" s="52"/>
    </row>
    <row r="847">
      <c r="D847" s="52"/>
    </row>
    <row r="848">
      <c r="D848" s="52"/>
    </row>
    <row r="849">
      <c r="D849" s="52"/>
    </row>
    <row r="850">
      <c r="D850" s="52"/>
    </row>
    <row r="851">
      <c r="D851" s="52"/>
    </row>
    <row r="852">
      <c r="D852" s="52"/>
    </row>
    <row r="853">
      <c r="D853" s="52"/>
    </row>
    <row r="854">
      <c r="D854" s="52"/>
    </row>
    <row r="855">
      <c r="D855" s="52"/>
    </row>
    <row r="856">
      <c r="D856" s="52"/>
    </row>
    <row r="857">
      <c r="D857" s="52"/>
    </row>
    <row r="858">
      <c r="D858" s="52"/>
    </row>
    <row r="859">
      <c r="D859" s="52"/>
    </row>
    <row r="860">
      <c r="D860" s="52"/>
    </row>
    <row r="861">
      <c r="D861" s="52"/>
    </row>
    <row r="862">
      <c r="D862" s="52"/>
    </row>
    <row r="863">
      <c r="D863" s="52"/>
    </row>
    <row r="864">
      <c r="D864" s="52"/>
    </row>
    <row r="865">
      <c r="D865" s="52"/>
    </row>
    <row r="866">
      <c r="D866" s="52"/>
    </row>
    <row r="867">
      <c r="D867" s="52"/>
    </row>
    <row r="868">
      <c r="D868" s="52"/>
    </row>
    <row r="869">
      <c r="D869" s="52"/>
    </row>
    <row r="870">
      <c r="D870" s="52"/>
    </row>
    <row r="871">
      <c r="D871" s="52"/>
    </row>
    <row r="872">
      <c r="D872" s="52"/>
    </row>
    <row r="873">
      <c r="D873" s="52"/>
    </row>
    <row r="874">
      <c r="D874" s="52"/>
    </row>
    <row r="875">
      <c r="D875" s="52"/>
    </row>
    <row r="876">
      <c r="D876" s="52"/>
    </row>
    <row r="877">
      <c r="D877" s="52"/>
    </row>
    <row r="878">
      <c r="D878" s="52"/>
    </row>
    <row r="879">
      <c r="D879" s="52"/>
    </row>
    <row r="880">
      <c r="D880" s="52"/>
    </row>
    <row r="881">
      <c r="D881" s="52"/>
    </row>
    <row r="882">
      <c r="D882" s="52"/>
    </row>
    <row r="883">
      <c r="D883" s="52"/>
    </row>
    <row r="884">
      <c r="D884" s="52"/>
    </row>
    <row r="885">
      <c r="D885" s="52"/>
    </row>
    <row r="886">
      <c r="D886" s="52"/>
    </row>
    <row r="887">
      <c r="D887" s="52"/>
    </row>
    <row r="888">
      <c r="D888" s="52"/>
    </row>
    <row r="889">
      <c r="D889" s="52"/>
    </row>
    <row r="890">
      <c r="D890" s="52"/>
    </row>
    <row r="891">
      <c r="D891" s="52"/>
    </row>
    <row r="892">
      <c r="D892" s="52"/>
    </row>
    <row r="893">
      <c r="D893" s="52"/>
    </row>
    <row r="894">
      <c r="D894" s="52"/>
    </row>
    <row r="895">
      <c r="D895" s="52"/>
    </row>
    <row r="896">
      <c r="D896" s="52"/>
    </row>
    <row r="897">
      <c r="D897" s="52"/>
    </row>
    <row r="898">
      <c r="D898" s="52"/>
    </row>
    <row r="899">
      <c r="D899" s="52"/>
    </row>
    <row r="900">
      <c r="D900" s="52"/>
    </row>
    <row r="901">
      <c r="D901" s="52"/>
    </row>
    <row r="902">
      <c r="D902" s="52"/>
    </row>
    <row r="903">
      <c r="D903" s="52"/>
    </row>
    <row r="904">
      <c r="D904" s="52"/>
    </row>
    <row r="905">
      <c r="D905" s="52"/>
    </row>
    <row r="906">
      <c r="D906" s="52"/>
    </row>
    <row r="907">
      <c r="D907" s="52"/>
    </row>
    <row r="908">
      <c r="D908" s="52"/>
    </row>
    <row r="909">
      <c r="D909" s="52"/>
    </row>
    <row r="910">
      <c r="D910" s="52"/>
    </row>
    <row r="911">
      <c r="D911" s="52"/>
    </row>
    <row r="912">
      <c r="D912" s="52"/>
    </row>
    <row r="913">
      <c r="D913" s="52"/>
    </row>
    <row r="914">
      <c r="D914" s="52"/>
    </row>
    <row r="915">
      <c r="D915" s="52"/>
    </row>
    <row r="916">
      <c r="D916" s="52"/>
    </row>
    <row r="917">
      <c r="D917" s="52"/>
    </row>
    <row r="918">
      <c r="D918" s="52"/>
    </row>
    <row r="919">
      <c r="D919" s="52"/>
    </row>
    <row r="920">
      <c r="D920" s="52"/>
    </row>
    <row r="921">
      <c r="D921" s="52"/>
    </row>
    <row r="922">
      <c r="D922" s="52"/>
    </row>
    <row r="923">
      <c r="D923" s="52"/>
    </row>
    <row r="924">
      <c r="D924" s="52"/>
    </row>
    <row r="925">
      <c r="D925" s="52"/>
    </row>
    <row r="926">
      <c r="D926" s="52"/>
    </row>
    <row r="927">
      <c r="D927" s="52"/>
    </row>
    <row r="928">
      <c r="D928" s="52"/>
    </row>
    <row r="929">
      <c r="D929" s="52"/>
    </row>
    <row r="930">
      <c r="D930" s="52"/>
    </row>
    <row r="931">
      <c r="D931" s="52"/>
    </row>
    <row r="932">
      <c r="D932" s="52"/>
    </row>
    <row r="933">
      <c r="D933" s="52"/>
    </row>
    <row r="934">
      <c r="D934" s="52"/>
    </row>
    <row r="935">
      <c r="D935" s="52"/>
    </row>
    <row r="936">
      <c r="D936" s="52"/>
    </row>
    <row r="937">
      <c r="D937" s="52"/>
    </row>
    <row r="938">
      <c r="D938" s="52"/>
    </row>
    <row r="939">
      <c r="D939" s="52"/>
    </row>
    <row r="940">
      <c r="D940" s="52"/>
    </row>
    <row r="941">
      <c r="D941" s="52"/>
    </row>
    <row r="942">
      <c r="D942" s="52"/>
    </row>
    <row r="943">
      <c r="D943" s="52"/>
    </row>
    <row r="944">
      <c r="D944" s="52"/>
    </row>
    <row r="945">
      <c r="D945" s="52"/>
    </row>
    <row r="946">
      <c r="D946" s="52"/>
    </row>
    <row r="947">
      <c r="D947" s="52"/>
    </row>
    <row r="948">
      <c r="D948" s="52"/>
    </row>
    <row r="949">
      <c r="D949" s="52"/>
    </row>
    <row r="950">
      <c r="D950" s="52"/>
    </row>
    <row r="951">
      <c r="D951" s="52"/>
    </row>
    <row r="952">
      <c r="D952" s="52"/>
    </row>
    <row r="953">
      <c r="D953" s="52"/>
    </row>
    <row r="954">
      <c r="D954" s="52"/>
    </row>
    <row r="955">
      <c r="D955" s="52"/>
    </row>
    <row r="956">
      <c r="D956" s="52"/>
    </row>
    <row r="957">
      <c r="D957" s="52"/>
    </row>
    <row r="958">
      <c r="D958" s="52"/>
    </row>
    <row r="959">
      <c r="D959" s="52"/>
    </row>
    <row r="960">
      <c r="D960" s="52"/>
    </row>
    <row r="961">
      <c r="D961" s="52"/>
    </row>
    <row r="962">
      <c r="D962" s="52"/>
    </row>
    <row r="963">
      <c r="D963" s="52"/>
    </row>
    <row r="964">
      <c r="D964" s="52"/>
    </row>
    <row r="965">
      <c r="D965" s="52"/>
    </row>
    <row r="966">
      <c r="D966" s="52"/>
    </row>
    <row r="967">
      <c r="D967" s="52"/>
    </row>
    <row r="968">
      <c r="D968" s="52"/>
    </row>
    <row r="969">
      <c r="D969" s="52"/>
    </row>
    <row r="970">
      <c r="D970" s="52"/>
    </row>
    <row r="971">
      <c r="D971" s="52"/>
    </row>
    <row r="972">
      <c r="D972" s="52"/>
    </row>
    <row r="973">
      <c r="D973" s="52"/>
    </row>
    <row r="974">
      <c r="D974" s="52"/>
    </row>
    <row r="975">
      <c r="D975" s="52"/>
    </row>
    <row r="976">
      <c r="D976" s="52"/>
    </row>
    <row r="977">
      <c r="D977" s="52"/>
    </row>
    <row r="978">
      <c r="D978" s="52"/>
    </row>
    <row r="979">
      <c r="D979" s="52"/>
    </row>
    <row r="980">
      <c r="D980" s="52"/>
    </row>
    <row r="981">
      <c r="D981" s="52"/>
    </row>
    <row r="982">
      <c r="D982" s="52"/>
    </row>
    <row r="983">
      <c r="D983" s="52"/>
    </row>
    <row r="984">
      <c r="D984" s="52"/>
    </row>
    <row r="985">
      <c r="D985" s="52"/>
    </row>
    <row r="986">
      <c r="D986" s="52"/>
    </row>
    <row r="987">
      <c r="D987" s="52"/>
    </row>
    <row r="988">
      <c r="D988" s="52"/>
    </row>
    <row r="989">
      <c r="D989" s="52"/>
    </row>
    <row r="990">
      <c r="D990" s="52"/>
    </row>
    <row r="991">
      <c r="D991" s="52"/>
    </row>
    <row r="992">
      <c r="D992" s="52"/>
    </row>
    <row r="993">
      <c r="D993" s="52"/>
    </row>
    <row r="994">
      <c r="D994" s="52"/>
    </row>
    <row r="995">
      <c r="D995" s="52"/>
    </row>
    <row r="996">
      <c r="D996" s="52"/>
    </row>
    <row r="997">
      <c r="D997" s="52"/>
    </row>
    <row r="998">
      <c r="D998" s="52"/>
    </row>
    <row r="999">
      <c r="D999" s="52"/>
    </row>
    <row r="1000">
      <c r="D1000" s="52"/>
    </row>
    <row r="1001">
      <c r="D1001" s="52"/>
    </row>
  </sheetData>
  <conditionalFormatting sqref="C1:C1001">
    <cfRule type="containsText" dxfId="8" priority="1" operator="containsText" text="Industrial">
      <formula>NOT(ISERROR(SEARCH(("Industrial"),(C1))))</formula>
    </cfRule>
  </conditionalFormatting>
  <conditionalFormatting sqref="C1:C1001">
    <cfRule type="containsText" dxfId="9" priority="2" operator="containsText" text="Defense">
      <formula>NOT(ISERROR(SEARCH(("Defense"),(C1))))</formula>
    </cfRule>
  </conditionalFormatting>
  <conditionalFormatting sqref="C1:C1001">
    <cfRule type="containsText" dxfId="10" priority="3" operator="containsText" text="Data">
      <formula>NOT(ISERROR(SEARCH(("Data"),(C1))))</formula>
    </cfRule>
  </conditionalFormatting>
  <conditionalFormatting sqref="C1:C1001">
    <cfRule type="containsText" dxfId="11" priority="4" operator="containsText" text="Oil">
      <formula>NOT(ISERROR(SEARCH(("Oil"),(C1))))</formula>
    </cfRule>
  </conditionalFormatting>
  <conditionalFormatting sqref="C1:C1001">
    <cfRule type="containsText" dxfId="4" priority="5" operator="containsText" text="Ecomm">
      <formula>NOT(ISERROR(SEARCH(("Ecomm"),(C1))))</formula>
    </cfRule>
  </conditionalFormatting>
  <conditionalFormatting sqref="C1:C1001">
    <cfRule type="containsText" dxfId="12" priority="6" operator="containsText" text="Semic">
      <formula>NOT(ISERROR(SEARCH(("Semic"),(C1))))</formula>
    </cfRule>
  </conditionalFormatting>
  <conditionalFormatting sqref="C1:C1001">
    <cfRule type="containsText" dxfId="13" priority="7" operator="containsText" text="Steel">
      <formula>NOT(ISERROR(SEARCH(("Steel"),(C1))))</formula>
    </cfRule>
  </conditionalFormatting>
  <conditionalFormatting sqref="D2 E2:E77 D5 D42:D44 D48">
    <cfRule type="containsText" dxfId="14" priority="8" operator="containsText" text="5">
      <formula>NOT(ISERROR(SEARCH(("5"),(D2))))</formula>
    </cfRule>
  </conditionalFormatting>
  <dataValidations>
    <dataValidation type="list" allowBlank="1" sqref="C2:C51 C59:C82">
      <formula1>Validation!$C$2:$C$21</formula1>
    </dataValidation>
    <dataValidation type="list" allowBlank="1" sqref="A82 D1:D1001">
      <formula1>'Sectors and Ranks'!$A$2:$A$16</formula1>
    </dataValidation>
    <dataValidation type="list" allowBlank="1" sqref="C52:C58 C83:C87">
      <formula1>Validation!$C$2:$C$26</formula1>
    </dataValidation>
  </dataValidations>
  <hyperlinks>
    <hyperlink r:id="rId1" ref="B23"/>
    <hyperlink r:id="rId2" ref="A66"/>
    <hyperlink r:id="rId3" ref="A70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</cols>
  <sheetData>
    <row r="1">
      <c r="A1" s="12" t="s">
        <v>306</v>
      </c>
    </row>
    <row r="2">
      <c r="A2" s="12" t="s">
        <v>75</v>
      </c>
      <c r="B2" s="12">
        <v>1.0</v>
      </c>
    </row>
    <row r="3">
      <c r="A3" s="12" t="s">
        <v>35</v>
      </c>
      <c r="B3" s="12">
        <v>7.0</v>
      </c>
    </row>
    <row r="4">
      <c r="A4" s="12" t="s">
        <v>42</v>
      </c>
      <c r="B4" s="12">
        <v>5.0</v>
      </c>
    </row>
    <row r="5">
      <c r="A5" s="12" t="s">
        <v>89</v>
      </c>
      <c r="B5" s="12">
        <v>9.0</v>
      </c>
    </row>
    <row r="6">
      <c r="A6" s="12" t="s">
        <v>122</v>
      </c>
      <c r="B6" s="12">
        <v>13.0</v>
      </c>
    </row>
    <row r="7">
      <c r="A7" s="12" t="s">
        <v>47</v>
      </c>
      <c r="B7" s="12">
        <v>10.0</v>
      </c>
    </row>
    <row r="8">
      <c r="A8" s="12" t="s">
        <v>59</v>
      </c>
      <c r="B8" s="12">
        <v>8.0</v>
      </c>
    </row>
    <row r="9">
      <c r="A9" s="12" t="s">
        <v>179</v>
      </c>
      <c r="B9" s="12">
        <v>14.0</v>
      </c>
    </row>
    <row r="10">
      <c r="A10" s="12" t="s">
        <v>50</v>
      </c>
      <c r="B10" s="12">
        <v>3.0</v>
      </c>
    </row>
    <row r="11">
      <c r="A11" s="12" t="s">
        <v>70</v>
      </c>
      <c r="B11" s="12">
        <v>3.0</v>
      </c>
    </row>
    <row r="12">
      <c r="A12" s="12" t="s">
        <v>18</v>
      </c>
      <c r="B12" s="12">
        <v>10.0</v>
      </c>
    </row>
    <row r="13">
      <c r="A13" s="12" t="s">
        <v>30</v>
      </c>
      <c r="B13" s="12">
        <v>6.0</v>
      </c>
    </row>
    <row r="14">
      <c r="A14" s="12" t="s">
        <v>307</v>
      </c>
      <c r="B14" s="12">
        <v>16.0</v>
      </c>
    </row>
    <row r="15">
      <c r="A15" s="12" t="s">
        <v>82</v>
      </c>
      <c r="B15" s="12">
        <v>12.0</v>
      </c>
    </row>
    <row r="16">
      <c r="A16" s="12" t="s">
        <v>23</v>
      </c>
      <c r="B16" s="12">
        <v>15.0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2" t="s">
        <v>0</v>
      </c>
      <c r="B1" s="12" t="s">
        <v>308</v>
      </c>
      <c r="C1" s="12" t="s">
        <v>309</v>
      </c>
      <c r="D1" s="12" t="s">
        <v>310</v>
      </c>
      <c r="E1" s="12" t="s">
        <v>311</v>
      </c>
      <c r="F1" s="12" t="s">
        <v>312</v>
      </c>
      <c r="G1" s="12" t="s">
        <v>313</v>
      </c>
      <c r="H1" s="55" t="s">
        <v>314</v>
      </c>
      <c r="I1" s="12" t="s">
        <v>315</v>
      </c>
      <c r="J1" s="12" t="s">
        <v>8</v>
      </c>
    </row>
    <row r="2">
      <c r="A2" s="56" t="s">
        <v>16</v>
      </c>
      <c r="B2" s="57">
        <v>23.86</v>
      </c>
      <c r="C2" s="57">
        <v>22.28</v>
      </c>
      <c r="D2" s="56" t="s">
        <v>17</v>
      </c>
      <c r="E2" s="57">
        <v>0.18165</v>
      </c>
      <c r="F2" s="57">
        <v>0.13033</v>
      </c>
      <c r="G2" s="57">
        <v>326.42</v>
      </c>
      <c r="H2" s="58"/>
      <c r="I2" s="58">
        <v>0.768</v>
      </c>
      <c r="J2" s="58">
        <v>0.6998</v>
      </c>
    </row>
    <row r="3">
      <c r="A3" s="56" t="s">
        <v>66</v>
      </c>
      <c r="B3" s="57">
        <v>2.37</v>
      </c>
      <c r="C3" s="57">
        <v>2.3</v>
      </c>
      <c r="D3" s="56" t="s">
        <v>67</v>
      </c>
      <c r="E3" s="57">
        <v>0.09002</v>
      </c>
      <c r="F3" s="57">
        <v>0.03298</v>
      </c>
      <c r="G3" s="57">
        <v>42.02</v>
      </c>
      <c r="H3" s="58"/>
      <c r="I3" s="58">
        <v>0.4789</v>
      </c>
      <c r="J3" s="58">
        <v>0.2819</v>
      </c>
    </row>
    <row r="4">
      <c r="A4" s="56" t="s">
        <v>64</v>
      </c>
      <c r="B4" s="57">
        <v>24.33</v>
      </c>
      <c r="C4" s="57">
        <v>14.29</v>
      </c>
      <c r="D4" s="56" t="s">
        <v>65</v>
      </c>
      <c r="E4" s="57">
        <v>0.80743</v>
      </c>
      <c r="F4" s="57">
        <v>0.47592</v>
      </c>
      <c r="G4" s="57">
        <v>346.24</v>
      </c>
      <c r="H4" s="58"/>
      <c r="I4" s="58">
        <v>0.7825</v>
      </c>
      <c r="J4" s="58">
        <v>0.3986</v>
      </c>
    </row>
    <row r="5">
      <c r="A5" s="56" t="s">
        <v>98</v>
      </c>
      <c r="B5" s="57">
        <v>8.02</v>
      </c>
      <c r="C5" s="57">
        <v>5.9</v>
      </c>
      <c r="D5" s="56" t="s">
        <v>99</v>
      </c>
      <c r="E5" s="57">
        <v>1.951</v>
      </c>
      <c r="F5" s="57">
        <v>1.405</v>
      </c>
      <c r="G5" s="57">
        <v>129.46</v>
      </c>
      <c r="H5" s="58"/>
      <c r="I5" s="58">
        <v>0.5304</v>
      </c>
      <c r="J5" s="58">
        <v>0.2463</v>
      </c>
    </row>
    <row r="6">
      <c r="A6" s="56" t="s">
        <v>19</v>
      </c>
      <c r="B6" s="57">
        <v>2.21</v>
      </c>
      <c r="C6" s="57">
        <v>2.23</v>
      </c>
      <c r="D6" s="56" t="s">
        <v>20</v>
      </c>
      <c r="E6" s="57">
        <v>89.58</v>
      </c>
      <c r="F6" s="57">
        <v>58.31</v>
      </c>
      <c r="G6" s="57">
        <v>127.62</v>
      </c>
      <c r="H6" s="58"/>
      <c r="I6" s="58">
        <v>0.6062</v>
      </c>
      <c r="J6" s="58">
        <v>0.4251</v>
      </c>
    </row>
    <row r="7">
      <c r="A7" s="56" t="s">
        <v>106</v>
      </c>
      <c r="B7" s="57">
        <v>152.22</v>
      </c>
      <c r="C7" s="57">
        <v>173.06</v>
      </c>
      <c r="D7" s="56" t="s">
        <v>107</v>
      </c>
      <c r="E7" s="57">
        <v>7.935</v>
      </c>
      <c r="F7" s="57">
        <v>5.216</v>
      </c>
      <c r="G7" s="57">
        <v>134.08</v>
      </c>
      <c r="H7" s="58"/>
      <c r="I7" s="58">
        <v>0.4855</v>
      </c>
      <c r="J7" s="58">
        <v>0.5675</v>
      </c>
    </row>
    <row r="8">
      <c r="A8" s="56" t="s">
        <v>24</v>
      </c>
      <c r="B8" s="57">
        <v>295.03</v>
      </c>
      <c r="C8" s="57">
        <v>203.66</v>
      </c>
      <c r="D8" s="56" t="s">
        <v>25</v>
      </c>
      <c r="E8" s="57">
        <v>5.259</v>
      </c>
      <c r="F8" s="57">
        <v>2.693</v>
      </c>
      <c r="G8" s="57">
        <v>682.7</v>
      </c>
      <c r="H8" s="58"/>
      <c r="I8" s="58">
        <v>0.513</v>
      </c>
      <c r="J8" s="58">
        <v>0.5391</v>
      </c>
    </row>
    <row r="9">
      <c r="A9" s="56" t="s">
        <v>71</v>
      </c>
      <c r="B9" s="57">
        <v>224.8</v>
      </c>
      <c r="C9" s="57">
        <v>202.37</v>
      </c>
      <c r="D9" s="56" t="s">
        <v>72</v>
      </c>
      <c r="E9" s="57">
        <v>19.67</v>
      </c>
      <c r="F9" s="57">
        <v>19.83</v>
      </c>
      <c r="G9" s="57">
        <v>57.04</v>
      </c>
      <c r="H9" s="58"/>
      <c r="I9" s="58">
        <v>0.3977</v>
      </c>
      <c r="J9" s="58">
        <v>0.5517</v>
      </c>
    </row>
    <row r="10">
      <c r="A10" s="56" t="s">
        <v>53</v>
      </c>
      <c r="B10" s="57">
        <v>22.51</v>
      </c>
      <c r="C10" s="57">
        <v>22.63</v>
      </c>
      <c r="D10" s="56" t="s">
        <v>54</v>
      </c>
      <c r="E10" s="57">
        <v>0.30175</v>
      </c>
      <c r="F10" s="57">
        <v>0.20554</v>
      </c>
      <c r="G10" s="57">
        <v>145.91</v>
      </c>
      <c r="H10" s="58"/>
      <c r="I10" s="58">
        <v>0.6804</v>
      </c>
      <c r="J10" s="58">
        <v>0.4074</v>
      </c>
    </row>
    <row r="11">
      <c r="A11" s="56" t="s">
        <v>110</v>
      </c>
      <c r="B11" s="57">
        <v>13.68</v>
      </c>
      <c r="C11" s="57">
        <v>16.45</v>
      </c>
      <c r="D11" s="56" t="s">
        <v>111</v>
      </c>
      <c r="E11" s="57">
        <v>0.40549</v>
      </c>
      <c r="F11" s="57">
        <v>0.43122</v>
      </c>
      <c r="G11" s="57">
        <v>248.21</v>
      </c>
      <c r="H11" s="58"/>
      <c r="I11" s="58">
        <v>0.5639</v>
      </c>
      <c r="J11" s="58">
        <v>0.3454</v>
      </c>
    </row>
    <row r="12">
      <c r="A12" s="56" t="s">
        <v>26</v>
      </c>
      <c r="B12" s="57">
        <v>18.12</v>
      </c>
      <c r="C12" s="57">
        <v>12.47</v>
      </c>
      <c r="D12" s="56" t="s">
        <v>27</v>
      </c>
      <c r="E12" s="57">
        <v>4.251</v>
      </c>
      <c r="F12" s="57">
        <v>3.236</v>
      </c>
      <c r="G12" s="57">
        <v>8.29</v>
      </c>
      <c r="H12" s="58"/>
      <c r="I12" s="58">
        <v>0.4789</v>
      </c>
      <c r="J12" s="58">
        <v>0.1844</v>
      </c>
    </row>
    <row r="13">
      <c r="A13" s="56" t="s">
        <v>38</v>
      </c>
      <c r="B13" s="57">
        <v>10.12</v>
      </c>
      <c r="C13" s="57">
        <v>6.95</v>
      </c>
      <c r="D13" s="56" t="s">
        <v>39</v>
      </c>
      <c r="E13" s="57">
        <v>4.049</v>
      </c>
      <c r="F13" s="57">
        <v>0.359</v>
      </c>
      <c r="G13" s="57">
        <v>20.96</v>
      </c>
      <c r="H13" s="58"/>
      <c r="I13" s="58">
        <v>0.5098</v>
      </c>
      <c r="J13" s="58">
        <v>0.0711</v>
      </c>
    </row>
    <row r="14">
      <c r="A14" s="56" t="s">
        <v>108</v>
      </c>
      <c r="B14" s="57">
        <v>131.07</v>
      </c>
      <c r="C14" s="56" t="s">
        <v>316</v>
      </c>
      <c r="D14" s="56" t="s">
        <v>109</v>
      </c>
      <c r="E14" s="56" t="s">
        <v>109</v>
      </c>
      <c r="F14" s="56" t="s">
        <v>316</v>
      </c>
      <c r="G14" s="57">
        <v>86.4</v>
      </c>
      <c r="H14" s="58"/>
      <c r="I14" s="58">
        <v>0.3876</v>
      </c>
      <c r="J14" s="56" t="s">
        <v>316</v>
      </c>
    </row>
    <row r="15">
      <c r="A15" s="56" t="s">
        <v>114</v>
      </c>
      <c r="B15" s="57">
        <v>12.21</v>
      </c>
      <c r="C15" s="57">
        <v>7.78</v>
      </c>
      <c r="D15" s="56" t="s">
        <v>115</v>
      </c>
      <c r="E15" s="57">
        <v>3.545</v>
      </c>
      <c r="F15" s="57">
        <v>2.575</v>
      </c>
      <c r="G15" s="57">
        <v>62.65</v>
      </c>
      <c r="H15" s="58"/>
      <c r="I15" s="58">
        <v>0.4569</v>
      </c>
      <c r="J15" s="58">
        <v>0.2258</v>
      </c>
    </row>
    <row r="16">
      <c r="A16" s="56" t="s">
        <v>85</v>
      </c>
      <c r="B16" s="57">
        <v>32.19</v>
      </c>
      <c r="C16" s="57">
        <v>25.1</v>
      </c>
      <c r="D16" s="56" t="s">
        <v>86</v>
      </c>
      <c r="E16" s="57">
        <v>16.19</v>
      </c>
      <c r="F16" s="57">
        <v>14.84</v>
      </c>
      <c r="G16" s="57">
        <v>31.66</v>
      </c>
      <c r="H16" s="58"/>
      <c r="I16" s="58">
        <v>0.3733</v>
      </c>
      <c r="J16" s="58">
        <v>0.9538</v>
      </c>
    </row>
    <row r="17">
      <c r="A17" s="56" t="s">
        <v>68</v>
      </c>
      <c r="B17" s="57">
        <v>1.06</v>
      </c>
      <c r="C17" s="56" t="s">
        <v>317</v>
      </c>
      <c r="D17" s="56" t="s">
        <v>69</v>
      </c>
      <c r="E17" s="57">
        <v>0.5231</v>
      </c>
      <c r="F17" s="57">
        <v>0.30848</v>
      </c>
      <c r="G17" s="57">
        <v>48.06</v>
      </c>
      <c r="H17" s="58"/>
      <c r="I17" s="58">
        <v>0.4172</v>
      </c>
      <c r="J17" s="58">
        <v>0.2998</v>
      </c>
    </row>
    <row r="18">
      <c r="A18" s="56" t="s">
        <v>60</v>
      </c>
      <c r="B18" s="57">
        <v>954.16</v>
      </c>
      <c r="C18" s="57">
        <v>778.23</v>
      </c>
      <c r="D18" s="56" t="s">
        <v>61</v>
      </c>
      <c r="E18" s="57">
        <v>26.17</v>
      </c>
      <c r="F18" s="57">
        <v>17.74</v>
      </c>
      <c r="G18" s="57">
        <v>331.63</v>
      </c>
      <c r="H18" s="58"/>
      <c r="I18" s="58">
        <v>0.5667</v>
      </c>
      <c r="J18" s="58">
        <v>0.8039</v>
      </c>
    </row>
    <row r="19">
      <c r="A19" s="56" t="s">
        <v>100</v>
      </c>
      <c r="B19" s="57">
        <v>47.61</v>
      </c>
      <c r="C19" s="57">
        <v>42.2</v>
      </c>
      <c r="D19" s="56" t="s">
        <v>101</v>
      </c>
      <c r="E19" s="57">
        <v>0.34123</v>
      </c>
      <c r="F19" s="56" t="s">
        <v>316</v>
      </c>
      <c r="G19" s="57">
        <v>24.09</v>
      </c>
      <c r="H19" s="58"/>
      <c r="I19" s="58">
        <v>0.6214</v>
      </c>
      <c r="J19" s="58">
        <v>0.7828</v>
      </c>
    </row>
    <row r="20">
      <c r="A20" s="56" t="s">
        <v>55</v>
      </c>
      <c r="B20" s="57">
        <v>21.58</v>
      </c>
      <c r="C20" s="57">
        <v>22.39</v>
      </c>
      <c r="D20" s="56" t="s">
        <v>56</v>
      </c>
      <c r="E20" s="57">
        <v>0.55065</v>
      </c>
      <c r="F20" s="57">
        <v>0.22806</v>
      </c>
      <c r="G20" s="57">
        <v>168.05</v>
      </c>
      <c r="H20" s="58"/>
      <c r="I20" s="58">
        <v>0.5193</v>
      </c>
      <c r="J20" s="58">
        <v>0.7405</v>
      </c>
    </row>
    <row r="21">
      <c r="A21" s="56" t="s">
        <v>104</v>
      </c>
      <c r="B21" s="57">
        <v>326.7</v>
      </c>
      <c r="C21" s="57">
        <v>274.48</v>
      </c>
      <c r="D21" s="56" t="s">
        <v>105</v>
      </c>
      <c r="E21" s="57">
        <v>6.033</v>
      </c>
      <c r="F21" s="57">
        <v>4.618</v>
      </c>
      <c r="G21" s="57">
        <v>267.59</v>
      </c>
      <c r="H21" s="58"/>
      <c r="I21" s="58">
        <v>0.6681</v>
      </c>
      <c r="J21" s="58">
        <v>0.4918</v>
      </c>
    </row>
    <row r="22">
      <c r="A22" s="56" t="s">
        <v>112</v>
      </c>
      <c r="B22" s="57">
        <v>107.95</v>
      </c>
      <c r="C22" s="57">
        <v>99.28</v>
      </c>
      <c r="D22" s="56" t="s">
        <v>113</v>
      </c>
      <c r="E22" s="57">
        <v>5.057</v>
      </c>
      <c r="F22" s="57">
        <v>1.381</v>
      </c>
      <c r="G22" s="57">
        <v>222.4</v>
      </c>
      <c r="H22" s="58"/>
      <c r="I22" s="58">
        <v>0.5475</v>
      </c>
      <c r="J22" s="58">
        <v>0.1905</v>
      </c>
    </row>
    <row r="23">
      <c r="A23" s="56" t="s">
        <v>123</v>
      </c>
      <c r="B23" s="57">
        <v>47.14</v>
      </c>
      <c r="C23" s="57">
        <v>41.87</v>
      </c>
      <c r="D23" s="56" t="s">
        <v>124</v>
      </c>
      <c r="E23" s="57">
        <v>0.43357</v>
      </c>
      <c r="F23" s="57">
        <v>0.33711</v>
      </c>
      <c r="G23" s="57">
        <v>291.81</v>
      </c>
      <c r="H23" s="58"/>
      <c r="I23" s="58">
        <v>0.6844</v>
      </c>
      <c r="J23" s="58">
        <v>0.7321</v>
      </c>
    </row>
    <row r="24">
      <c r="A24" s="56" t="s">
        <v>45</v>
      </c>
      <c r="B24" s="57">
        <v>198.65</v>
      </c>
      <c r="C24" s="57">
        <v>162.58</v>
      </c>
      <c r="D24" s="56" t="s">
        <v>46</v>
      </c>
      <c r="E24" s="57">
        <v>31.08</v>
      </c>
      <c r="F24" s="57">
        <v>29.7</v>
      </c>
      <c r="G24" s="57">
        <v>106.79</v>
      </c>
      <c r="H24" s="58"/>
      <c r="I24" s="58">
        <v>0.472</v>
      </c>
      <c r="J24" s="58">
        <v>0.2968</v>
      </c>
    </row>
    <row r="25">
      <c r="A25" s="56" t="s">
        <v>94</v>
      </c>
      <c r="B25" s="57">
        <v>156.7</v>
      </c>
      <c r="C25" s="57">
        <v>157.46</v>
      </c>
      <c r="D25" s="56" t="s">
        <v>95</v>
      </c>
      <c r="E25" s="57">
        <v>3.417</v>
      </c>
      <c r="F25" s="57">
        <v>0.93689</v>
      </c>
      <c r="G25" s="57">
        <v>126.39</v>
      </c>
      <c r="H25" s="58"/>
      <c r="I25" s="58">
        <v>0.4146</v>
      </c>
      <c r="J25" s="58">
        <v>0.5152</v>
      </c>
    </row>
    <row r="26">
      <c r="A26" s="56" t="s">
        <v>31</v>
      </c>
      <c r="B26" s="57">
        <v>64.75</v>
      </c>
      <c r="C26" s="57">
        <v>72.42</v>
      </c>
      <c r="D26" s="56" t="s">
        <v>32</v>
      </c>
      <c r="E26" s="57">
        <v>4.336</v>
      </c>
      <c r="F26" s="57">
        <v>3.229</v>
      </c>
      <c r="G26" s="57">
        <v>190.4</v>
      </c>
      <c r="H26" s="58"/>
      <c r="I26" s="58">
        <v>0.4265</v>
      </c>
      <c r="J26" s="58">
        <v>0.4668</v>
      </c>
    </row>
    <row r="27">
      <c r="A27" s="59" t="s">
        <v>80</v>
      </c>
      <c r="B27" s="60">
        <v>85.7</v>
      </c>
      <c r="C27" s="60">
        <v>76.2</v>
      </c>
      <c r="D27" s="59" t="s">
        <v>81</v>
      </c>
      <c r="E27" s="60">
        <v>4.88</v>
      </c>
      <c r="F27" s="60">
        <v>5.046</v>
      </c>
      <c r="G27" s="60">
        <v>48.86</v>
      </c>
      <c r="H27" s="60">
        <v>49.04</v>
      </c>
      <c r="I27" s="61">
        <v>0.3827</v>
      </c>
      <c r="J27" s="61">
        <v>0.6705</v>
      </c>
      <c r="K27" s="58"/>
    </row>
    <row r="28">
      <c r="A28" s="59" t="s">
        <v>116</v>
      </c>
      <c r="B28" s="60">
        <v>24.08</v>
      </c>
      <c r="C28" s="60">
        <v>30.05</v>
      </c>
      <c r="D28" s="59" t="s">
        <v>117</v>
      </c>
      <c r="E28" s="60">
        <v>0.45368</v>
      </c>
      <c r="F28" s="60">
        <v>0.1808</v>
      </c>
      <c r="G28" s="60">
        <v>151.98</v>
      </c>
      <c r="H28" s="60">
        <v>158.79</v>
      </c>
      <c r="I28" s="61">
        <v>0.5259</v>
      </c>
      <c r="J28" s="61">
        <v>0.6783</v>
      </c>
      <c r="K28" s="58"/>
    </row>
    <row r="29">
      <c r="A29" s="59" t="s">
        <v>102</v>
      </c>
      <c r="B29" s="60">
        <v>17.74</v>
      </c>
      <c r="C29" s="60">
        <v>14.99</v>
      </c>
      <c r="D29" s="59" t="s">
        <v>103</v>
      </c>
      <c r="E29" s="60">
        <v>1.061</v>
      </c>
      <c r="F29" s="60">
        <v>0.67729</v>
      </c>
      <c r="G29" s="60">
        <v>436.93</v>
      </c>
      <c r="H29" s="60">
        <v>424.99</v>
      </c>
      <c r="I29" s="61">
        <v>0.709</v>
      </c>
      <c r="J29" s="61">
        <v>0.2839</v>
      </c>
      <c r="K29" s="58"/>
    </row>
    <row r="30">
      <c r="A30" s="59" t="s">
        <v>62</v>
      </c>
      <c r="B30" s="60">
        <v>51.23</v>
      </c>
      <c r="C30" s="60">
        <v>37.94</v>
      </c>
      <c r="D30" s="59" t="s">
        <v>63</v>
      </c>
      <c r="E30" s="60">
        <v>4.85</v>
      </c>
      <c r="F30" s="60">
        <v>2.798</v>
      </c>
      <c r="G30" s="60">
        <v>39.95</v>
      </c>
      <c r="H30" s="60">
        <v>39.82</v>
      </c>
      <c r="I30" s="61">
        <v>0.3701</v>
      </c>
      <c r="J30" s="61">
        <v>0.339</v>
      </c>
      <c r="K30" s="58"/>
    </row>
    <row r="31">
      <c r="A31" s="59" t="s">
        <v>76</v>
      </c>
      <c r="B31" s="60">
        <v>5.7</v>
      </c>
      <c r="C31" s="60">
        <v>3.95</v>
      </c>
      <c r="D31" s="59" t="s">
        <v>77</v>
      </c>
      <c r="E31" s="60">
        <v>1.017</v>
      </c>
      <c r="F31" s="60">
        <v>0.585</v>
      </c>
      <c r="G31" s="60">
        <v>62.1</v>
      </c>
      <c r="H31" s="60">
        <v>65.05</v>
      </c>
      <c r="I31" s="61">
        <v>0.3757</v>
      </c>
      <c r="J31" s="61">
        <v>0.471</v>
      </c>
      <c r="K31" s="58"/>
    </row>
    <row r="32">
      <c r="A32" s="59" t="s">
        <v>43</v>
      </c>
      <c r="B32" s="60">
        <v>52.05</v>
      </c>
      <c r="C32" s="60">
        <v>46.16</v>
      </c>
      <c r="D32" s="59" t="s">
        <v>44</v>
      </c>
      <c r="E32" s="60">
        <v>1.546</v>
      </c>
      <c r="F32" s="60">
        <v>1.524</v>
      </c>
      <c r="G32" s="60">
        <v>79.98</v>
      </c>
      <c r="H32" s="60">
        <v>77.84</v>
      </c>
      <c r="I32" s="61">
        <v>0.3793</v>
      </c>
      <c r="J32" s="61">
        <v>0.538</v>
      </c>
      <c r="K32" s="58"/>
    </row>
    <row r="33">
      <c r="A33" s="59" t="s">
        <v>90</v>
      </c>
      <c r="B33" s="60">
        <v>22.55</v>
      </c>
      <c r="C33" s="60">
        <v>17.71</v>
      </c>
      <c r="D33" s="59" t="s">
        <v>91</v>
      </c>
      <c r="E33" s="60">
        <v>0.1347</v>
      </c>
      <c r="F33" s="60">
        <v>0.10183</v>
      </c>
      <c r="G33" s="60">
        <v>210.24</v>
      </c>
      <c r="H33" s="60">
        <v>199.73</v>
      </c>
      <c r="I33" s="61">
        <v>0.6704</v>
      </c>
      <c r="J33" s="61">
        <v>0.8041</v>
      </c>
      <c r="K33" s="58"/>
    </row>
    <row r="34">
      <c r="A34" s="59" t="s">
        <v>120</v>
      </c>
      <c r="B34" s="60">
        <v>506.99</v>
      </c>
      <c r="C34" s="60">
        <v>482.33</v>
      </c>
      <c r="D34" s="59" t="s">
        <v>121</v>
      </c>
      <c r="E34" s="60">
        <v>5.729</v>
      </c>
      <c r="F34" s="60">
        <v>5.854</v>
      </c>
      <c r="G34" s="60">
        <v>230.83</v>
      </c>
      <c r="H34" s="60">
        <v>228.99</v>
      </c>
      <c r="I34" s="61">
        <v>0.5742</v>
      </c>
      <c r="J34" s="61">
        <v>0.7743</v>
      </c>
      <c r="K34" s="58"/>
    </row>
    <row r="35">
      <c r="A35" s="59" t="s">
        <v>21</v>
      </c>
      <c r="B35" s="60">
        <v>138.03</v>
      </c>
      <c r="C35" s="60">
        <v>132.96</v>
      </c>
      <c r="D35" s="59" t="s">
        <v>22</v>
      </c>
      <c r="E35" s="60">
        <v>5.901</v>
      </c>
      <c r="F35" s="60">
        <v>6.161</v>
      </c>
      <c r="G35" s="60">
        <v>238.77</v>
      </c>
      <c r="H35" s="60">
        <v>246.06</v>
      </c>
      <c r="I35" s="61">
        <v>0.45</v>
      </c>
      <c r="J35" s="61">
        <v>0.7475</v>
      </c>
      <c r="K35" s="58"/>
    </row>
    <row r="36">
      <c r="A36" s="59" t="s">
        <v>33</v>
      </c>
      <c r="B36" s="60">
        <v>2.38</v>
      </c>
      <c r="C36" s="60">
        <v>2.52</v>
      </c>
      <c r="D36" s="59" t="s">
        <v>34</v>
      </c>
      <c r="E36" s="60">
        <v>0.20212</v>
      </c>
      <c r="F36" s="60">
        <v>0.17317</v>
      </c>
      <c r="G36" s="60">
        <v>10.21</v>
      </c>
      <c r="H36" s="60">
        <v>9.75</v>
      </c>
      <c r="I36" s="61">
        <v>0.3901</v>
      </c>
      <c r="J36" s="61">
        <v>0.3168</v>
      </c>
      <c r="K36" s="58"/>
    </row>
    <row r="37">
      <c r="A37" s="59" t="s">
        <v>40</v>
      </c>
      <c r="B37" s="60">
        <v>46.45</v>
      </c>
      <c r="C37" s="59" t="s">
        <v>316</v>
      </c>
      <c r="D37" s="59" t="s">
        <v>41</v>
      </c>
      <c r="E37" s="60">
        <v>1.801</v>
      </c>
      <c r="F37" s="59" t="s">
        <v>316</v>
      </c>
      <c r="G37" s="60">
        <v>231.31</v>
      </c>
      <c r="H37" s="59" t="s">
        <v>318</v>
      </c>
      <c r="I37" s="61">
        <v>0.3466</v>
      </c>
      <c r="J37" s="61">
        <v>0.87</v>
      </c>
      <c r="K37" s="58"/>
    </row>
    <row r="38">
      <c r="A38" s="59" t="s">
        <v>92</v>
      </c>
      <c r="B38" s="60">
        <v>464.48</v>
      </c>
      <c r="C38" s="60">
        <v>321.63</v>
      </c>
      <c r="D38" s="59" t="s">
        <v>93</v>
      </c>
      <c r="E38" s="60">
        <v>5.661</v>
      </c>
      <c r="F38" s="60">
        <v>3.08</v>
      </c>
      <c r="G38" s="60">
        <v>692.84</v>
      </c>
      <c r="H38" s="60">
        <v>634.07</v>
      </c>
      <c r="I38" s="61">
        <v>0.7521</v>
      </c>
      <c r="J38" s="61">
        <v>0.6411</v>
      </c>
      <c r="K38" s="58"/>
    </row>
    <row r="39">
      <c r="A39" s="56" t="s">
        <v>87</v>
      </c>
      <c r="B39" s="57">
        <v>220.37</v>
      </c>
      <c r="C39" s="57">
        <v>239.49</v>
      </c>
      <c r="D39" s="56" t="s">
        <v>88</v>
      </c>
      <c r="E39" s="57">
        <v>7.163</v>
      </c>
      <c r="F39" s="57">
        <v>5.768</v>
      </c>
      <c r="G39" s="57">
        <v>496.55</v>
      </c>
      <c r="H39" s="57">
        <v>504.33</v>
      </c>
      <c r="I39" s="58">
        <v>0.5817</v>
      </c>
      <c r="J39" s="58">
        <v>0.46</v>
      </c>
    </row>
    <row r="40">
      <c r="A40" s="56" t="s">
        <v>83</v>
      </c>
      <c r="B40" s="57">
        <v>1.95</v>
      </c>
      <c r="C40" s="57">
        <v>1.68</v>
      </c>
      <c r="D40" s="56" t="s">
        <v>84</v>
      </c>
      <c r="E40" s="57">
        <v>41.71</v>
      </c>
      <c r="F40" s="57">
        <v>35.02</v>
      </c>
      <c r="G40" s="57">
        <v>254.58</v>
      </c>
      <c r="H40" s="57">
        <v>253.01</v>
      </c>
      <c r="I40" s="58">
        <v>0.6722</v>
      </c>
      <c r="J40" s="58">
        <v>0.6872</v>
      </c>
    </row>
    <row r="41">
      <c r="A41" s="56" t="s">
        <v>36</v>
      </c>
      <c r="B41" s="57">
        <v>11.03</v>
      </c>
      <c r="C41" s="57">
        <v>8.28</v>
      </c>
      <c r="D41" s="56" t="s">
        <v>37</v>
      </c>
      <c r="E41" s="57">
        <v>1.048</v>
      </c>
      <c r="F41" s="57">
        <v>0.971</v>
      </c>
      <c r="G41" s="57">
        <v>53.21</v>
      </c>
      <c r="H41" s="57">
        <v>51.58</v>
      </c>
      <c r="I41" s="58">
        <v>0.4591</v>
      </c>
      <c r="J41" s="58">
        <v>0.2758</v>
      </c>
    </row>
    <row r="42">
      <c r="A42" s="56" t="s">
        <v>51</v>
      </c>
      <c r="B42" s="57">
        <v>4.45</v>
      </c>
      <c r="C42" s="57">
        <v>4.19</v>
      </c>
      <c r="D42" s="56" t="s">
        <v>52</v>
      </c>
      <c r="E42" s="57">
        <v>0.2561</v>
      </c>
      <c r="F42" s="57">
        <v>0.16883</v>
      </c>
      <c r="G42" s="57">
        <v>70.01</v>
      </c>
      <c r="H42" s="57">
        <v>73.41</v>
      </c>
      <c r="I42" s="58">
        <v>0.2984</v>
      </c>
      <c r="J42" s="58">
        <v>0.4645</v>
      </c>
    </row>
    <row r="43">
      <c r="A43" s="56" t="s">
        <v>48</v>
      </c>
      <c r="B43" s="57">
        <v>102.62</v>
      </c>
      <c r="C43" s="57">
        <v>90.8</v>
      </c>
      <c r="D43" s="56" t="s">
        <v>49</v>
      </c>
      <c r="E43" s="57">
        <v>12.06</v>
      </c>
      <c r="F43" s="57">
        <v>9.253</v>
      </c>
      <c r="G43" s="57">
        <v>348.46</v>
      </c>
      <c r="H43" s="57">
        <v>365.37</v>
      </c>
      <c r="I43" s="58">
        <v>0.4077</v>
      </c>
      <c r="J43" s="58">
        <v>0.3203</v>
      </c>
    </row>
    <row r="44">
      <c r="A44" s="56" t="s">
        <v>57</v>
      </c>
      <c r="B44" s="57">
        <v>57.96</v>
      </c>
      <c r="C44" s="57">
        <v>36.0</v>
      </c>
      <c r="D44" s="56" t="s">
        <v>58</v>
      </c>
      <c r="E44" s="57">
        <v>36.23</v>
      </c>
      <c r="F44" s="57">
        <v>34.32</v>
      </c>
      <c r="G44" s="57">
        <v>14.95</v>
      </c>
      <c r="H44" s="57">
        <v>13.18</v>
      </c>
      <c r="I44" s="58">
        <v>0.5734</v>
      </c>
      <c r="J44" s="58">
        <v>0.1913</v>
      </c>
    </row>
    <row r="45">
      <c r="A45" s="56" t="s">
        <v>78</v>
      </c>
      <c r="B45" s="57">
        <v>33.51</v>
      </c>
      <c r="C45" s="57">
        <v>27.52</v>
      </c>
      <c r="D45" s="56" t="s">
        <v>79</v>
      </c>
      <c r="E45" s="57">
        <v>2.052</v>
      </c>
      <c r="F45" s="57">
        <v>4.234</v>
      </c>
      <c r="G45" s="57">
        <v>58.43</v>
      </c>
      <c r="H45" s="57">
        <v>60.22</v>
      </c>
      <c r="I45" s="58">
        <v>0.3473</v>
      </c>
      <c r="J45" s="58">
        <v>0.3226</v>
      </c>
    </row>
    <row r="46">
      <c r="A46" s="56" t="s">
        <v>28</v>
      </c>
      <c r="B46" s="57">
        <v>143.44</v>
      </c>
      <c r="C46" s="57">
        <v>124.65</v>
      </c>
      <c r="D46" s="56" t="s">
        <v>29</v>
      </c>
      <c r="E46" s="57">
        <v>15.22</v>
      </c>
      <c r="F46" s="57">
        <v>16.91</v>
      </c>
      <c r="G46" s="57">
        <v>246.88</v>
      </c>
      <c r="H46" s="57">
        <v>239.9</v>
      </c>
      <c r="I46" s="58">
        <v>0.4904</v>
      </c>
      <c r="J46" s="58">
        <v>0.0926</v>
      </c>
    </row>
    <row r="47">
      <c r="A47" s="56" t="s">
        <v>118</v>
      </c>
      <c r="B47" s="57">
        <v>114.05</v>
      </c>
      <c r="C47" s="57">
        <v>90.73</v>
      </c>
      <c r="D47" s="56" t="s">
        <v>119</v>
      </c>
      <c r="E47" s="57">
        <v>24.2</v>
      </c>
      <c r="F47" s="57">
        <v>19.62</v>
      </c>
      <c r="G47" s="57">
        <v>230.71</v>
      </c>
      <c r="H47" s="57">
        <v>218.35</v>
      </c>
      <c r="I47" s="58">
        <v>0.7146</v>
      </c>
      <c r="J47" s="58">
        <v>0.3092</v>
      </c>
    </row>
    <row r="48">
      <c r="A48" s="56" t="s">
        <v>125</v>
      </c>
      <c r="B48" s="57">
        <v>378.77</v>
      </c>
      <c r="C48" s="57">
        <v>397.49</v>
      </c>
      <c r="D48" s="56" t="s">
        <v>126</v>
      </c>
      <c r="E48" s="57">
        <v>138.31</v>
      </c>
      <c r="F48" s="57">
        <v>134.62</v>
      </c>
      <c r="G48" s="57">
        <v>139.96</v>
      </c>
      <c r="H48" s="57">
        <v>140.02</v>
      </c>
      <c r="I48" s="58">
        <v>0.4116</v>
      </c>
      <c r="J48" s="58">
        <v>0.2533</v>
      </c>
    </row>
    <row r="49">
      <c r="A49" s="56" t="s">
        <v>73</v>
      </c>
      <c r="B49" s="57">
        <v>28.97</v>
      </c>
      <c r="C49" s="57">
        <v>25.26</v>
      </c>
      <c r="D49" s="56" t="s">
        <v>74</v>
      </c>
      <c r="E49" s="57">
        <v>6.43</v>
      </c>
      <c r="F49" s="57">
        <v>5.287</v>
      </c>
      <c r="G49" s="57">
        <v>95.7</v>
      </c>
      <c r="H49" s="57">
        <v>99.38</v>
      </c>
      <c r="I49" s="58">
        <v>0.5463</v>
      </c>
      <c r="J49" s="58">
        <v>0.1869</v>
      </c>
    </row>
    <row r="50">
      <c r="A50" s="56" t="s">
        <v>96</v>
      </c>
      <c r="B50" s="57">
        <v>13.97</v>
      </c>
      <c r="C50" s="57">
        <v>11.49</v>
      </c>
      <c r="D50" s="56" t="s">
        <v>97</v>
      </c>
      <c r="E50" s="57">
        <v>2.73</v>
      </c>
      <c r="F50" s="57">
        <v>2.295</v>
      </c>
      <c r="G50" s="57">
        <v>55.66</v>
      </c>
      <c r="H50" s="57">
        <v>56.41</v>
      </c>
      <c r="I50" s="58">
        <v>0.4364</v>
      </c>
      <c r="J50" s="58">
        <v>0.2674</v>
      </c>
    </row>
    <row r="51">
      <c r="A51" s="56" t="s">
        <v>127</v>
      </c>
      <c r="B51" s="57">
        <v>19.68</v>
      </c>
      <c r="C51" s="57">
        <v>18.45</v>
      </c>
      <c r="D51" s="56" t="s">
        <v>128</v>
      </c>
      <c r="E51" s="57">
        <v>0.31228</v>
      </c>
      <c r="F51" s="56" t="s">
        <v>316</v>
      </c>
      <c r="G51" s="57">
        <v>50.63</v>
      </c>
      <c r="H51" s="57">
        <v>51.6</v>
      </c>
      <c r="I51" s="58">
        <v>0.4678</v>
      </c>
      <c r="J51" s="58">
        <v>0.4133</v>
      </c>
    </row>
    <row r="52">
      <c r="A52" s="56" t="s">
        <v>129</v>
      </c>
      <c r="B52" s="57">
        <v>7.54</v>
      </c>
      <c r="C52" s="57">
        <v>2.65</v>
      </c>
      <c r="D52" s="56" t="s">
        <v>130</v>
      </c>
      <c r="E52" s="57">
        <v>0.12044</v>
      </c>
      <c r="F52" s="57">
        <v>0.10963</v>
      </c>
      <c r="G52" s="57">
        <v>18.3</v>
      </c>
      <c r="H52" s="57">
        <v>17.09</v>
      </c>
      <c r="I52" s="58">
        <v>0.458</v>
      </c>
      <c r="J52" s="58">
        <v>0.2063</v>
      </c>
    </row>
    <row r="53">
      <c r="A53" s="56" t="s">
        <v>131</v>
      </c>
      <c r="B53" s="57">
        <v>32.42</v>
      </c>
      <c r="C53" s="57">
        <v>25.06</v>
      </c>
      <c r="D53" s="56" t="s">
        <v>132</v>
      </c>
      <c r="E53" s="57">
        <v>6.447</v>
      </c>
      <c r="F53" s="57">
        <v>4.5</v>
      </c>
      <c r="G53" s="57">
        <v>91.35</v>
      </c>
      <c r="H53" s="57">
        <v>94.53</v>
      </c>
      <c r="I53" s="58">
        <v>0.4797</v>
      </c>
      <c r="J53" s="58">
        <v>0.2786</v>
      </c>
    </row>
    <row r="54">
      <c r="A54" s="56" t="s">
        <v>133</v>
      </c>
      <c r="B54" s="57">
        <v>264.98</v>
      </c>
      <c r="C54" s="57">
        <v>174.48</v>
      </c>
      <c r="D54" s="56" t="s">
        <v>134</v>
      </c>
      <c r="E54" s="57">
        <v>57.55</v>
      </c>
      <c r="F54" s="57">
        <v>55.13</v>
      </c>
      <c r="G54" s="57">
        <v>61.4</v>
      </c>
      <c r="H54" s="57">
        <v>59.7</v>
      </c>
      <c r="I54" s="58">
        <v>0.5909</v>
      </c>
      <c r="J54" s="58">
        <v>0.2065</v>
      </c>
    </row>
  </sheetData>
  <drawing r:id="rId1"/>
</worksheet>
</file>